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defaultThemeVersion="124226"/>
  <mc:AlternateContent xmlns:mc="http://schemas.openxmlformats.org/markup-compatibility/2006">
    <mc:Choice Requires="x15">
      <x15ac:absPath xmlns:x15ac="http://schemas.microsoft.com/office/spreadsheetml/2010/11/ac" url="https://d.docs.live.net/ea4c272753999589/Documents/TSSI/Projects/Los Alamos Co^J NM/Project Documents/RFP/RFP Attachments/Exhibit A - Functional Specifications/"/>
    </mc:Choice>
  </mc:AlternateContent>
  <xr:revisionPtr revIDLastSave="159" documentId="8_{82CA5090-FFF8-4497-9353-A29799F61931}" xr6:coauthVersionLast="47" xr6:coauthVersionMax="47" xr10:uidLastSave="{102C90A8-F673-4CD3-9629-6C699C4FF2D3}"/>
  <workbookProtection workbookAlgorithmName="SHA-512" workbookHashValue="nbaU+609IMRSUJLl2p0LDS92yBm3CuMar2sSX9t08VoGZNp0SXXOuOzUpI0X5su6GCKUNxP9g+v8BFPdq5RfWw==" workbookSaltValue="loiJPnOj4ihKitsPvePIsg==" workbookSpinCount="100000" lockStructure="1"/>
  <bookViews>
    <workbookView xWindow="-108" yWindow="-108" windowWidth="23256" windowHeight="12576" tabRatio="852" firstSheet="2" activeTab="2" xr2:uid="{00000000-000D-0000-FFFF-FFFF00000000}"/>
  </bookViews>
  <sheets>
    <sheet name="Evaluation Overview" sheetId="6" state="hidden" r:id="rId1"/>
    <sheet name="Support Data" sheetId="2" state="hidden" r:id="rId2"/>
    <sheet name="JM Common" sheetId="5" r:id="rId3"/>
    <sheet name="JM Booking" sheetId="77" r:id="rId4"/>
    <sheet name="JM Inmate Classification" sheetId="32" r:id="rId5"/>
    <sheet name="JM Inmate Housing" sheetId="22" r:id="rId6"/>
    <sheet name="JM External DB Interface" sheetId="23" r:id="rId7"/>
    <sheet name="JM Vine Interface" sheetId="56" r:id="rId8"/>
    <sheet name="JM Inmate Phone Sys Interface" sheetId="80" r:id="rId9"/>
    <sheet name="JM Livescan Interface" sheetId="29" r:id="rId10"/>
    <sheet name="JM Kiosk Interface" sheetId="58" state="hidden" r:id="rId11"/>
    <sheet name="JM Commissary Interface" sheetId="59" state="hidden" r:id="rId12"/>
    <sheet name="JM Bar Coding" sheetId="24" r:id="rId13"/>
    <sheet name="JM Personnel Managment" sheetId="60" r:id="rId14"/>
    <sheet name="JM Personnel Act Rpt &amp; Sched" sheetId="61" r:id="rId15"/>
    <sheet name="JM Officer Activity Log" sheetId="63" r:id="rId16"/>
    <sheet name="Law Master Name Index" sheetId="79" r:id="rId17"/>
    <sheet name="JM Master Name Record" sheetId="62" state="hidden" r:id="rId18"/>
    <sheet name="JM Inmate Sched and Tracking" sheetId="30" r:id="rId19"/>
    <sheet name="JM Inmate Property Tracking" sheetId="64" r:id="rId20"/>
    <sheet name="JM Inmate Programs" sheetId="66" r:id="rId21"/>
    <sheet name="JM Inmate Movement" sheetId="65" r:id="rId22"/>
    <sheet name="JM Inmate Incident Tracking" sheetId="27" r:id="rId23"/>
    <sheet name="JM Inmate Grievance Track" sheetId="67" r:id="rId24"/>
    <sheet name="JM Inmate Fin Mgt" sheetId="68" r:id="rId25"/>
    <sheet name="JM Inmate Contacts" sheetId="69" r:id="rId26"/>
    <sheet name="JM Inmate Case Mgt" sheetId="28" r:id="rId27"/>
    <sheet name="JM Inmate Activity" sheetId="70" r:id="rId28"/>
    <sheet name="JM Equipment Tracking" sheetId="71" r:id="rId29"/>
    <sheet name="JM Data Analysis &amp; Map" sheetId="73" r:id="rId30"/>
    <sheet name="JM Commissary" sheetId="25" r:id="rId31"/>
    <sheet name="J JMS" sheetId="74" state="hidden" r:id="rId32"/>
    <sheet name="J Securus Interface" sheetId="26"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a">[0]!SpecType</definedName>
    <definedName name="AvailabilityData" localSheetId="16">'[1]Support Data'!$B$11:$C$14</definedName>
    <definedName name="AvailabilityData">'Support Data'!$B$12:$C$15</definedName>
    <definedName name="AvailabilityExceptions">'[2]Support data'!$D$1:$F$20</definedName>
    <definedName name="AvailabilityType" localSheetId="16">'[1]Support Data'!$B$11:$B$14</definedName>
    <definedName name="AvailabilityType">'Support Data'!$B$12:$B$15</definedName>
    <definedName name="Available">'[3]Support Data'!$A$53:$A$56</definedName>
    <definedName name="BlankRow">'[4]Support data'!#REF!</definedName>
    <definedName name="BlankSection">'[4]Support data'!#REF!</definedName>
    <definedName name="cad_b_range">#REF!</definedName>
    <definedName name="cad_b_score">#REF!</definedName>
    <definedName name="cad_ch_range">#REF!</definedName>
    <definedName name="cad_ch_range_v1">#REF!</definedName>
    <definedName name="cad_ch_score">#REF!</definedName>
    <definedName name="cad_ch_score_v1">#REF!</definedName>
    <definedName name="cad_d_range">#REF!</definedName>
    <definedName name="cad_d_range_v1">#REF!</definedName>
    <definedName name="cad_d_score">#REF!</definedName>
    <definedName name="cad_d_score_v1">#REF!</definedName>
    <definedName name="cad_dm_range">#REF!</definedName>
    <definedName name="cad_dm_range_v1">#REF!</definedName>
    <definedName name="cad_dm_score">#REF!</definedName>
    <definedName name="cad_dm_score_v1">#REF!</definedName>
    <definedName name="cad_g_range">#REF!</definedName>
    <definedName name="cad_g_range_v1">#REF!</definedName>
    <definedName name="cad_g_score">#REF!</definedName>
    <definedName name="cad_g_score_v1">#REF!</definedName>
    <definedName name="cad_or_range">#REF!</definedName>
    <definedName name="cad_or_range_v1">#REF!</definedName>
    <definedName name="cad_or_score">#REF!</definedName>
    <definedName name="cad_or_score_v1">#REF!</definedName>
    <definedName name="cad_rpt_range">#REF!</definedName>
    <definedName name="cad_rpt_range_v1">#REF!</definedName>
    <definedName name="cad_rpt_score">#REF!</definedName>
    <definedName name="cad_rpt_score_v1">#REF!</definedName>
    <definedName name="cad_sc_range">#REF!</definedName>
    <definedName name="cad_sc_range_v1">#REF!</definedName>
    <definedName name="cad_sc_score">#REF!</definedName>
    <definedName name="cad_sc_score_v1">#REF!</definedName>
    <definedName name="cad_sec_range">#REF!</definedName>
    <definedName name="cad_sec_range_v1">#REF!</definedName>
    <definedName name="cad_sec_score">#REF!</definedName>
    <definedName name="cad_sec_score_v1">#REF!</definedName>
    <definedName name="common_b_range">#REF!</definedName>
    <definedName name="common_b_range_v1">#REF!</definedName>
    <definedName name="common_b_score">#REF!</definedName>
    <definedName name="common_b_score_v1">#REF!</definedName>
    <definedName name="common_dm_range">#REF!</definedName>
    <definedName name="common_dm_range_v1">#REF!</definedName>
    <definedName name="common_dm_score">#REF!</definedName>
    <definedName name="common_dm_score_v1">#REF!</definedName>
    <definedName name="common_or_range">#REF!</definedName>
    <definedName name="common_or_range_v1">#REF!</definedName>
    <definedName name="common_or_score">#REF!</definedName>
    <definedName name="common_or_score_v1">#REF!</definedName>
    <definedName name="common_rpt_range">#REF!</definedName>
    <definedName name="common_rpt_range_v1">#REF!</definedName>
    <definedName name="common_rpt_score">#REF!</definedName>
    <definedName name="common_rpt_score_v1">#REF!</definedName>
    <definedName name="common_sc_range">#REF!</definedName>
    <definedName name="common_sc_range_v1">#REF!</definedName>
    <definedName name="common_sc_score">#REF!</definedName>
    <definedName name="common_sc_score_v1">#REF!</definedName>
    <definedName name="common_sec_range">#REF!</definedName>
    <definedName name="common_sec_range_v1">#REF!</definedName>
    <definedName name="common_sec_score">#REF!</definedName>
    <definedName name="common_sec_score_v1">#REF!</definedName>
    <definedName name="Display_EMS">#REF!</definedName>
    <definedName name="Display_Field_Reporting">#REF!</definedName>
    <definedName name="Display_Supervisory">[4]CAD!#REF!</definedName>
    <definedName name="em_b_range">#REF!</definedName>
    <definedName name="em_b_range_v1">#REF!</definedName>
    <definedName name="em_b_score">#REF!</definedName>
    <definedName name="em_b_score_v1">#REF!</definedName>
    <definedName name="EMS">#REF!</definedName>
    <definedName name="ems_b_range">#REF!</definedName>
    <definedName name="ems_b_range_v1">#REF!</definedName>
    <definedName name="ems_b_score">#REF!</definedName>
    <definedName name="ems_b_score_v1">#REF!</definedName>
    <definedName name="Field_Reporting">#REF!</definedName>
    <definedName name="frms_b_range">#REF!</definedName>
    <definedName name="frms_b_range_v1">#REF!</definedName>
    <definedName name="frms_b_score">#REF!</definedName>
    <definedName name="frms_b_score_v1">#REF!</definedName>
    <definedName name="frms_g_range">#REF!</definedName>
    <definedName name="frms_g_range_v1">#REF!</definedName>
    <definedName name="frms_g_score">#REF!</definedName>
    <definedName name="frms_g_score_v1">#REF!</definedName>
    <definedName name="frms_mli_range">#REF!</definedName>
    <definedName name="frms_mli_range_v1">#REF!</definedName>
    <definedName name="frms_mli_score">#REF!</definedName>
    <definedName name="frms_mli_score_v1">#REF!</definedName>
    <definedName name="frms_mni_range">#REF!</definedName>
    <definedName name="frms_mni_range_v1">#REF!</definedName>
    <definedName name="frms_mni_score">#REF!</definedName>
    <definedName name="frms_mni_score_v1">#REF!</definedName>
    <definedName name="frms_mvi_range">#REF!</definedName>
    <definedName name="frms_mvi_range_v1">#REF!</definedName>
    <definedName name="frms_mvi_score">#REF!</definedName>
    <definedName name="frms_mvi_score_v1">#REF!</definedName>
    <definedName name="frms_rpt_range">#REF!</definedName>
    <definedName name="frms_rpt_range_v1">#REF!</definedName>
    <definedName name="frms_rpt_score">#REF!</definedName>
    <definedName name="frms_rpt_score_v1">#REF!</definedName>
    <definedName name="frms_sec_range">#REF!</definedName>
    <definedName name="frms_sec_range_v1">#REF!</definedName>
    <definedName name="frms_sec_score">#REF!</definedName>
    <definedName name="frms_sec_score_v1">#REF!</definedName>
    <definedName name="gis_b_range">#REF!</definedName>
    <definedName name="gis_b_range_v1">#REF!</definedName>
    <definedName name="gis_b_score">#REF!</definedName>
    <definedName name="gis_b_score_v1">#REF!</definedName>
    <definedName name="gis_or_range">#REF!</definedName>
    <definedName name="gis_or_range_v1">#REF!</definedName>
    <definedName name="gis_or_score">#REF!</definedName>
    <definedName name="gis_or_score_v1">#REF!</definedName>
    <definedName name="gis_rpt_range">#REF!</definedName>
    <definedName name="gis_rpt_range_v1">#REF!</definedName>
    <definedName name="gis_rpt_score">#REF!</definedName>
    <definedName name="gis_rpt_score_v1">#REF!</definedName>
    <definedName name="gis_sec_range">#REF!</definedName>
    <definedName name="gis_sec_range_v1">#REF!</definedName>
    <definedName name="gis_sec_score">#REF!</definedName>
    <definedName name="gis_sec_score_v1">#REF!</definedName>
    <definedName name="hydrants_b_range">#REF!</definedName>
    <definedName name="hydrants_b_range_v1">#REF!</definedName>
    <definedName name="hydrants_b_score">#REF!</definedName>
    <definedName name="hydrants_b_score_v1">#REF!</definedName>
    <definedName name="ID_Range_Field_Reporting">#REF!</definedName>
    <definedName name="ID_Range_System_configuration">[4]CAD!$C$3:$C$13</definedName>
    <definedName name="inspections_b_range">#REF!</definedName>
    <definedName name="inspections_b_range_v1">#REF!</definedName>
    <definedName name="inspections_b_score">#REF!</definedName>
    <definedName name="inspections_b_score_v1">#REF!</definedName>
    <definedName name="interfaces_or_range">#REF!</definedName>
    <definedName name="interfaces_or_range_v1">'[5]Support Data'!#REF!</definedName>
    <definedName name="interfaces_or_score">#REF!</definedName>
    <definedName name="interfaces_sc_range">#REF!</definedName>
    <definedName name="interfaces_sc_score">#REF!</definedName>
    <definedName name="interfaces_sc_score_v1">'[5]Support Data'!#REF!</definedName>
    <definedName name="investigations_b_range">#REF!</definedName>
    <definedName name="investigations_b_range_v1">#REF!</definedName>
    <definedName name="investigations_b_score">#REF!</definedName>
    <definedName name="investigations_b_score_v1">#REF!</definedName>
    <definedName name="mdd_avl_range">#REF!</definedName>
    <definedName name="mdd_avl_range_v1">#REF!</definedName>
    <definedName name="mdd_avl_score">#REF!</definedName>
    <definedName name="mdd_avl_score_v1">#REF!</definedName>
    <definedName name="mdd_b_range">#REF!</definedName>
    <definedName name="mdd_b_range_v1">#REF!</definedName>
    <definedName name="mdd_b_score">#REF!</definedName>
    <definedName name="mdd_b_score_v1">#REF!</definedName>
    <definedName name="mdd_dm_range">#REF!</definedName>
    <definedName name="mdd_dm_range_v1">#REF!</definedName>
    <definedName name="mdd_dm_score">#REF!</definedName>
    <definedName name="mdd_dm_score_v1">#REF!</definedName>
    <definedName name="mdd_fld_range">#REF!</definedName>
    <definedName name="mdd_fld_range_v1">#REF!</definedName>
    <definedName name="mdd_fld_score">#REF!</definedName>
    <definedName name="mdd_fld_score_v1">#REF!</definedName>
    <definedName name="mdd_g_range">#REF!</definedName>
    <definedName name="mdd_g_range_v1">#REF!</definedName>
    <definedName name="mdd_g_score">#REF!</definedName>
    <definedName name="mdd_g_score_v1">#REF!</definedName>
    <definedName name="mdd_mob_range">#REF!</definedName>
    <definedName name="mdd_mob_range_v1">#REF!</definedName>
    <definedName name="mdd_mob_score">#REF!</definedName>
    <definedName name="mdd_mob_score_v1">#REF!</definedName>
    <definedName name="mdd_or_range">#REF!</definedName>
    <definedName name="mdd_or_range_v1">#REF!</definedName>
    <definedName name="mdd_or_score">#REF!</definedName>
    <definedName name="mdd_or_score_v1">#REF!</definedName>
    <definedName name="mdd_sc_range">#REF!</definedName>
    <definedName name="mdd_sc_range_v1">#REF!</definedName>
    <definedName name="mdd_sc_score">#REF!</definedName>
    <definedName name="mdd_sc_score_v1">#REF!</definedName>
    <definedName name="mdd_sec_range">#REF!</definedName>
    <definedName name="mdd_sec_range_v1">#REF!</definedName>
    <definedName name="mdd_sec_score">#REF!</definedName>
    <definedName name="mdd_sec_score_v1">#REF!</definedName>
    <definedName name="nfirs_b_range">#REF!</definedName>
    <definedName name="nfirs_b_range_v1">#REF!</definedName>
    <definedName name="nfirs_b_score">#REF!</definedName>
    <definedName name="nfirs_b_score_v1">#REF!</definedName>
    <definedName name="permits_b_range">#REF!</definedName>
    <definedName name="permits_b_range_v1">#REF!</definedName>
    <definedName name="permits_b_score">#REF!</definedName>
    <definedName name="permits_b_score_v1">#REF!</definedName>
    <definedName name="Range_Basic_capabilities">'[2]System specifications'!$C$184:$C$274</definedName>
    <definedName name="Range_CAD_LastCell">[4]CAD!$D$458</definedName>
    <definedName name="Range_Call_handling">'[2]System specifications'!$C$578:$C$632</definedName>
    <definedName name="Range_Data_maintenance">'[2]System specifications'!$C$66:$C$152</definedName>
    <definedName name="Range_Dispatch">'[2]System specifications'!$C$634:$C$742</definedName>
    <definedName name="Range_EMS">#REF!</definedName>
    <definedName name="Range_Field_Reporting">#REF!</definedName>
    <definedName name="Range_FRMS_LastCell">#REF!</definedName>
    <definedName name="Range_Geo_related">'[2]System specifications'!$C$456:$C$532</definedName>
    <definedName name="Range_Interfaces">'[2]System specifications'!$D$534:$D$576</definedName>
    <definedName name="Range_MDC_LastCell">#REF!</definedName>
    <definedName name="Range_MVI">#REF!</definedName>
    <definedName name="Range_Operational_requirements">'[2]System specifications'!$C$276:$C$317</definedName>
    <definedName name="Range_Other_Modules">#REF!</definedName>
    <definedName name="Range_Queries">#REF!</definedName>
    <definedName name="Range_Reporting">'[2]System specifications'!$C$319:$C$454</definedName>
    <definedName name="Range_Security">'[2]System specifications'!$C$154:$C$182</definedName>
    <definedName name="Range_Supervisory">'[2]System specifications'!#REF!</definedName>
    <definedName name="Range_System_configuration">'[2]System specifications'!$C$3:$C$64</definedName>
    <definedName name="Responses">[6]Responses!$A$1:$A$4</definedName>
    <definedName name="Results">'[7]Support Data'!$A$4:$B$7</definedName>
    <definedName name="Score_Basic_capabilities">[4]CAD!$K$67</definedName>
    <definedName name="Score_CAD">#REF!</definedName>
    <definedName name="Score_Call_handling">[4]CAD!$K$274</definedName>
    <definedName name="Score_Common">#REF!</definedName>
    <definedName name="Score_CPE">#REF!</definedName>
    <definedName name="Score_Data_maintenance">[4]CAD!$K$14</definedName>
    <definedName name="Score_Dispatch">[4]CAD!$K$328</definedName>
    <definedName name="Score_EMS">#REF!</definedName>
    <definedName name="Score_Field_Reporting">#REF!</definedName>
    <definedName name="Score_FRMS">#REF!</definedName>
    <definedName name="Score_Geo_related">[4]CAD!$K$186</definedName>
    <definedName name="Score_GIS">#REF!</definedName>
    <definedName name="Score_Interface">#REF!</definedName>
    <definedName name="Score_Interfaces">[4]CAD!$K$244</definedName>
    <definedName name="Score_LRMS">#REF!</definedName>
    <definedName name="Score_MDC">#REF!</definedName>
    <definedName name="Score_Operational_requirements">[4]CAD!$K$77</definedName>
    <definedName name="Score_Other_Modules">#REF!</definedName>
    <definedName name="Score_Queries">#REF!</definedName>
    <definedName name="Score_Reporting">[4]CAD!$K$96</definedName>
    <definedName name="Score_RMS">#REF!</definedName>
    <definedName name="Score_Security">[4]CAD!$K$62</definedName>
    <definedName name="Score_Supervisory">[4]CAD!#REF!</definedName>
    <definedName name="Score_System_configuration">[4]CAD!$K$2</definedName>
    <definedName name="SpecData" localSheetId="16">'[1]Support Data'!$B$4:$C$7</definedName>
    <definedName name="SpecData">'Support Data'!$B$5:$C$8</definedName>
    <definedName name="SpecType" localSheetId="16">'[1]Support Data'!$B$4:$B$7</definedName>
    <definedName name="SpecType">'Support Data'!$B$5:$B$8</definedName>
    <definedName name="SpecType_v1">'[5]Support Data'!$A$10:$A$12</definedName>
    <definedName name="staff_b_range">#REF!</definedName>
    <definedName name="staff_b_range_v1">#REF!</definedName>
    <definedName name="staff_b_score">#REF!</definedName>
    <definedName name="staff_b_score_v1">#REF!</definedName>
    <definedName name="Supervisory">[4]CAD!#REF!</definedName>
    <definedName name="Terms">#REF!</definedName>
    <definedName name="Test">'[8]Support Data'!$A$6:$B$8</definedName>
    <definedName name="test1">'[9]Support Data'!$A$5:$B$8</definedName>
    <definedName name="train_b_range">#REF!</definedName>
    <definedName name="train_b_range_v1">#REF!</definedName>
    <definedName name="train_b_score">#REF!</definedName>
    <definedName name="train_b_score_v1">#REF!</definedName>
    <definedName name="YesNo">'[10]Support data'!$F$2:$F$3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5" i="67" l="1"/>
  <c r="K16" i="67"/>
  <c r="K17" i="67"/>
  <c r="K18" i="67"/>
  <c r="K19" i="67"/>
  <c r="K5" i="65"/>
  <c r="K6" i="65"/>
  <c r="K7" i="65"/>
  <c r="K8" i="65"/>
  <c r="K9" i="65"/>
  <c r="K10" i="65"/>
  <c r="K11" i="65"/>
  <c r="K12" i="65"/>
  <c r="K3" i="65" s="1"/>
  <c r="D62" i="6" s="1"/>
  <c r="K13" i="65"/>
  <c r="K14" i="65"/>
  <c r="K8" i="64"/>
  <c r="K9" i="64"/>
  <c r="K10" i="64"/>
  <c r="K11" i="64"/>
  <c r="K12" i="64"/>
  <c r="K13" i="64"/>
  <c r="K14" i="64"/>
  <c r="K15" i="64"/>
  <c r="K3" i="64" s="1"/>
  <c r="D60" i="6" s="1"/>
  <c r="K16" i="64"/>
  <c r="K17" i="64"/>
  <c r="K18" i="64"/>
  <c r="K19" i="64"/>
  <c r="K20" i="64"/>
  <c r="K21" i="64"/>
  <c r="K22" i="64"/>
  <c r="K23" i="64"/>
  <c r="K24" i="64"/>
  <c r="K26" i="64"/>
  <c r="K27" i="64"/>
  <c r="K28" i="64"/>
  <c r="K29" i="64"/>
  <c r="K31" i="64"/>
  <c r="K32" i="64"/>
  <c r="K33" i="64"/>
  <c r="K34" i="64"/>
  <c r="K35" i="64"/>
  <c r="K36" i="64"/>
  <c r="K37" i="64"/>
  <c r="K38" i="64"/>
  <c r="K40" i="64"/>
  <c r="K41" i="64"/>
  <c r="K42" i="64"/>
  <c r="K43" i="64"/>
  <c r="K44" i="64"/>
  <c r="K45" i="64"/>
  <c r="K46" i="64"/>
  <c r="K47" i="64"/>
  <c r="K48" i="64"/>
  <c r="K5" i="79"/>
  <c r="K6" i="79"/>
  <c r="K7" i="79"/>
  <c r="K8" i="79"/>
  <c r="K9" i="79"/>
  <c r="K10" i="79"/>
  <c r="K11" i="79"/>
  <c r="K3" i="79" s="1"/>
  <c r="D58" i="6" s="1"/>
  <c r="K12" i="79"/>
  <c r="K13" i="79"/>
  <c r="K14" i="79"/>
  <c r="K15" i="79"/>
  <c r="K16" i="79"/>
  <c r="K17" i="79"/>
  <c r="K18" i="79"/>
  <c r="K19" i="79"/>
  <c r="K20" i="79"/>
  <c r="K21" i="79"/>
  <c r="K22" i="79"/>
  <c r="K23" i="79"/>
  <c r="K24" i="79"/>
  <c r="K26" i="79"/>
  <c r="K27" i="79"/>
  <c r="K28" i="79"/>
  <c r="K29" i="79"/>
  <c r="K30" i="79"/>
  <c r="K31" i="79"/>
  <c r="K32" i="79"/>
  <c r="K33" i="79"/>
  <c r="K34" i="79"/>
  <c r="K35" i="79"/>
  <c r="K36" i="79"/>
  <c r="K37" i="79"/>
  <c r="K38" i="79"/>
  <c r="K39" i="79"/>
  <c r="K40" i="79"/>
  <c r="K41" i="79"/>
  <c r="K43" i="79"/>
  <c r="K44" i="79"/>
  <c r="K45" i="79"/>
  <c r="K46" i="79"/>
  <c r="K47" i="79"/>
  <c r="K48" i="79"/>
  <c r="K49" i="79"/>
  <c r="K50" i="79"/>
  <c r="K51" i="79"/>
  <c r="K52" i="79"/>
  <c r="K53" i="79"/>
  <c r="K54" i="79"/>
  <c r="K55" i="79"/>
  <c r="K56" i="79"/>
  <c r="K57" i="79"/>
  <c r="K58" i="79"/>
  <c r="K59" i="79"/>
  <c r="K60" i="79"/>
  <c r="K61" i="79"/>
  <c r="K62" i="79"/>
  <c r="K63" i="79"/>
  <c r="K64" i="79"/>
  <c r="K65" i="79"/>
  <c r="K66" i="79"/>
  <c r="K68" i="79"/>
  <c r="K69" i="79"/>
  <c r="K70" i="79"/>
  <c r="K72" i="79"/>
  <c r="K73" i="79"/>
  <c r="K74" i="79"/>
  <c r="K75" i="79"/>
  <c r="K76" i="79"/>
  <c r="K77" i="79"/>
  <c r="K78" i="79"/>
  <c r="K79" i="79"/>
  <c r="K80" i="79"/>
  <c r="K81" i="79"/>
  <c r="K82" i="79"/>
  <c r="K83" i="79"/>
  <c r="K84" i="79"/>
  <c r="K85" i="79"/>
  <c r="K86" i="79"/>
  <c r="K87" i="79"/>
  <c r="K88" i="79"/>
  <c r="K89" i="79"/>
  <c r="K90" i="79"/>
  <c r="K91" i="79"/>
  <c r="K92" i="79"/>
  <c r="K93" i="79"/>
  <c r="K94" i="79"/>
  <c r="K95" i="79"/>
  <c r="K96" i="79"/>
  <c r="K97" i="79"/>
  <c r="K98" i="79"/>
  <c r="K99" i="79"/>
  <c r="K100" i="79"/>
  <c r="K101" i="79"/>
  <c r="K103" i="79"/>
  <c r="K104" i="79"/>
  <c r="K105" i="79"/>
  <c r="K106" i="79"/>
  <c r="K107" i="79"/>
  <c r="K108" i="79"/>
  <c r="K109" i="79"/>
  <c r="K110" i="79"/>
  <c r="K111" i="79"/>
  <c r="K112" i="79"/>
  <c r="K113" i="79"/>
  <c r="K114" i="79"/>
  <c r="K116" i="79"/>
  <c r="K117" i="79"/>
  <c r="K118" i="79"/>
  <c r="K119" i="79"/>
  <c r="K120" i="79"/>
  <c r="K121" i="79"/>
  <c r="K122" i="79"/>
  <c r="K123" i="79"/>
  <c r="K124" i="79"/>
  <c r="K125" i="79"/>
  <c r="K126" i="79"/>
  <c r="K127" i="79"/>
  <c r="K128" i="79"/>
  <c r="K129" i="79"/>
  <c r="K130" i="79"/>
  <c r="K131" i="79"/>
  <c r="K132" i="79"/>
  <c r="K133" i="79"/>
  <c r="K134" i="79"/>
  <c r="K135" i="79"/>
  <c r="K136" i="79"/>
  <c r="K137" i="79"/>
  <c r="K4" i="61"/>
  <c r="K5" i="61"/>
  <c r="K6" i="61"/>
  <c r="K7" i="61"/>
  <c r="K8" i="61"/>
  <c r="K3" i="61" s="1"/>
  <c r="D56" i="6" s="1"/>
  <c r="K9" i="61"/>
  <c r="K10" i="61"/>
  <c r="K11" i="61"/>
  <c r="K12" i="61"/>
  <c r="K13" i="61"/>
  <c r="K14" i="61"/>
  <c r="K15" i="61"/>
  <c r="K16" i="61"/>
  <c r="K17" i="61"/>
  <c r="K18" i="61"/>
  <c r="K19" i="61"/>
  <c r="K20" i="61"/>
  <c r="K21" i="61"/>
  <c r="K22" i="61"/>
  <c r="K23" i="61"/>
  <c r="K24" i="61"/>
  <c r="K25" i="61"/>
  <c r="K4" i="60"/>
  <c r="K81" i="5"/>
  <c r="K82" i="5"/>
  <c r="K83" i="5"/>
  <c r="I20" i="23"/>
  <c r="I21" i="23"/>
  <c r="I22" i="23"/>
  <c r="I23" i="23"/>
  <c r="J20" i="23"/>
  <c r="K20" i="23"/>
  <c r="J21" i="23"/>
  <c r="J22" i="23"/>
  <c r="J23" i="23"/>
  <c r="K23" i="23"/>
  <c r="K22" i="23"/>
  <c r="K21" i="23"/>
  <c r="K7" i="29"/>
  <c r="K8" i="29"/>
  <c r="K9" i="29"/>
  <c r="K10" i="29"/>
  <c r="K11" i="29"/>
  <c r="K12" i="29"/>
  <c r="K13" i="29"/>
  <c r="K14" i="29"/>
  <c r="K15" i="29"/>
  <c r="K16" i="29"/>
  <c r="K17" i="29"/>
  <c r="K18" i="29"/>
  <c r="K6" i="29"/>
  <c r="J7" i="29"/>
  <c r="J8" i="29"/>
  <c r="J9" i="29"/>
  <c r="J10" i="29"/>
  <c r="J11" i="29"/>
  <c r="J12" i="29"/>
  <c r="J13" i="29"/>
  <c r="J14" i="29"/>
  <c r="J15" i="29"/>
  <c r="J16" i="29"/>
  <c r="J17" i="29"/>
  <c r="J18" i="29"/>
  <c r="J6" i="29"/>
  <c r="I7" i="29"/>
  <c r="I8" i="29"/>
  <c r="I9" i="29"/>
  <c r="I10" i="29"/>
  <c r="I11" i="29"/>
  <c r="I12" i="29"/>
  <c r="I13" i="29"/>
  <c r="I14" i="29"/>
  <c r="I15" i="29"/>
  <c r="I16" i="29"/>
  <c r="I17" i="29"/>
  <c r="I18" i="29"/>
  <c r="I6" i="29"/>
  <c r="I6" i="65"/>
  <c r="J6" i="65"/>
  <c r="C82" i="5"/>
  <c r="B82" i="5"/>
  <c r="I82" i="5"/>
  <c r="J82" i="5"/>
  <c r="L17" i="2"/>
  <c r="K17" i="2"/>
  <c r="J17" i="2"/>
  <c r="I17" i="2"/>
  <c r="H17" i="2"/>
  <c r="H22" i="67"/>
  <c r="H20" i="67"/>
  <c r="H19" i="67"/>
  <c r="H18" i="67"/>
  <c r="H17" i="67"/>
  <c r="H16" i="67"/>
  <c r="H15" i="67"/>
  <c r="H14" i="67"/>
  <c r="H12" i="67"/>
  <c r="H11" i="67"/>
  <c r="H10" i="67"/>
  <c r="H9" i="67"/>
  <c r="H8" i="67"/>
  <c r="H6" i="67"/>
  <c r="H5" i="67"/>
  <c r="H4" i="67"/>
  <c r="H3" i="67"/>
  <c r="I142" i="6"/>
  <c r="H20" i="80"/>
  <c r="H18" i="80"/>
  <c r="H17" i="80"/>
  <c r="H16" i="80"/>
  <c r="H15" i="80"/>
  <c r="H14" i="80"/>
  <c r="H13" i="80"/>
  <c r="H12" i="80"/>
  <c r="H11" i="80"/>
  <c r="H10" i="80"/>
  <c r="H9" i="80"/>
  <c r="H8" i="80"/>
  <c r="H7" i="80"/>
  <c r="H6" i="80"/>
  <c r="H5" i="80"/>
  <c r="H4" i="80"/>
  <c r="H3" i="80"/>
  <c r="I149" i="6"/>
  <c r="H149" i="6"/>
  <c r="G149" i="6"/>
  <c r="F149" i="6"/>
  <c r="I119" i="6"/>
  <c r="I158" i="6"/>
  <c r="H158" i="6"/>
  <c r="G158" i="6"/>
  <c r="D158" i="6"/>
  <c r="F158" i="6"/>
  <c r="I154" i="6"/>
  <c r="I159" i="6"/>
  <c r="H159" i="6"/>
  <c r="G159" i="6"/>
  <c r="D159" i="6"/>
  <c r="I156" i="6"/>
  <c r="H156" i="6"/>
  <c r="G156" i="6"/>
  <c r="D156" i="6"/>
  <c r="I155" i="6"/>
  <c r="H155" i="6"/>
  <c r="G155" i="6"/>
  <c r="D155" i="6"/>
  <c r="F155" i="6"/>
  <c r="H154" i="6"/>
  <c r="G154" i="6"/>
  <c r="I153" i="6"/>
  <c r="H153" i="6"/>
  <c r="G153" i="6"/>
  <c r="I151" i="6"/>
  <c r="H151" i="6"/>
  <c r="G151" i="6"/>
  <c r="I150" i="6"/>
  <c r="H150" i="6"/>
  <c r="G150" i="6"/>
  <c r="D150" i="6"/>
  <c r="I148" i="6"/>
  <c r="H148" i="6"/>
  <c r="G148" i="6"/>
  <c r="D148" i="6"/>
  <c r="I147" i="6"/>
  <c r="H147" i="6"/>
  <c r="G147" i="6"/>
  <c r="I146" i="6"/>
  <c r="H146" i="6"/>
  <c r="G146" i="6"/>
  <c r="D146" i="6"/>
  <c r="I145" i="6"/>
  <c r="H145" i="6"/>
  <c r="G145" i="6"/>
  <c r="D145" i="6"/>
  <c r="I144" i="6"/>
  <c r="H144" i="6"/>
  <c r="G144" i="6"/>
  <c r="H142" i="6"/>
  <c r="G142" i="6"/>
  <c r="D142" i="6"/>
  <c r="H19" i="56"/>
  <c r="I141" i="6"/>
  <c r="H18" i="56"/>
  <c r="H141" i="6"/>
  <c r="H17" i="56"/>
  <c r="G141" i="6"/>
  <c r="D141" i="6"/>
  <c r="H24" i="23"/>
  <c r="I140" i="6"/>
  <c r="H23" i="23"/>
  <c r="H140" i="6"/>
  <c r="H22" i="23"/>
  <c r="G140" i="6"/>
  <c r="D140" i="6"/>
  <c r="I139" i="6"/>
  <c r="H139" i="6"/>
  <c r="G139" i="6"/>
  <c r="D139" i="6"/>
  <c r="I138" i="6"/>
  <c r="H138" i="6"/>
  <c r="G138" i="6"/>
  <c r="D138" i="6"/>
  <c r="F156" i="6"/>
  <c r="F154" i="6"/>
  <c r="F153" i="6"/>
  <c r="F151" i="6"/>
  <c r="F159" i="6"/>
  <c r="F150" i="6"/>
  <c r="F148" i="6"/>
  <c r="F147" i="6"/>
  <c r="F146" i="6"/>
  <c r="F145" i="6"/>
  <c r="F144" i="6"/>
  <c r="F142" i="6"/>
  <c r="H16" i="56"/>
  <c r="F141" i="6"/>
  <c r="H21" i="23"/>
  <c r="F140" i="6"/>
  <c r="F139" i="6"/>
  <c r="F138" i="6"/>
  <c r="I125" i="6"/>
  <c r="I124" i="6"/>
  <c r="H124" i="6"/>
  <c r="G124" i="6"/>
  <c r="D124" i="6"/>
  <c r="F124" i="6"/>
  <c r="I117" i="6"/>
  <c r="H117" i="6"/>
  <c r="G117" i="6"/>
  <c r="D117" i="6"/>
  <c r="F117" i="6"/>
  <c r="I109" i="6"/>
  <c r="H109" i="6"/>
  <c r="G109" i="6"/>
  <c r="D109" i="6"/>
  <c r="I129" i="6"/>
  <c r="H129" i="6"/>
  <c r="G129" i="6"/>
  <c r="I128" i="6"/>
  <c r="H128" i="6"/>
  <c r="G128" i="6"/>
  <c r="D128" i="6"/>
  <c r="I126" i="6"/>
  <c r="H126" i="6"/>
  <c r="G126" i="6"/>
  <c r="D126" i="6"/>
  <c r="H125" i="6"/>
  <c r="G125" i="6"/>
  <c r="D125" i="6"/>
  <c r="I123" i="6"/>
  <c r="H123" i="6"/>
  <c r="G123" i="6"/>
  <c r="D123" i="6"/>
  <c r="I121" i="6"/>
  <c r="H121" i="6"/>
  <c r="G121" i="6"/>
  <c r="D121" i="6"/>
  <c r="I120" i="6"/>
  <c r="H120" i="6"/>
  <c r="G120" i="6"/>
  <c r="D120" i="6"/>
  <c r="H119" i="6"/>
  <c r="G119" i="6"/>
  <c r="D119" i="6"/>
  <c r="I118" i="6"/>
  <c r="H118" i="6"/>
  <c r="G118" i="6"/>
  <c r="D118" i="6"/>
  <c r="I116" i="6"/>
  <c r="H116" i="6"/>
  <c r="G116" i="6"/>
  <c r="D116" i="6"/>
  <c r="I115" i="6"/>
  <c r="H115" i="6"/>
  <c r="G115" i="6"/>
  <c r="I114" i="6"/>
  <c r="H114" i="6"/>
  <c r="G114" i="6"/>
  <c r="D114" i="6"/>
  <c r="I112" i="6"/>
  <c r="H112" i="6"/>
  <c r="G112" i="6"/>
  <c r="H15" i="56"/>
  <c r="I111" i="6"/>
  <c r="H14" i="56"/>
  <c r="H111" i="6"/>
  <c r="H13" i="56"/>
  <c r="G111" i="6"/>
  <c r="D111" i="6"/>
  <c r="H20" i="23"/>
  <c r="I110" i="6"/>
  <c r="H17" i="23"/>
  <c r="H110" i="6"/>
  <c r="H16" i="23"/>
  <c r="G110" i="6"/>
  <c r="D110" i="6"/>
  <c r="I108" i="6"/>
  <c r="H108" i="6"/>
  <c r="G108" i="6"/>
  <c r="D108" i="6"/>
  <c r="G107" i="6"/>
  <c r="D107" i="6"/>
  <c r="F129" i="6"/>
  <c r="F128" i="6"/>
  <c r="F126" i="6"/>
  <c r="F125" i="6"/>
  <c r="F123" i="6"/>
  <c r="F121" i="6"/>
  <c r="F120" i="6"/>
  <c r="F119" i="6"/>
  <c r="F118" i="6"/>
  <c r="F116" i="6"/>
  <c r="F115" i="6"/>
  <c r="F114" i="6"/>
  <c r="F112" i="6"/>
  <c r="H12" i="56"/>
  <c r="F111" i="6"/>
  <c r="H15" i="23"/>
  <c r="F110" i="6"/>
  <c r="F109" i="6"/>
  <c r="F108" i="6"/>
  <c r="D144" i="6"/>
  <c r="D147" i="6"/>
  <c r="D149" i="6"/>
  <c r="D151" i="6"/>
  <c r="D153" i="6"/>
  <c r="D154" i="6"/>
  <c r="D112" i="6"/>
  <c r="D115" i="6"/>
  <c r="D129" i="6"/>
  <c r="I96" i="6"/>
  <c r="I85" i="6"/>
  <c r="H14" i="23"/>
  <c r="I80" i="6"/>
  <c r="H13" i="23"/>
  <c r="H80" i="6"/>
  <c r="H12" i="23"/>
  <c r="G80" i="6"/>
  <c r="D80" i="6"/>
  <c r="I99" i="6"/>
  <c r="H99" i="6"/>
  <c r="G99" i="6"/>
  <c r="I98" i="6"/>
  <c r="H98" i="6"/>
  <c r="G98" i="6"/>
  <c r="D98" i="6"/>
  <c r="H96" i="6"/>
  <c r="G96" i="6"/>
  <c r="I95" i="6"/>
  <c r="H95" i="6"/>
  <c r="G95" i="6"/>
  <c r="D95" i="6"/>
  <c r="I94" i="6"/>
  <c r="H94" i="6"/>
  <c r="G94" i="6"/>
  <c r="I93" i="6"/>
  <c r="H93" i="6"/>
  <c r="G93" i="6"/>
  <c r="I91" i="6"/>
  <c r="H91" i="6"/>
  <c r="G91" i="6"/>
  <c r="I90" i="6"/>
  <c r="H90" i="6"/>
  <c r="G90" i="6"/>
  <c r="D90" i="6"/>
  <c r="I89" i="6"/>
  <c r="H89" i="6"/>
  <c r="G89" i="6"/>
  <c r="D89" i="6"/>
  <c r="I88" i="6"/>
  <c r="H88" i="6"/>
  <c r="G88" i="6"/>
  <c r="D88" i="6"/>
  <c r="I87" i="6"/>
  <c r="H87" i="6"/>
  <c r="G87" i="6"/>
  <c r="I86" i="6"/>
  <c r="H86" i="6"/>
  <c r="G86" i="6"/>
  <c r="D86" i="6"/>
  <c r="H85" i="6"/>
  <c r="G85" i="6"/>
  <c r="I84" i="6"/>
  <c r="H84" i="6"/>
  <c r="G84" i="6"/>
  <c r="D84" i="6"/>
  <c r="I82" i="6"/>
  <c r="H82" i="6"/>
  <c r="G82" i="6"/>
  <c r="D82" i="6"/>
  <c r="H11" i="56"/>
  <c r="I81" i="6"/>
  <c r="H10" i="56"/>
  <c r="H81" i="6"/>
  <c r="H9" i="56"/>
  <c r="G81" i="6"/>
  <c r="D81" i="6"/>
  <c r="H10" i="23"/>
  <c r="F80" i="6"/>
  <c r="I79" i="6"/>
  <c r="H79" i="6"/>
  <c r="G79" i="6"/>
  <c r="H78" i="6"/>
  <c r="I78" i="6"/>
  <c r="G78" i="6"/>
  <c r="F99" i="6"/>
  <c r="F98" i="6"/>
  <c r="F96" i="6"/>
  <c r="F95" i="6"/>
  <c r="F94" i="6"/>
  <c r="F93" i="6"/>
  <c r="F91" i="6"/>
  <c r="F90" i="6"/>
  <c r="F89" i="6"/>
  <c r="F88" i="6"/>
  <c r="F87" i="6"/>
  <c r="F86" i="6"/>
  <c r="F85" i="6"/>
  <c r="F84" i="6"/>
  <c r="F82" i="6"/>
  <c r="H8" i="56"/>
  <c r="F81" i="6"/>
  <c r="F79" i="6"/>
  <c r="F78" i="6"/>
  <c r="I47" i="6"/>
  <c r="I48" i="6"/>
  <c r="I49" i="6"/>
  <c r="H9" i="23"/>
  <c r="I50" i="6"/>
  <c r="H7" i="56"/>
  <c r="L10" i="2"/>
  <c r="I52" i="6"/>
  <c r="I54" i="6"/>
  <c r="I55" i="6"/>
  <c r="I56" i="6"/>
  <c r="I57" i="6"/>
  <c r="I58" i="6"/>
  <c r="I59" i="6"/>
  <c r="I60" i="6"/>
  <c r="I61" i="6"/>
  <c r="I63" i="6"/>
  <c r="I64" i="6"/>
  <c r="I65" i="6"/>
  <c r="I66" i="6"/>
  <c r="I68" i="6"/>
  <c r="I69"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D78" i="6"/>
  <c r="D79" i="6"/>
  <c r="D85" i="6"/>
  <c r="D87" i="6"/>
  <c r="D91" i="6"/>
  <c r="D93" i="6"/>
  <c r="D94" i="6"/>
  <c r="D96" i="6"/>
  <c r="D99" i="6"/>
  <c r="H68" i="6"/>
  <c r="G68" i="6"/>
  <c r="H66" i="6"/>
  <c r="G66" i="6"/>
  <c r="H60" i="6"/>
  <c r="H57" i="6"/>
  <c r="H7" i="23"/>
  <c r="H50" i="6"/>
  <c r="H6" i="23"/>
  <c r="G50" i="6"/>
  <c r="G72" i="6"/>
  <c r="H69" i="6"/>
  <c r="G69" i="6"/>
  <c r="F69" i="6"/>
  <c r="F68" i="6"/>
  <c r="F66" i="6"/>
  <c r="H65" i="6"/>
  <c r="G65" i="6"/>
  <c r="F65" i="6"/>
  <c r="H64" i="6"/>
  <c r="G64" i="6"/>
  <c r="F64" i="6"/>
  <c r="G63" i="6"/>
  <c r="H63" i="6"/>
  <c r="F63" i="6"/>
  <c r="H61" i="6"/>
  <c r="G61" i="6"/>
  <c r="F61" i="6"/>
  <c r="G60" i="6"/>
  <c r="F60" i="6"/>
  <c r="G57" i="6"/>
  <c r="H59" i="6"/>
  <c r="G59" i="6"/>
  <c r="F59" i="6"/>
  <c r="H58" i="6"/>
  <c r="G58" i="6"/>
  <c r="F58" i="6"/>
  <c r="F57" i="6"/>
  <c r="H56" i="6"/>
  <c r="G56" i="6"/>
  <c r="F56" i="6"/>
  <c r="H55" i="6"/>
  <c r="G55" i="6"/>
  <c r="F55" i="6"/>
  <c r="H54" i="6"/>
  <c r="G54" i="6"/>
  <c r="F54" i="6"/>
  <c r="H52" i="6"/>
  <c r="G52" i="6"/>
  <c r="F52" i="6"/>
  <c r="E52" i="6"/>
  <c r="H6" i="56"/>
  <c r="H51" i="6"/>
  <c r="H5" i="56"/>
  <c r="J10" i="2"/>
  <c r="G51" i="6"/>
  <c r="H4" i="56"/>
  <c r="I10" i="2"/>
  <c r="F51" i="6"/>
  <c r="H4" i="23"/>
  <c r="F20" i="6"/>
  <c r="F50" i="6"/>
  <c r="H49" i="6"/>
  <c r="G49" i="6"/>
  <c r="F49" i="6"/>
  <c r="H48" i="6"/>
  <c r="G48" i="6"/>
  <c r="F48" i="6"/>
  <c r="H47" i="6"/>
  <c r="G47" i="6"/>
  <c r="F47" i="6"/>
  <c r="F28" i="6"/>
  <c r="I28" i="6"/>
  <c r="H28" i="6"/>
  <c r="G28" i="6"/>
  <c r="E28" i="6"/>
  <c r="G17" i="6"/>
  <c r="H17" i="6"/>
  <c r="I17" i="6"/>
  <c r="G18" i="6"/>
  <c r="H18" i="6"/>
  <c r="I18" i="6"/>
  <c r="G19" i="6"/>
  <c r="H19" i="6"/>
  <c r="I19" i="6"/>
  <c r="G20" i="6"/>
  <c r="H20" i="6"/>
  <c r="I20" i="6"/>
  <c r="G21" i="6"/>
  <c r="H21" i="6"/>
  <c r="I21" i="6"/>
  <c r="G22" i="6"/>
  <c r="D22" i="6"/>
  <c r="H22" i="6"/>
  <c r="I22" i="6"/>
  <c r="G23" i="6"/>
  <c r="H23" i="6"/>
  <c r="I23" i="6"/>
  <c r="G24" i="6"/>
  <c r="H24" i="6"/>
  <c r="I24" i="6"/>
  <c r="G25" i="6"/>
  <c r="H25" i="6"/>
  <c r="I25" i="6"/>
  <c r="G26" i="6"/>
  <c r="H26" i="6"/>
  <c r="I26" i="6"/>
  <c r="G27" i="6"/>
  <c r="H27" i="6"/>
  <c r="D27" i="6"/>
  <c r="I27" i="6"/>
  <c r="G29" i="6"/>
  <c r="H29" i="6"/>
  <c r="I29" i="6"/>
  <c r="G30" i="6"/>
  <c r="H30" i="6"/>
  <c r="I30" i="6"/>
  <c r="G31" i="6"/>
  <c r="H31" i="6"/>
  <c r="I31" i="6"/>
  <c r="G32" i="6"/>
  <c r="H32" i="6"/>
  <c r="I32" i="6"/>
  <c r="G33" i="6"/>
  <c r="H33" i="6"/>
  <c r="I33" i="6"/>
  <c r="G34" i="6"/>
  <c r="H34" i="6"/>
  <c r="I34" i="6"/>
  <c r="G35" i="6"/>
  <c r="H35" i="6"/>
  <c r="I35" i="6"/>
  <c r="G36" i="6"/>
  <c r="H36" i="6"/>
  <c r="I36" i="6"/>
  <c r="G37" i="6"/>
  <c r="H37" i="6"/>
  <c r="I37" i="6"/>
  <c r="G38" i="6"/>
  <c r="H38" i="6"/>
  <c r="I38" i="6"/>
  <c r="G39" i="6"/>
  <c r="H39" i="6"/>
  <c r="I39" i="6"/>
  <c r="G40" i="6"/>
  <c r="H40" i="6"/>
  <c r="I40" i="6"/>
  <c r="G41" i="6"/>
  <c r="H41" i="6"/>
  <c r="I41" i="6"/>
  <c r="G42" i="6"/>
  <c r="H42" i="6"/>
  <c r="I42" i="6"/>
  <c r="C116" i="79"/>
  <c r="J108" i="79"/>
  <c r="J109" i="79"/>
  <c r="J110" i="79"/>
  <c r="J111" i="79"/>
  <c r="J112" i="79"/>
  <c r="J113" i="79"/>
  <c r="I109" i="79"/>
  <c r="I110" i="79"/>
  <c r="I111" i="79"/>
  <c r="I112" i="79"/>
  <c r="I113" i="79"/>
  <c r="C109" i="79"/>
  <c r="C110" i="79"/>
  <c r="C111" i="79"/>
  <c r="C112" i="79"/>
  <c r="C113" i="79"/>
  <c r="C114" i="79"/>
  <c r="B108" i="79"/>
  <c r="B109" i="79"/>
  <c r="B110" i="79"/>
  <c r="B111" i="79"/>
  <c r="B112" i="79"/>
  <c r="B113" i="79"/>
  <c r="B114" i="79"/>
  <c r="J7" i="79"/>
  <c r="J8" i="79"/>
  <c r="J9" i="79"/>
  <c r="J10" i="79"/>
  <c r="J11" i="79"/>
  <c r="J12" i="79"/>
  <c r="J13" i="79"/>
  <c r="I8" i="79"/>
  <c r="I9" i="79"/>
  <c r="I10" i="79"/>
  <c r="I11" i="79"/>
  <c r="I12" i="79"/>
  <c r="I13" i="79"/>
  <c r="I14" i="79"/>
  <c r="I15" i="79"/>
  <c r="C8" i="79"/>
  <c r="C9" i="79"/>
  <c r="C10" i="79"/>
  <c r="C11" i="79"/>
  <c r="C12" i="79"/>
  <c r="C13" i="79"/>
  <c r="B8" i="79"/>
  <c r="B9" i="79"/>
  <c r="B10" i="79"/>
  <c r="B11" i="79"/>
  <c r="B12" i="79"/>
  <c r="B13" i="79"/>
  <c r="C14" i="79"/>
  <c r="B14" i="79"/>
  <c r="I114" i="79"/>
  <c r="J114" i="79"/>
  <c r="I116" i="79"/>
  <c r="J116" i="79"/>
  <c r="I117" i="79"/>
  <c r="J117" i="79"/>
  <c r="I118" i="79"/>
  <c r="J118" i="79"/>
  <c r="I120" i="79"/>
  <c r="J120" i="79"/>
  <c r="I121" i="79"/>
  <c r="J121" i="79"/>
  <c r="I127" i="79"/>
  <c r="J127" i="79"/>
  <c r="I128" i="79"/>
  <c r="J128" i="79"/>
  <c r="I130" i="79"/>
  <c r="J130" i="79"/>
  <c r="I131" i="79"/>
  <c r="J131" i="79"/>
  <c r="I132" i="79"/>
  <c r="J132" i="79"/>
  <c r="I133" i="79"/>
  <c r="J133" i="79"/>
  <c r="I136" i="79"/>
  <c r="J136" i="79"/>
  <c r="I137" i="79"/>
  <c r="J137" i="79"/>
  <c r="F17" i="2"/>
  <c r="J14" i="79"/>
  <c r="J15" i="79"/>
  <c r="I16" i="79"/>
  <c r="J16" i="79"/>
  <c r="I17" i="79"/>
  <c r="J17" i="79"/>
  <c r="I18" i="79"/>
  <c r="J18" i="79"/>
  <c r="I19" i="79"/>
  <c r="J19" i="79"/>
  <c r="I20" i="79"/>
  <c r="J20" i="79"/>
  <c r="I21" i="79"/>
  <c r="J21" i="79"/>
  <c r="I22" i="79"/>
  <c r="J22" i="79"/>
  <c r="I23" i="79"/>
  <c r="J23" i="79"/>
  <c r="I24" i="79"/>
  <c r="J24" i="79"/>
  <c r="I26" i="79"/>
  <c r="J26" i="79"/>
  <c r="I27" i="79"/>
  <c r="J27" i="79"/>
  <c r="I28" i="79"/>
  <c r="J28" i="79"/>
  <c r="I29" i="79"/>
  <c r="J29" i="79"/>
  <c r="I30" i="79"/>
  <c r="J30" i="79"/>
  <c r="I31" i="79"/>
  <c r="J31" i="79"/>
  <c r="I32" i="79"/>
  <c r="J32" i="79"/>
  <c r="I33" i="79"/>
  <c r="J33" i="79"/>
  <c r="I34" i="79"/>
  <c r="J34" i="79"/>
  <c r="I35" i="79"/>
  <c r="J35" i="79"/>
  <c r="I36" i="79"/>
  <c r="J36" i="79"/>
  <c r="I37" i="79"/>
  <c r="J37" i="79"/>
  <c r="I38" i="79"/>
  <c r="J38" i="79"/>
  <c r="I39" i="79"/>
  <c r="J39" i="79"/>
  <c r="I40" i="79"/>
  <c r="J40" i="79"/>
  <c r="I41" i="79"/>
  <c r="J41" i="79"/>
  <c r="I43" i="79"/>
  <c r="J43" i="79"/>
  <c r="I44" i="79"/>
  <c r="J44" i="79"/>
  <c r="I45" i="79"/>
  <c r="J45" i="79"/>
  <c r="I46" i="79"/>
  <c r="J46" i="79"/>
  <c r="I47" i="79"/>
  <c r="J47" i="79"/>
  <c r="I48" i="79"/>
  <c r="J48" i="79"/>
  <c r="I49" i="79"/>
  <c r="J49" i="79"/>
  <c r="I50" i="79"/>
  <c r="J50" i="79"/>
  <c r="I51" i="79"/>
  <c r="J51" i="79"/>
  <c r="I52" i="79"/>
  <c r="J52" i="79"/>
  <c r="I53" i="79"/>
  <c r="J53" i="79"/>
  <c r="I54" i="79"/>
  <c r="J54" i="79"/>
  <c r="I55" i="79"/>
  <c r="J55" i="79"/>
  <c r="I56" i="79"/>
  <c r="J56" i="79"/>
  <c r="I57" i="79"/>
  <c r="J57" i="79"/>
  <c r="I58" i="79"/>
  <c r="J58" i="79"/>
  <c r="I59" i="79"/>
  <c r="J59" i="79"/>
  <c r="I60" i="79"/>
  <c r="J60" i="79"/>
  <c r="I61" i="79"/>
  <c r="J61" i="79"/>
  <c r="I62" i="79"/>
  <c r="J62" i="79"/>
  <c r="I63" i="79"/>
  <c r="J63" i="79"/>
  <c r="I64" i="79"/>
  <c r="J64" i="79"/>
  <c r="I65" i="79"/>
  <c r="J65" i="79"/>
  <c r="I66" i="79"/>
  <c r="J66" i="79"/>
  <c r="I68" i="79"/>
  <c r="J68" i="79"/>
  <c r="I69" i="79"/>
  <c r="J69" i="79"/>
  <c r="I70" i="79"/>
  <c r="J70" i="79"/>
  <c r="I72" i="79"/>
  <c r="J72" i="79"/>
  <c r="I73" i="79"/>
  <c r="J73" i="79"/>
  <c r="I74" i="79"/>
  <c r="J74" i="79"/>
  <c r="I75" i="79"/>
  <c r="J75" i="79"/>
  <c r="I76" i="79"/>
  <c r="J76" i="79"/>
  <c r="I77" i="79"/>
  <c r="J77" i="79"/>
  <c r="I78" i="79"/>
  <c r="J78" i="79"/>
  <c r="I79" i="79"/>
  <c r="J79" i="79"/>
  <c r="I80" i="79"/>
  <c r="J80" i="79"/>
  <c r="I81" i="79"/>
  <c r="J81" i="79"/>
  <c r="I82" i="79"/>
  <c r="J82" i="79"/>
  <c r="I83" i="79"/>
  <c r="J83" i="79"/>
  <c r="I84" i="79"/>
  <c r="J84" i="79"/>
  <c r="I85" i="79"/>
  <c r="J85" i="79"/>
  <c r="I86" i="79"/>
  <c r="J86" i="79"/>
  <c r="I87" i="79"/>
  <c r="J87" i="79"/>
  <c r="I88" i="79"/>
  <c r="J88" i="79"/>
  <c r="I89" i="79"/>
  <c r="J89" i="79"/>
  <c r="I90" i="79"/>
  <c r="J90" i="79"/>
  <c r="I91" i="79"/>
  <c r="J91" i="79"/>
  <c r="I92" i="79"/>
  <c r="J92" i="79"/>
  <c r="I93" i="79"/>
  <c r="J93" i="79"/>
  <c r="I94" i="79"/>
  <c r="J94" i="79"/>
  <c r="I95" i="79"/>
  <c r="J95" i="79"/>
  <c r="I96" i="79"/>
  <c r="J96" i="79"/>
  <c r="I97" i="79"/>
  <c r="J97" i="79"/>
  <c r="I98" i="79"/>
  <c r="J98" i="79"/>
  <c r="I99" i="79"/>
  <c r="J99" i="79"/>
  <c r="I100" i="79"/>
  <c r="J100" i="79"/>
  <c r="I101" i="79"/>
  <c r="J101" i="79"/>
  <c r="I103" i="79"/>
  <c r="J103" i="79"/>
  <c r="I104" i="79"/>
  <c r="J104" i="79"/>
  <c r="I105" i="79"/>
  <c r="J105" i="79"/>
  <c r="I106" i="79"/>
  <c r="J106" i="79"/>
  <c r="I107" i="79"/>
  <c r="J107" i="79"/>
  <c r="I108" i="79"/>
  <c r="H21" i="27"/>
  <c r="H20" i="27"/>
  <c r="H19" i="27"/>
  <c r="H18" i="27"/>
  <c r="H17" i="27"/>
  <c r="H16" i="27"/>
  <c r="H15" i="27"/>
  <c r="H14" i="27"/>
  <c r="H13" i="27"/>
  <c r="H12" i="27"/>
  <c r="H11" i="27"/>
  <c r="H10" i="27"/>
  <c r="H9" i="27"/>
  <c r="I4" i="26"/>
  <c r="J4" i="26"/>
  <c r="I5" i="26"/>
  <c r="K5" i="26"/>
  <c r="J5" i="26"/>
  <c r="I6" i="26"/>
  <c r="J6" i="26"/>
  <c r="K6" i="26"/>
  <c r="I7" i="26"/>
  <c r="J7" i="26"/>
  <c r="K7" i="26"/>
  <c r="I8" i="26"/>
  <c r="K8" i="26"/>
  <c r="J8" i="26"/>
  <c r="I9" i="26"/>
  <c r="J9" i="26"/>
  <c r="K9" i="26"/>
  <c r="J4" i="79"/>
  <c r="K4" i="79"/>
  <c r="J5" i="79"/>
  <c r="I6" i="79"/>
  <c r="J6" i="79"/>
  <c r="I7" i="79"/>
  <c r="I15" i="24"/>
  <c r="K15" i="24"/>
  <c r="J15" i="24"/>
  <c r="I4" i="24"/>
  <c r="J4" i="24"/>
  <c r="K4" i="24"/>
  <c r="I5" i="24"/>
  <c r="J5" i="24"/>
  <c r="I6" i="24"/>
  <c r="K6" i="24"/>
  <c r="J6" i="24"/>
  <c r="I7" i="24"/>
  <c r="K7" i="24"/>
  <c r="J7" i="24"/>
  <c r="I8" i="24"/>
  <c r="K8" i="24"/>
  <c r="J8" i="24"/>
  <c r="I9" i="24"/>
  <c r="J9" i="24"/>
  <c r="K9" i="24"/>
  <c r="I10" i="24"/>
  <c r="K10" i="24"/>
  <c r="J10" i="24"/>
  <c r="I11" i="24"/>
  <c r="K11" i="24"/>
  <c r="J11" i="24"/>
  <c r="I12" i="24"/>
  <c r="J12" i="24"/>
  <c r="K12" i="24"/>
  <c r="I13" i="24"/>
  <c r="J13" i="24"/>
  <c r="K13" i="24"/>
  <c r="I14" i="24"/>
  <c r="K14" i="24"/>
  <c r="J14" i="24"/>
  <c r="I5" i="56"/>
  <c r="J5" i="56"/>
  <c r="I4" i="56"/>
  <c r="K4" i="56"/>
  <c r="J4" i="56"/>
  <c r="I16" i="23"/>
  <c r="J16" i="23"/>
  <c r="I17" i="23"/>
  <c r="J17" i="23"/>
  <c r="I4" i="23"/>
  <c r="J4" i="23"/>
  <c r="K4" i="23"/>
  <c r="I6" i="23"/>
  <c r="J6" i="23"/>
  <c r="I7" i="23"/>
  <c r="J7" i="23"/>
  <c r="I9" i="23"/>
  <c r="K9" i="23"/>
  <c r="J9" i="23"/>
  <c r="I10" i="23"/>
  <c r="J10" i="23"/>
  <c r="K10" i="23"/>
  <c r="I12" i="23"/>
  <c r="J12" i="23"/>
  <c r="I13" i="23"/>
  <c r="J13" i="23"/>
  <c r="I14" i="23"/>
  <c r="J14" i="23"/>
  <c r="I15" i="23"/>
  <c r="J15" i="23"/>
  <c r="K15" i="23"/>
  <c r="I4" i="74"/>
  <c r="K4" i="74"/>
  <c r="J4" i="74"/>
  <c r="I5" i="74"/>
  <c r="J5" i="74"/>
  <c r="K5" i="74"/>
  <c r="I6" i="74"/>
  <c r="J6" i="74"/>
  <c r="K6" i="74"/>
  <c r="I7" i="74"/>
  <c r="K7" i="74"/>
  <c r="J7" i="74"/>
  <c r="I8" i="74"/>
  <c r="J8" i="74"/>
  <c r="K8" i="74"/>
  <c r="I9" i="74"/>
  <c r="J9" i="74"/>
  <c r="K9" i="74"/>
  <c r="I10" i="74"/>
  <c r="K10" i="74"/>
  <c r="J10" i="74"/>
  <c r="I11" i="74"/>
  <c r="J11" i="74"/>
  <c r="I12" i="74"/>
  <c r="K12" i="74"/>
  <c r="J12" i="74"/>
  <c r="I13" i="74"/>
  <c r="J13" i="74"/>
  <c r="K13" i="74"/>
  <c r="I14" i="74"/>
  <c r="K14" i="74"/>
  <c r="J14" i="74"/>
  <c r="I15" i="74"/>
  <c r="K15" i="74"/>
  <c r="J15" i="74"/>
  <c r="I16" i="74"/>
  <c r="J16" i="74"/>
  <c r="K16" i="74"/>
  <c r="I17" i="74"/>
  <c r="J17" i="74"/>
  <c r="K17" i="74"/>
  <c r="I18" i="74"/>
  <c r="K18" i="74"/>
  <c r="J18" i="74"/>
  <c r="I20" i="74"/>
  <c r="J20" i="74"/>
  <c r="I21" i="74"/>
  <c r="K21" i="74"/>
  <c r="J21" i="74"/>
  <c r="I22" i="74"/>
  <c r="J22" i="74"/>
  <c r="K22" i="74"/>
  <c r="I23" i="74"/>
  <c r="J23" i="74"/>
  <c r="K23" i="74"/>
  <c r="I24" i="74"/>
  <c r="K24" i="74"/>
  <c r="J24" i="74"/>
  <c r="I25" i="74"/>
  <c r="J25" i="74"/>
  <c r="K25" i="74"/>
  <c r="I26" i="74"/>
  <c r="J26" i="74"/>
  <c r="K26" i="74"/>
  <c r="I27" i="74"/>
  <c r="K27" i="74"/>
  <c r="J27" i="74"/>
  <c r="I28" i="74"/>
  <c r="K28" i="74"/>
  <c r="J28" i="74"/>
  <c r="I29" i="74"/>
  <c r="K29" i="74"/>
  <c r="J29" i="74"/>
  <c r="I30" i="74"/>
  <c r="J30" i="74"/>
  <c r="K30" i="74"/>
  <c r="I31" i="74"/>
  <c r="J31" i="74"/>
  <c r="K31" i="74"/>
  <c r="I32" i="74"/>
  <c r="K32" i="74"/>
  <c r="J32" i="74"/>
  <c r="I33" i="74"/>
  <c r="J33" i="74"/>
  <c r="K33" i="74"/>
  <c r="I34" i="74"/>
  <c r="J34" i="74"/>
  <c r="K34" i="74"/>
  <c r="I35" i="74"/>
  <c r="K35" i="74"/>
  <c r="J35" i="74"/>
  <c r="I36" i="74"/>
  <c r="J36" i="74"/>
  <c r="I37" i="74"/>
  <c r="K37" i="74"/>
  <c r="J37" i="74"/>
  <c r="I38" i="74"/>
  <c r="J38" i="74"/>
  <c r="K38" i="74"/>
  <c r="I39" i="74"/>
  <c r="J39" i="74"/>
  <c r="K39" i="74"/>
  <c r="I41" i="74"/>
  <c r="K41" i="74"/>
  <c r="J41" i="74"/>
  <c r="I42" i="74"/>
  <c r="J42" i="74"/>
  <c r="K42" i="74"/>
  <c r="I43" i="74"/>
  <c r="J43" i="74"/>
  <c r="K43" i="74"/>
  <c r="I44" i="74"/>
  <c r="K44" i="74"/>
  <c r="J44" i="74"/>
  <c r="I45" i="74"/>
  <c r="K45" i="74"/>
  <c r="J45" i="74"/>
  <c r="I46" i="74"/>
  <c r="K46" i="74"/>
  <c r="J46" i="74"/>
  <c r="I47" i="74"/>
  <c r="J47" i="74"/>
  <c r="K47" i="74"/>
  <c r="I48" i="74"/>
  <c r="K48" i="74"/>
  <c r="J48" i="74"/>
  <c r="I49" i="74"/>
  <c r="K49" i="74"/>
  <c r="J49" i="74"/>
  <c r="I50" i="74"/>
  <c r="J50" i="74"/>
  <c r="K50" i="74"/>
  <c r="I51" i="74"/>
  <c r="J51" i="74"/>
  <c r="K51" i="74"/>
  <c r="I52" i="74"/>
  <c r="K52" i="74"/>
  <c r="J52" i="74"/>
  <c r="I53" i="74"/>
  <c r="K53" i="74"/>
  <c r="J53" i="74"/>
  <c r="I54" i="74"/>
  <c r="K54" i="74"/>
  <c r="J54" i="74"/>
  <c r="I55" i="74"/>
  <c r="J55" i="74"/>
  <c r="K55" i="74"/>
  <c r="I56" i="74"/>
  <c r="K56" i="74"/>
  <c r="J56" i="74"/>
  <c r="I57" i="74"/>
  <c r="K57" i="74"/>
  <c r="J57" i="74"/>
  <c r="I58" i="74"/>
  <c r="J58" i="74"/>
  <c r="K58" i="74"/>
  <c r="I59" i="74"/>
  <c r="J59" i="74"/>
  <c r="K59" i="74"/>
  <c r="I60" i="74"/>
  <c r="K60" i="74"/>
  <c r="J60" i="74"/>
  <c r="I61" i="74"/>
  <c r="J61" i="74"/>
  <c r="I62" i="74"/>
  <c r="K62" i="74"/>
  <c r="J62" i="74"/>
  <c r="I63" i="74"/>
  <c r="J63" i="74"/>
  <c r="K63" i="74"/>
  <c r="I64" i="74"/>
  <c r="J64" i="74"/>
  <c r="K64" i="74"/>
  <c r="I65" i="74"/>
  <c r="K65" i="74"/>
  <c r="J65" i="74"/>
  <c r="I67" i="74"/>
  <c r="J67" i="74"/>
  <c r="K67" i="74"/>
  <c r="I68" i="74"/>
  <c r="J68" i="74"/>
  <c r="K68" i="74"/>
  <c r="I69" i="74"/>
  <c r="K69" i="74"/>
  <c r="J69" i="74"/>
  <c r="I70" i="74"/>
  <c r="J70" i="74"/>
  <c r="I71" i="74"/>
  <c r="K71" i="74"/>
  <c r="J71" i="74"/>
  <c r="I72" i="74"/>
  <c r="J72" i="74"/>
  <c r="K72" i="74"/>
  <c r="I73" i="74"/>
  <c r="K73" i="74"/>
  <c r="J73" i="74"/>
  <c r="I74" i="74"/>
  <c r="K74" i="74"/>
  <c r="J74" i="74"/>
  <c r="I75" i="74"/>
  <c r="J75" i="74"/>
  <c r="K75" i="74"/>
  <c r="I76" i="74"/>
  <c r="J76" i="74"/>
  <c r="K76" i="74"/>
  <c r="I77" i="74"/>
  <c r="K77" i="74"/>
  <c r="J77" i="74"/>
  <c r="I78" i="74"/>
  <c r="J78" i="74"/>
  <c r="I79" i="74"/>
  <c r="K79" i="74"/>
  <c r="J79" i="74"/>
  <c r="I80" i="74"/>
  <c r="J80" i="74"/>
  <c r="K80" i="74"/>
  <c r="I81" i="74"/>
  <c r="K81" i="74"/>
  <c r="J81" i="74"/>
  <c r="I82" i="74"/>
  <c r="K82" i="74"/>
  <c r="J82" i="74"/>
  <c r="I83" i="74"/>
  <c r="J83" i="74"/>
  <c r="K83" i="74"/>
  <c r="I84" i="74"/>
  <c r="J84" i="74"/>
  <c r="K84" i="74"/>
  <c r="I85" i="74"/>
  <c r="K85" i="74"/>
  <c r="J85" i="74"/>
  <c r="I86" i="74"/>
  <c r="J86" i="74"/>
  <c r="I87" i="74"/>
  <c r="K87" i="74"/>
  <c r="J87" i="74"/>
  <c r="I88" i="74"/>
  <c r="J88" i="74"/>
  <c r="K88" i="74"/>
  <c r="I89" i="74"/>
  <c r="J89" i="74"/>
  <c r="K89" i="74"/>
  <c r="I90" i="74"/>
  <c r="K90" i="74"/>
  <c r="J90" i="74"/>
  <c r="I91" i="74"/>
  <c r="J91" i="74"/>
  <c r="K91" i="74"/>
  <c r="I92" i="74"/>
  <c r="J92" i="74"/>
  <c r="K92" i="74"/>
  <c r="I93" i="74"/>
  <c r="K93" i="74"/>
  <c r="J93" i="74"/>
  <c r="I94" i="74"/>
  <c r="K94" i="74"/>
  <c r="J94" i="74"/>
  <c r="I95" i="74"/>
  <c r="K95" i="74"/>
  <c r="J95" i="74"/>
  <c r="I96" i="74"/>
  <c r="J96" i="74"/>
  <c r="K96" i="74"/>
  <c r="I97" i="74"/>
  <c r="J97" i="74"/>
  <c r="K97" i="74"/>
  <c r="I98" i="74"/>
  <c r="K98" i="74"/>
  <c r="J98" i="74"/>
  <c r="I99" i="74"/>
  <c r="J99" i="74"/>
  <c r="K99" i="74"/>
  <c r="I100" i="74"/>
  <c r="J100" i="74"/>
  <c r="K100" i="74"/>
  <c r="I101" i="74"/>
  <c r="K101" i="74"/>
  <c r="J101" i="74"/>
  <c r="I102" i="74"/>
  <c r="J102" i="74"/>
  <c r="I103" i="74"/>
  <c r="K103" i="74"/>
  <c r="J103" i="74"/>
  <c r="I104" i="74"/>
  <c r="J104" i="74"/>
  <c r="K104" i="74"/>
  <c r="I105" i="74"/>
  <c r="J105" i="74"/>
  <c r="K105" i="74"/>
  <c r="I106" i="74"/>
  <c r="K106" i="74"/>
  <c r="J106" i="74"/>
  <c r="I107" i="74"/>
  <c r="J107" i="74"/>
  <c r="K107" i="74"/>
  <c r="I108" i="74"/>
  <c r="J108" i="74"/>
  <c r="K108" i="74"/>
  <c r="I109" i="74"/>
  <c r="K109" i="74"/>
  <c r="J109" i="74"/>
  <c r="I110" i="74"/>
  <c r="K110" i="74"/>
  <c r="J110" i="74"/>
  <c r="I111" i="74"/>
  <c r="K111" i="74"/>
  <c r="J111" i="74"/>
  <c r="I112" i="74"/>
  <c r="J112" i="74"/>
  <c r="K112" i="74"/>
  <c r="I113" i="74"/>
  <c r="K113" i="74"/>
  <c r="J113" i="74"/>
  <c r="I114" i="74"/>
  <c r="K114" i="74"/>
  <c r="J114" i="74"/>
  <c r="I115" i="74"/>
  <c r="J115" i="74"/>
  <c r="K115" i="74"/>
  <c r="I116" i="74"/>
  <c r="J116" i="74"/>
  <c r="K116" i="74"/>
  <c r="I117" i="74"/>
  <c r="K117" i="74"/>
  <c r="J117" i="74"/>
  <c r="I118" i="74"/>
  <c r="K118" i="74"/>
  <c r="J118" i="74"/>
  <c r="I119" i="74"/>
  <c r="K119" i="74"/>
  <c r="J119" i="74"/>
  <c r="I120" i="74"/>
  <c r="J120" i="74"/>
  <c r="K120" i="74"/>
  <c r="I121" i="74"/>
  <c r="K121" i="74"/>
  <c r="J121" i="74"/>
  <c r="I122" i="74"/>
  <c r="K122" i="74"/>
  <c r="J122" i="74"/>
  <c r="I123" i="74"/>
  <c r="J123" i="74"/>
  <c r="K123" i="74"/>
  <c r="I124" i="74"/>
  <c r="J124" i="74"/>
  <c r="K124" i="74"/>
  <c r="I125" i="74"/>
  <c r="K125" i="74"/>
  <c r="J125" i="74"/>
  <c r="I126" i="74"/>
  <c r="J126" i="74"/>
  <c r="I127" i="74"/>
  <c r="K127" i="74"/>
  <c r="J127" i="74"/>
  <c r="I128" i="74"/>
  <c r="J128" i="74"/>
  <c r="K128" i="74"/>
  <c r="I129" i="74"/>
  <c r="J129" i="74"/>
  <c r="K129" i="74"/>
  <c r="I130" i="74"/>
  <c r="K130" i="74"/>
  <c r="J130" i="74"/>
  <c r="I131" i="74"/>
  <c r="J131" i="74"/>
  <c r="K131" i="74"/>
  <c r="I132" i="74"/>
  <c r="J132" i="74"/>
  <c r="K132" i="74"/>
  <c r="I133" i="74"/>
  <c r="K133" i="74"/>
  <c r="J133" i="74"/>
  <c r="I134" i="74"/>
  <c r="J134" i="74"/>
  <c r="I135" i="74"/>
  <c r="K135" i="74"/>
  <c r="J135" i="74"/>
  <c r="I136" i="74"/>
  <c r="J136" i="74"/>
  <c r="K136" i="74"/>
  <c r="I137" i="74"/>
  <c r="K137" i="74"/>
  <c r="J137" i="74"/>
  <c r="I138" i="74"/>
  <c r="K138" i="74"/>
  <c r="J138" i="74"/>
  <c r="I139" i="74"/>
  <c r="J139" i="74"/>
  <c r="K139" i="74"/>
  <c r="I140" i="74"/>
  <c r="J140" i="74"/>
  <c r="K140" i="74"/>
  <c r="I141" i="74"/>
  <c r="K141" i="74"/>
  <c r="J141" i="74"/>
  <c r="I142" i="74"/>
  <c r="J142" i="74"/>
  <c r="I143" i="74"/>
  <c r="K143" i="74"/>
  <c r="J143" i="74"/>
  <c r="I144" i="74"/>
  <c r="J144" i="74"/>
  <c r="K144" i="74"/>
  <c r="I145" i="74"/>
  <c r="K145" i="74"/>
  <c r="J145" i="74"/>
  <c r="I146" i="74"/>
  <c r="K146" i="74"/>
  <c r="J146" i="74"/>
  <c r="I147" i="74"/>
  <c r="J147" i="74"/>
  <c r="K147" i="74"/>
  <c r="I148" i="74"/>
  <c r="J148" i="74"/>
  <c r="K148" i="74"/>
  <c r="I149" i="74"/>
  <c r="K149" i="74"/>
  <c r="J149" i="74"/>
  <c r="I150" i="74"/>
  <c r="J150" i="74"/>
  <c r="I151" i="74"/>
  <c r="K151" i="74"/>
  <c r="J151" i="74"/>
  <c r="I152" i="74"/>
  <c r="J152" i="74"/>
  <c r="K152" i="74"/>
  <c r="I153" i="74"/>
  <c r="J153" i="74"/>
  <c r="K153" i="74"/>
  <c r="I154" i="74"/>
  <c r="K154" i="74"/>
  <c r="J154" i="74"/>
  <c r="I155" i="74"/>
  <c r="J155" i="74"/>
  <c r="K155" i="74"/>
  <c r="I156" i="74"/>
  <c r="J156" i="74"/>
  <c r="K156" i="74"/>
  <c r="I157" i="74"/>
  <c r="K157" i="74"/>
  <c r="J157" i="74"/>
  <c r="I158" i="74"/>
  <c r="K158" i="74"/>
  <c r="J158" i="74"/>
  <c r="I159" i="74"/>
  <c r="K159" i="74"/>
  <c r="J159" i="74"/>
  <c r="I160" i="74"/>
  <c r="J160" i="74"/>
  <c r="K160" i="74"/>
  <c r="I161" i="74"/>
  <c r="J161" i="74"/>
  <c r="K161" i="74"/>
  <c r="I162" i="74"/>
  <c r="K162" i="74"/>
  <c r="J162" i="74"/>
  <c r="I163" i="74"/>
  <c r="J163" i="74"/>
  <c r="K163" i="74"/>
  <c r="I164" i="74"/>
  <c r="J164" i="74"/>
  <c r="K164" i="74"/>
  <c r="I165" i="74"/>
  <c r="K165" i="74"/>
  <c r="J165" i="74"/>
  <c r="I166" i="74"/>
  <c r="J166" i="74"/>
  <c r="I167" i="74"/>
  <c r="K167" i="74"/>
  <c r="J167" i="74"/>
  <c r="I168" i="74"/>
  <c r="J168" i="74"/>
  <c r="K168" i="74"/>
  <c r="I169" i="74"/>
  <c r="J169" i="74"/>
  <c r="K169" i="74"/>
  <c r="I170" i="74"/>
  <c r="K170" i="74"/>
  <c r="J170" i="74"/>
  <c r="I171" i="74"/>
  <c r="J171" i="74"/>
  <c r="K171" i="74"/>
  <c r="I172" i="74"/>
  <c r="J172" i="74"/>
  <c r="K172" i="74"/>
  <c r="I173" i="74"/>
  <c r="K173" i="74"/>
  <c r="J173" i="74"/>
  <c r="I174" i="74"/>
  <c r="K174" i="74"/>
  <c r="J174" i="74"/>
  <c r="I175" i="74"/>
  <c r="K175" i="74"/>
  <c r="J175" i="74"/>
  <c r="I176" i="74"/>
  <c r="J176" i="74"/>
  <c r="K176" i="74"/>
  <c r="I177" i="74"/>
  <c r="K177" i="74"/>
  <c r="J177" i="74"/>
  <c r="I178" i="74"/>
  <c r="K178" i="74"/>
  <c r="J178" i="74"/>
  <c r="I179" i="74"/>
  <c r="J179" i="74"/>
  <c r="K179" i="74"/>
  <c r="I180" i="74"/>
  <c r="J180" i="74"/>
  <c r="K180" i="74"/>
  <c r="I182" i="74"/>
  <c r="K182" i="74"/>
  <c r="J182" i="74"/>
  <c r="I183" i="74"/>
  <c r="K183" i="74"/>
  <c r="J183" i="74"/>
  <c r="I184" i="74"/>
  <c r="K184" i="74"/>
  <c r="J184" i="74"/>
  <c r="I185" i="74"/>
  <c r="J185" i="74"/>
  <c r="K185" i="74"/>
  <c r="I186" i="74"/>
  <c r="K186" i="74"/>
  <c r="J186" i="74"/>
  <c r="I187" i="74"/>
  <c r="K187" i="74"/>
  <c r="J187" i="74"/>
  <c r="I188" i="74"/>
  <c r="J188" i="74"/>
  <c r="K188" i="74"/>
  <c r="I189" i="74"/>
  <c r="J189" i="74"/>
  <c r="K189" i="74"/>
  <c r="I190" i="74"/>
  <c r="K190" i="74"/>
  <c r="J190" i="74"/>
  <c r="I191" i="74"/>
  <c r="J191" i="74"/>
  <c r="I192" i="74"/>
  <c r="K192" i="74"/>
  <c r="J192" i="74"/>
  <c r="I193" i="74"/>
  <c r="J193" i="74"/>
  <c r="K193" i="74"/>
  <c r="I194" i="74"/>
  <c r="J194" i="74"/>
  <c r="K194" i="74"/>
  <c r="I195" i="74"/>
  <c r="K195" i="74"/>
  <c r="J195" i="74"/>
  <c r="I196" i="74"/>
  <c r="J196" i="74"/>
  <c r="K196" i="74"/>
  <c r="I197" i="74"/>
  <c r="J197" i="74"/>
  <c r="K197" i="74"/>
  <c r="I198" i="74"/>
  <c r="K198" i="74"/>
  <c r="J198" i="74"/>
  <c r="I199" i="74"/>
  <c r="J199" i="74"/>
  <c r="I200" i="74"/>
  <c r="K200" i="74"/>
  <c r="J200" i="74"/>
  <c r="I201" i="74"/>
  <c r="J201" i="74"/>
  <c r="K201" i="74"/>
  <c r="I202" i="74"/>
  <c r="J202" i="74"/>
  <c r="K202" i="74"/>
  <c r="I203" i="74"/>
  <c r="K203" i="74"/>
  <c r="J203" i="74"/>
  <c r="I204" i="74"/>
  <c r="J204" i="74"/>
  <c r="K204" i="74"/>
  <c r="I205" i="74"/>
  <c r="J205" i="74"/>
  <c r="K205" i="74"/>
  <c r="I206" i="74"/>
  <c r="K206" i="74"/>
  <c r="J206" i="74"/>
  <c r="I207" i="74"/>
  <c r="J207" i="74"/>
  <c r="I208" i="74"/>
  <c r="K208" i="74"/>
  <c r="J208" i="74"/>
  <c r="I209" i="74"/>
  <c r="J209" i="74"/>
  <c r="K209" i="74"/>
  <c r="I210" i="74"/>
  <c r="K210" i="74"/>
  <c r="J210" i="74"/>
  <c r="I211" i="74"/>
  <c r="K211" i="74"/>
  <c r="J211" i="74"/>
  <c r="I212" i="74"/>
  <c r="J212" i="74"/>
  <c r="K212" i="74"/>
  <c r="I213" i="74"/>
  <c r="J213" i="74"/>
  <c r="K213" i="74"/>
  <c r="I214" i="74"/>
  <c r="K214" i="74"/>
  <c r="J214" i="74"/>
  <c r="I215" i="74"/>
  <c r="J215" i="74"/>
  <c r="I216" i="74"/>
  <c r="K216" i="74"/>
  <c r="J216" i="74"/>
  <c r="I217" i="74"/>
  <c r="J217" i="74"/>
  <c r="K217" i="74"/>
  <c r="I218" i="74"/>
  <c r="J218" i="74"/>
  <c r="K218" i="74"/>
  <c r="I219" i="74"/>
  <c r="K219" i="74"/>
  <c r="J219" i="74"/>
  <c r="I220" i="74"/>
  <c r="J220" i="74"/>
  <c r="K220" i="74"/>
  <c r="I221" i="74"/>
  <c r="J221" i="74"/>
  <c r="K221" i="74"/>
  <c r="I222" i="74"/>
  <c r="K222" i="74"/>
  <c r="J222" i="74"/>
  <c r="I223" i="74"/>
  <c r="K223" i="74"/>
  <c r="J223" i="74"/>
  <c r="I224" i="74"/>
  <c r="K224" i="74"/>
  <c r="J224" i="74"/>
  <c r="I225" i="74"/>
  <c r="J225" i="74"/>
  <c r="K225" i="74"/>
  <c r="I226" i="74"/>
  <c r="J226" i="74"/>
  <c r="K226" i="74"/>
  <c r="I227" i="74"/>
  <c r="K227" i="74"/>
  <c r="J227" i="74"/>
  <c r="I228" i="74"/>
  <c r="J228" i="74"/>
  <c r="K228" i="74"/>
  <c r="I229" i="74"/>
  <c r="J229" i="74"/>
  <c r="K229" i="74"/>
  <c r="I230" i="74"/>
  <c r="K230" i="74"/>
  <c r="J230" i="74"/>
  <c r="I231" i="74"/>
  <c r="J231" i="74"/>
  <c r="I232" i="74"/>
  <c r="K232" i="74"/>
  <c r="J232" i="74"/>
  <c r="I233" i="74"/>
  <c r="J233" i="74"/>
  <c r="K233" i="74"/>
  <c r="I234" i="74"/>
  <c r="J234" i="74"/>
  <c r="K234" i="74"/>
  <c r="I235" i="74"/>
  <c r="K235" i="74"/>
  <c r="J235" i="74"/>
  <c r="I236" i="74"/>
  <c r="J236" i="74"/>
  <c r="K236" i="74"/>
  <c r="I237" i="74"/>
  <c r="J237" i="74"/>
  <c r="K237" i="74"/>
  <c r="I238" i="74"/>
  <c r="K238" i="74"/>
  <c r="J238" i="74"/>
  <c r="I239" i="74"/>
  <c r="K239" i="74"/>
  <c r="J239" i="74"/>
  <c r="I240" i="74"/>
  <c r="K240" i="74"/>
  <c r="J240" i="74"/>
  <c r="I241" i="74"/>
  <c r="J241" i="74"/>
  <c r="K241" i="74"/>
  <c r="I242" i="74"/>
  <c r="K242" i="74"/>
  <c r="J242" i="74"/>
  <c r="I243" i="74"/>
  <c r="K243" i="74"/>
  <c r="J243" i="74"/>
  <c r="I244" i="74"/>
  <c r="J244" i="74"/>
  <c r="K244" i="74"/>
  <c r="I245" i="74"/>
  <c r="J245" i="74"/>
  <c r="K245" i="74"/>
  <c r="I246" i="74"/>
  <c r="K246" i="74"/>
  <c r="J246" i="74"/>
  <c r="I247" i="74"/>
  <c r="K247" i="74"/>
  <c r="J247" i="74"/>
  <c r="I248" i="74"/>
  <c r="K248" i="74"/>
  <c r="J248" i="74"/>
  <c r="I249" i="74"/>
  <c r="J249" i="74"/>
  <c r="K249" i="74"/>
  <c r="I250" i="74"/>
  <c r="K250" i="74"/>
  <c r="J250" i="74"/>
  <c r="I251" i="74"/>
  <c r="K251" i="74"/>
  <c r="J251" i="74"/>
  <c r="I252" i="74"/>
  <c r="J252" i="74"/>
  <c r="K252" i="74"/>
  <c r="I253" i="74"/>
  <c r="J253" i="74"/>
  <c r="K253" i="74"/>
  <c r="I254" i="74"/>
  <c r="K254" i="74"/>
  <c r="J254" i="74"/>
  <c r="I255" i="74"/>
  <c r="J255" i="74"/>
  <c r="I256" i="74"/>
  <c r="K256" i="74"/>
  <c r="J256" i="74"/>
  <c r="I257" i="74"/>
  <c r="J257" i="74"/>
  <c r="K257" i="74"/>
  <c r="I258" i="74"/>
  <c r="J258" i="74"/>
  <c r="K258" i="74"/>
  <c r="I259" i="74"/>
  <c r="K259" i="74"/>
  <c r="J259" i="74"/>
  <c r="I260" i="74"/>
  <c r="J260" i="74"/>
  <c r="K260" i="74"/>
  <c r="I261" i="74"/>
  <c r="J261" i="74"/>
  <c r="K261" i="74"/>
  <c r="I262" i="74"/>
  <c r="K262" i="74"/>
  <c r="J262" i="74"/>
  <c r="I263" i="74"/>
  <c r="J263" i="74"/>
  <c r="I264" i="74"/>
  <c r="K264" i="74"/>
  <c r="J264" i="74"/>
  <c r="I265" i="74"/>
  <c r="J265" i="74"/>
  <c r="K265" i="74"/>
  <c r="I266" i="74"/>
  <c r="J266" i="74"/>
  <c r="K266" i="74"/>
  <c r="I267" i="74"/>
  <c r="K267" i="74"/>
  <c r="J267" i="74"/>
  <c r="I268" i="74"/>
  <c r="J268" i="74"/>
  <c r="K268" i="74"/>
  <c r="I269" i="74"/>
  <c r="J269" i="74"/>
  <c r="K269" i="74"/>
  <c r="I270" i="74"/>
  <c r="K270" i="74"/>
  <c r="J270" i="74"/>
  <c r="I271" i="74"/>
  <c r="K271" i="74"/>
  <c r="J271" i="74"/>
  <c r="I272" i="74"/>
  <c r="K272" i="74"/>
  <c r="J272" i="74"/>
  <c r="I273" i="74"/>
  <c r="J273" i="74"/>
  <c r="K273" i="74"/>
  <c r="I274" i="74"/>
  <c r="K274" i="74"/>
  <c r="J274" i="74"/>
  <c r="I275" i="74"/>
  <c r="K275" i="74"/>
  <c r="J275" i="74"/>
  <c r="I276" i="74"/>
  <c r="J276" i="74"/>
  <c r="K276" i="74"/>
  <c r="I277" i="74"/>
  <c r="J277" i="74"/>
  <c r="K277" i="74"/>
  <c r="I278" i="74"/>
  <c r="K278" i="74"/>
  <c r="J278" i="74"/>
  <c r="I279" i="74"/>
  <c r="J279" i="74"/>
  <c r="I280" i="74"/>
  <c r="K280" i="74"/>
  <c r="J280" i="74"/>
  <c r="I281" i="74"/>
  <c r="J281" i="74"/>
  <c r="K281" i="74"/>
  <c r="I282" i="74"/>
  <c r="J282" i="74"/>
  <c r="K282" i="74"/>
  <c r="I283" i="74"/>
  <c r="K283" i="74"/>
  <c r="J283" i="74"/>
  <c r="I284" i="74"/>
  <c r="J284" i="74"/>
  <c r="K284" i="74"/>
  <c r="I285" i="74"/>
  <c r="J285" i="74"/>
  <c r="K285" i="74"/>
  <c r="I286" i="74"/>
  <c r="K286" i="74"/>
  <c r="J286" i="74"/>
  <c r="I287" i="74"/>
  <c r="K287" i="74"/>
  <c r="J287" i="74"/>
  <c r="I288" i="74"/>
  <c r="K288" i="74"/>
  <c r="J288" i="74"/>
  <c r="I289" i="74"/>
  <c r="J289" i="74"/>
  <c r="K289" i="74"/>
  <c r="I290" i="74"/>
  <c r="J290" i="74"/>
  <c r="K290" i="74"/>
  <c r="I291" i="74"/>
  <c r="K291" i="74"/>
  <c r="J291" i="74"/>
  <c r="I292" i="74"/>
  <c r="J292" i="74"/>
  <c r="K292" i="74"/>
  <c r="I293" i="74"/>
  <c r="J293" i="74"/>
  <c r="K293" i="74"/>
  <c r="I294" i="74"/>
  <c r="K294" i="74"/>
  <c r="J294" i="74"/>
  <c r="I296" i="74"/>
  <c r="J296" i="74"/>
  <c r="I297" i="74"/>
  <c r="K297" i="74"/>
  <c r="J297" i="74"/>
  <c r="I298" i="74"/>
  <c r="J298" i="74"/>
  <c r="K298" i="74"/>
  <c r="I299" i="74"/>
  <c r="J299" i="74"/>
  <c r="K299" i="74"/>
  <c r="I300" i="74"/>
  <c r="K300" i="74"/>
  <c r="J300" i="74"/>
  <c r="I301" i="74"/>
  <c r="J301" i="74"/>
  <c r="K301" i="74"/>
  <c r="I302" i="74"/>
  <c r="J302" i="74"/>
  <c r="K302" i="74"/>
  <c r="I303" i="74"/>
  <c r="K303" i="74"/>
  <c r="J303" i="74"/>
  <c r="I304" i="74"/>
  <c r="K304" i="74"/>
  <c r="J304" i="74"/>
  <c r="I305" i="74"/>
  <c r="K305" i="74"/>
  <c r="J305" i="74"/>
  <c r="I306" i="74"/>
  <c r="J306" i="74"/>
  <c r="K306" i="74"/>
  <c r="I307" i="74"/>
  <c r="K307" i="74"/>
  <c r="J307" i="74"/>
  <c r="I308" i="74"/>
  <c r="K308" i="74"/>
  <c r="J308" i="74"/>
  <c r="I309" i="74"/>
  <c r="J309" i="74"/>
  <c r="K309" i="74"/>
  <c r="I310" i="74"/>
  <c r="J310" i="74"/>
  <c r="K310" i="74"/>
  <c r="I311" i="74"/>
  <c r="K311" i="74"/>
  <c r="J311" i="74"/>
  <c r="I312" i="74"/>
  <c r="K312" i="74"/>
  <c r="J312" i="74"/>
  <c r="I313" i="74"/>
  <c r="K313" i="74"/>
  <c r="J313" i="74"/>
  <c r="I314" i="74"/>
  <c r="J314" i="74"/>
  <c r="K314" i="74"/>
  <c r="I315" i="74"/>
  <c r="K315" i="74"/>
  <c r="J315" i="74"/>
  <c r="I317" i="74"/>
  <c r="K317" i="74"/>
  <c r="J317" i="74"/>
  <c r="I318" i="74"/>
  <c r="J318" i="74"/>
  <c r="K318" i="74"/>
  <c r="I319" i="74"/>
  <c r="J319" i="74"/>
  <c r="K319" i="74"/>
  <c r="I320" i="74"/>
  <c r="K320" i="74"/>
  <c r="J320" i="74"/>
  <c r="I321" i="74"/>
  <c r="J321" i="74"/>
  <c r="I322" i="74"/>
  <c r="K322" i="74"/>
  <c r="J322" i="74"/>
  <c r="I323" i="74"/>
  <c r="J323" i="74"/>
  <c r="K323" i="74"/>
  <c r="I324" i="74"/>
  <c r="J324" i="74"/>
  <c r="K324" i="74"/>
  <c r="I325" i="74"/>
  <c r="K325" i="74"/>
  <c r="J325" i="74"/>
  <c r="I326" i="74"/>
  <c r="J326" i="74"/>
  <c r="K326" i="74"/>
  <c r="I327" i="74"/>
  <c r="J327" i="74"/>
  <c r="K327" i="74"/>
  <c r="I328" i="74"/>
  <c r="K328" i="74"/>
  <c r="J328" i="74"/>
  <c r="I329" i="74"/>
  <c r="J329" i="74"/>
  <c r="I330" i="74"/>
  <c r="K330" i="74"/>
  <c r="J330" i="74"/>
  <c r="I331" i="74"/>
  <c r="J331" i="74"/>
  <c r="K331" i="74"/>
  <c r="I332" i="74"/>
  <c r="J332" i="74"/>
  <c r="K332" i="74"/>
  <c r="I333" i="74"/>
  <c r="K333" i="74"/>
  <c r="J333" i="74"/>
  <c r="I334" i="74"/>
  <c r="J334" i="74"/>
  <c r="K334" i="74"/>
  <c r="I335" i="74"/>
  <c r="J335" i="74"/>
  <c r="K335" i="74"/>
  <c r="I336" i="74"/>
  <c r="K336" i="74"/>
  <c r="J336" i="74"/>
  <c r="I337" i="74"/>
  <c r="K337" i="74"/>
  <c r="J337" i="74"/>
  <c r="I339" i="74"/>
  <c r="K339" i="74"/>
  <c r="J339" i="74"/>
  <c r="I340" i="74"/>
  <c r="J340" i="74"/>
  <c r="K340" i="74"/>
  <c r="I341" i="74"/>
  <c r="K341" i="74"/>
  <c r="J341" i="74"/>
  <c r="I342" i="74"/>
  <c r="K342" i="74"/>
  <c r="J342" i="74"/>
  <c r="I343" i="74"/>
  <c r="J343" i="74"/>
  <c r="K343" i="74"/>
  <c r="I344" i="74"/>
  <c r="J344" i="74"/>
  <c r="K344" i="74"/>
  <c r="I345" i="74"/>
  <c r="K345" i="74"/>
  <c r="J345" i="74"/>
  <c r="I346" i="74"/>
  <c r="J346" i="74"/>
  <c r="I347" i="74"/>
  <c r="K347" i="74"/>
  <c r="J347" i="74"/>
  <c r="I348" i="74"/>
  <c r="J348" i="74"/>
  <c r="K348" i="74"/>
  <c r="I349" i="74"/>
  <c r="J349" i="74"/>
  <c r="K349" i="74"/>
  <c r="I350" i="74"/>
  <c r="K350" i="74"/>
  <c r="J350" i="74"/>
  <c r="I352" i="74"/>
  <c r="J352" i="74"/>
  <c r="K352" i="74"/>
  <c r="I353" i="74"/>
  <c r="J353" i="74"/>
  <c r="K353" i="74"/>
  <c r="I354" i="74"/>
  <c r="K354" i="74"/>
  <c r="J354" i="74"/>
  <c r="I355" i="74"/>
  <c r="K355" i="74"/>
  <c r="J355" i="74"/>
  <c r="I356" i="74"/>
  <c r="K356" i="74"/>
  <c r="J356" i="74"/>
  <c r="I357" i="74"/>
  <c r="J357" i="74"/>
  <c r="K357" i="74"/>
  <c r="I358" i="74"/>
  <c r="J358" i="74"/>
  <c r="K358" i="74"/>
  <c r="I359" i="74"/>
  <c r="K359" i="74"/>
  <c r="J359" i="74"/>
  <c r="I360" i="74"/>
  <c r="J360" i="74"/>
  <c r="K360" i="74"/>
  <c r="I361" i="74"/>
  <c r="J361" i="74"/>
  <c r="K361" i="74"/>
  <c r="I362" i="74"/>
  <c r="K362" i="74"/>
  <c r="J362" i="74"/>
  <c r="I363" i="74"/>
  <c r="J363" i="74"/>
  <c r="I364" i="74"/>
  <c r="K364" i="74"/>
  <c r="J364" i="74"/>
  <c r="I365" i="74"/>
  <c r="J365" i="74"/>
  <c r="K365" i="74"/>
  <c r="I366" i="74"/>
  <c r="J366" i="74"/>
  <c r="K366" i="74"/>
  <c r="I367" i="74"/>
  <c r="K367" i="74"/>
  <c r="J367" i="74"/>
  <c r="I368" i="74"/>
  <c r="J368" i="74"/>
  <c r="K368" i="74"/>
  <c r="I370" i="74"/>
  <c r="J370" i="74"/>
  <c r="K370" i="74"/>
  <c r="I371" i="74"/>
  <c r="K371" i="74"/>
  <c r="J371" i="74"/>
  <c r="I372" i="74"/>
  <c r="J372" i="74"/>
  <c r="I373" i="74"/>
  <c r="K373" i="74"/>
  <c r="J373" i="74"/>
  <c r="I374" i="74"/>
  <c r="J374" i="74"/>
  <c r="K374" i="74"/>
  <c r="I375" i="74"/>
  <c r="J375" i="74"/>
  <c r="K375" i="74"/>
  <c r="I376" i="74"/>
  <c r="K376" i="74"/>
  <c r="J376" i="74"/>
  <c r="I377" i="74"/>
  <c r="J377" i="74"/>
  <c r="K377" i="74"/>
  <c r="I378" i="74"/>
  <c r="J378" i="74"/>
  <c r="K378" i="74"/>
  <c r="I379" i="74"/>
  <c r="K379" i="74"/>
  <c r="J379" i="74"/>
  <c r="I380" i="74"/>
  <c r="J380" i="74"/>
  <c r="I381" i="74"/>
  <c r="J381" i="74"/>
  <c r="I382" i="74"/>
  <c r="J382" i="74"/>
  <c r="K382" i="74"/>
  <c r="I383" i="74"/>
  <c r="J383" i="74"/>
  <c r="K383" i="74"/>
  <c r="I384" i="74"/>
  <c r="K384" i="74"/>
  <c r="J384" i="74"/>
  <c r="I385" i="74"/>
  <c r="J385" i="74"/>
  <c r="K385" i="74"/>
  <c r="I386" i="74"/>
  <c r="J386" i="74"/>
  <c r="K386" i="74"/>
  <c r="I387" i="74"/>
  <c r="K387" i="74"/>
  <c r="J387" i="74"/>
  <c r="I388" i="74"/>
  <c r="J388" i="74"/>
  <c r="I389" i="74"/>
  <c r="K389" i="74"/>
  <c r="J389" i="74"/>
  <c r="I390" i="74"/>
  <c r="J390" i="74"/>
  <c r="K390" i="74"/>
  <c r="I391" i="74"/>
  <c r="K391" i="74"/>
  <c r="J391" i="74"/>
  <c r="I392" i="74"/>
  <c r="K392" i="74"/>
  <c r="J392" i="74"/>
  <c r="I393" i="74"/>
  <c r="J393" i="74"/>
  <c r="K393" i="74"/>
  <c r="I394" i="74"/>
  <c r="J394" i="74"/>
  <c r="K394" i="74"/>
  <c r="I395" i="74"/>
  <c r="K395" i="74"/>
  <c r="J395" i="74"/>
  <c r="I396" i="74"/>
  <c r="J396" i="74"/>
  <c r="I398" i="74"/>
  <c r="J398" i="74"/>
  <c r="I399" i="74"/>
  <c r="J399" i="74"/>
  <c r="K399" i="74"/>
  <c r="I400" i="74"/>
  <c r="J400" i="74"/>
  <c r="K400" i="74"/>
  <c r="I401" i="74"/>
  <c r="K401" i="74"/>
  <c r="J401" i="74"/>
  <c r="I402" i="74"/>
  <c r="J402" i="74"/>
  <c r="K402" i="74"/>
  <c r="I403" i="74"/>
  <c r="J403" i="74"/>
  <c r="K403" i="74"/>
  <c r="I404" i="74"/>
  <c r="K404" i="74"/>
  <c r="J404" i="74"/>
  <c r="I405" i="74"/>
  <c r="J405" i="74"/>
  <c r="I406" i="74"/>
  <c r="K406" i="74"/>
  <c r="J406" i="74"/>
  <c r="I407" i="74"/>
  <c r="J407" i="74"/>
  <c r="K407" i="74"/>
  <c r="I408" i="74"/>
  <c r="K408" i="74"/>
  <c r="J408" i="74"/>
  <c r="I409" i="74"/>
  <c r="K409" i="74"/>
  <c r="J409" i="74"/>
  <c r="I410" i="74"/>
  <c r="J410" i="74"/>
  <c r="K410" i="74"/>
  <c r="I411" i="74"/>
  <c r="J411" i="74"/>
  <c r="K411" i="74"/>
  <c r="I412" i="74"/>
  <c r="K412" i="74"/>
  <c r="J412" i="74"/>
  <c r="I413" i="74"/>
  <c r="J413" i="74"/>
  <c r="I414" i="74"/>
  <c r="J414" i="74"/>
  <c r="I415" i="74"/>
  <c r="J415" i="74"/>
  <c r="K415" i="74"/>
  <c r="I416" i="74"/>
  <c r="J416" i="74"/>
  <c r="K416" i="74"/>
  <c r="I418" i="74"/>
  <c r="K418" i="74"/>
  <c r="J418" i="74"/>
  <c r="I419" i="74"/>
  <c r="J419" i="74"/>
  <c r="K419" i="74"/>
  <c r="I420" i="74"/>
  <c r="J420" i="74"/>
  <c r="K420" i="74"/>
  <c r="I421" i="74"/>
  <c r="K421" i="74"/>
  <c r="J421" i="74"/>
  <c r="I422" i="74"/>
  <c r="J422" i="74"/>
  <c r="I423" i="74"/>
  <c r="K423" i="74"/>
  <c r="J423" i="74"/>
  <c r="I424" i="74"/>
  <c r="J424" i="74"/>
  <c r="K424" i="74"/>
  <c r="I425" i="74"/>
  <c r="J425" i="74"/>
  <c r="K425" i="74"/>
  <c r="I426" i="74"/>
  <c r="K426" i="74"/>
  <c r="J426" i="74"/>
  <c r="I427" i="74"/>
  <c r="J427" i="74"/>
  <c r="K427" i="74"/>
  <c r="I429" i="74"/>
  <c r="J429" i="74"/>
  <c r="K429" i="74"/>
  <c r="I430" i="74"/>
  <c r="K430" i="74"/>
  <c r="J430" i="74"/>
  <c r="I431" i="74"/>
  <c r="J431" i="74"/>
  <c r="I432" i="74"/>
  <c r="J432" i="74"/>
  <c r="I433" i="74"/>
  <c r="J433" i="74"/>
  <c r="K433" i="74"/>
  <c r="I434" i="74"/>
  <c r="J434" i="74"/>
  <c r="K434" i="74"/>
  <c r="I435" i="74"/>
  <c r="K435" i="74"/>
  <c r="J435" i="74"/>
  <c r="I436" i="74"/>
  <c r="J436" i="74"/>
  <c r="K436" i="74"/>
  <c r="I437" i="74"/>
  <c r="J437" i="74"/>
  <c r="K437" i="74"/>
  <c r="I439" i="74"/>
  <c r="K439" i="74"/>
  <c r="J439" i="74"/>
  <c r="I440" i="74"/>
  <c r="J440" i="74"/>
  <c r="I441" i="74"/>
  <c r="K441" i="74"/>
  <c r="J441" i="74"/>
  <c r="I442" i="74"/>
  <c r="J442" i="74"/>
  <c r="K442" i="74"/>
  <c r="I443" i="74"/>
  <c r="J443" i="74"/>
  <c r="K443" i="74"/>
  <c r="I444" i="74"/>
  <c r="K444" i="74"/>
  <c r="J444" i="74"/>
  <c r="I445" i="74"/>
  <c r="J445" i="74"/>
  <c r="K445" i="74"/>
  <c r="I446" i="74"/>
  <c r="J446" i="74"/>
  <c r="K446" i="74"/>
  <c r="I447" i="74"/>
  <c r="K447" i="74"/>
  <c r="J447" i="74"/>
  <c r="I448" i="74"/>
  <c r="J448" i="74"/>
  <c r="I449" i="74"/>
  <c r="J449" i="74"/>
  <c r="I450" i="74"/>
  <c r="J450" i="74"/>
  <c r="K450" i="74"/>
  <c r="I451" i="74"/>
  <c r="J451" i="74"/>
  <c r="K451" i="74"/>
  <c r="I453" i="74"/>
  <c r="K453" i="74"/>
  <c r="J453" i="74"/>
  <c r="I454" i="74"/>
  <c r="J454" i="74"/>
  <c r="K454" i="74"/>
  <c r="I455" i="74"/>
  <c r="J455" i="74"/>
  <c r="K455" i="74"/>
  <c r="I456" i="74"/>
  <c r="K456" i="74"/>
  <c r="J456" i="74"/>
  <c r="I457" i="74"/>
  <c r="J457" i="74"/>
  <c r="I458" i="74"/>
  <c r="K458" i="74"/>
  <c r="J458" i="74"/>
  <c r="I459" i="74"/>
  <c r="J459" i="74"/>
  <c r="K459" i="74"/>
  <c r="I460" i="74"/>
  <c r="J460" i="74"/>
  <c r="K460" i="74"/>
  <c r="I461" i="74"/>
  <c r="K461" i="74"/>
  <c r="J461" i="74"/>
  <c r="I462" i="74"/>
  <c r="J462" i="74"/>
  <c r="K462" i="74"/>
  <c r="I463" i="74"/>
  <c r="J463" i="74"/>
  <c r="K463" i="74"/>
  <c r="I464" i="74"/>
  <c r="K464" i="74"/>
  <c r="J464" i="74"/>
  <c r="I465" i="74"/>
  <c r="J465" i="74"/>
  <c r="I466" i="74"/>
  <c r="J466" i="74"/>
  <c r="K466" i="74"/>
  <c r="I467" i="74"/>
  <c r="J467" i="74"/>
  <c r="K467" i="74"/>
  <c r="I468" i="74"/>
  <c r="J468" i="74"/>
  <c r="K468" i="74"/>
  <c r="I469" i="74"/>
  <c r="J469" i="74"/>
  <c r="I470" i="74"/>
  <c r="J470" i="74"/>
  <c r="K470" i="74"/>
  <c r="I471" i="74"/>
  <c r="J471" i="74"/>
  <c r="K471" i="74"/>
  <c r="I472" i="74"/>
  <c r="K472" i="74"/>
  <c r="J472" i="74"/>
  <c r="I473" i="74"/>
  <c r="K473" i="74"/>
  <c r="J473" i="74"/>
  <c r="I474" i="74"/>
  <c r="J474" i="74"/>
  <c r="K474" i="74"/>
  <c r="I475" i="74"/>
  <c r="J475" i="74"/>
  <c r="K475" i="74"/>
  <c r="I476" i="74"/>
  <c r="K476" i="74"/>
  <c r="J476" i="74"/>
  <c r="I477" i="74"/>
  <c r="J477" i="74"/>
  <c r="I478" i="74"/>
  <c r="J478" i="74"/>
  <c r="K478" i="74"/>
  <c r="I479" i="74"/>
  <c r="J479" i="74"/>
  <c r="K479" i="74"/>
  <c r="I480" i="74"/>
  <c r="K480" i="74"/>
  <c r="J480" i="74"/>
  <c r="I481" i="74"/>
  <c r="K481" i="74"/>
  <c r="J481" i="74"/>
  <c r="I482" i="74"/>
  <c r="K482" i="74"/>
  <c r="J482" i="74"/>
  <c r="I484" i="74"/>
  <c r="J484" i="74"/>
  <c r="K484" i="74"/>
  <c r="I485" i="74"/>
  <c r="J485" i="74"/>
  <c r="K485" i="74"/>
  <c r="I486" i="74"/>
  <c r="K486" i="74"/>
  <c r="J486" i="74"/>
  <c r="I487" i="74"/>
  <c r="J487" i="74"/>
  <c r="K487" i="74"/>
  <c r="I488" i="74"/>
  <c r="J488" i="74"/>
  <c r="K488" i="74"/>
  <c r="I489" i="74"/>
  <c r="K489" i="74"/>
  <c r="J489" i="74"/>
  <c r="I490" i="74"/>
  <c r="J490" i="74"/>
  <c r="I491" i="74"/>
  <c r="K491" i="74"/>
  <c r="J491" i="74"/>
  <c r="I492" i="74"/>
  <c r="J492" i="74"/>
  <c r="K492" i="74"/>
  <c r="I493" i="74"/>
  <c r="J493" i="74"/>
  <c r="K493" i="74"/>
  <c r="I494" i="74"/>
  <c r="K494" i="74"/>
  <c r="J494" i="74"/>
  <c r="I495" i="74"/>
  <c r="J495" i="74"/>
  <c r="K495" i="74"/>
  <c r="I496" i="74"/>
  <c r="J496" i="74"/>
  <c r="K496" i="74"/>
  <c r="I497" i="74"/>
  <c r="K497" i="74"/>
  <c r="J497" i="74"/>
  <c r="I499" i="74"/>
  <c r="K499" i="74"/>
  <c r="J499" i="74"/>
  <c r="I500" i="74"/>
  <c r="J500" i="74"/>
  <c r="K500" i="74"/>
  <c r="I501" i="74"/>
  <c r="J501" i="74"/>
  <c r="K501" i="74"/>
  <c r="I502" i="74"/>
  <c r="K502" i="74"/>
  <c r="J502" i="74"/>
  <c r="I503" i="74"/>
  <c r="J503" i="74"/>
  <c r="I504" i="74"/>
  <c r="J504" i="74"/>
  <c r="K504" i="74"/>
  <c r="I505" i="74"/>
  <c r="J505" i="74"/>
  <c r="K505" i="74"/>
  <c r="I506" i="74"/>
  <c r="K506" i="74"/>
  <c r="J506" i="74"/>
  <c r="I507" i="74"/>
  <c r="J507" i="74"/>
  <c r="I508" i="74"/>
  <c r="J508" i="74"/>
  <c r="K508" i="74"/>
  <c r="I509" i="74"/>
  <c r="J509" i="74"/>
  <c r="K509" i="74"/>
  <c r="I510" i="74"/>
  <c r="K510" i="74"/>
  <c r="J510" i="74"/>
  <c r="I511" i="74"/>
  <c r="K511" i="74"/>
  <c r="J511" i="74"/>
  <c r="I512" i="74"/>
  <c r="J512" i="74"/>
  <c r="K512" i="74"/>
  <c r="I513" i="74"/>
  <c r="J513" i="74"/>
  <c r="K513" i="74"/>
  <c r="I514" i="74"/>
  <c r="K514" i="74"/>
  <c r="J514" i="74"/>
  <c r="I515" i="74"/>
  <c r="K515" i="74"/>
  <c r="J515" i="74"/>
  <c r="I516" i="74"/>
  <c r="J516" i="74"/>
  <c r="K516" i="74"/>
  <c r="I517" i="74"/>
  <c r="J517" i="74"/>
  <c r="K517" i="74"/>
  <c r="I518" i="74"/>
  <c r="K518" i="74"/>
  <c r="J518" i="74"/>
  <c r="I520" i="74"/>
  <c r="J520" i="74"/>
  <c r="I521" i="74"/>
  <c r="J521" i="74"/>
  <c r="K521" i="74"/>
  <c r="I522" i="74"/>
  <c r="J522" i="74"/>
  <c r="K522" i="74"/>
  <c r="I523" i="74"/>
  <c r="K523" i="74"/>
  <c r="J523" i="74"/>
  <c r="I524" i="74"/>
  <c r="J524" i="74"/>
  <c r="I525" i="74"/>
  <c r="K525" i="74"/>
  <c r="J525" i="74"/>
  <c r="I526" i="74"/>
  <c r="J526" i="74"/>
  <c r="K526" i="74"/>
  <c r="I527" i="74"/>
  <c r="J527" i="74"/>
  <c r="K527" i="74"/>
  <c r="I528" i="74"/>
  <c r="K528" i="74"/>
  <c r="J528" i="74"/>
  <c r="I529" i="74"/>
  <c r="J529" i="74"/>
  <c r="K529" i="74"/>
  <c r="I530" i="74"/>
  <c r="J530" i="74"/>
  <c r="K530" i="74"/>
  <c r="I531" i="74"/>
  <c r="K531" i="74"/>
  <c r="J531" i="74"/>
  <c r="I532" i="74"/>
  <c r="J532" i="74"/>
  <c r="I533" i="74"/>
  <c r="J533" i="74"/>
  <c r="K533" i="74"/>
  <c r="I534" i="74"/>
  <c r="J534" i="74"/>
  <c r="K534" i="74"/>
  <c r="I535" i="74"/>
  <c r="J535" i="74"/>
  <c r="K535" i="74"/>
  <c r="I536" i="74"/>
  <c r="J536" i="74"/>
  <c r="I537" i="74"/>
  <c r="J537" i="74"/>
  <c r="K537" i="74"/>
  <c r="I538" i="74"/>
  <c r="J538" i="74"/>
  <c r="K538" i="74"/>
  <c r="I539" i="74"/>
  <c r="K539" i="74"/>
  <c r="J539" i="74"/>
  <c r="I540" i="74"/>
  <c r="K540" i="74"/>
  <c r="J540" i="74"/>
  <c r="I541" i="74"/>
  <c r="J541" i="74"/>
  <c r="K541" i="74"/>
  <c r="I542" i="74"/>
  <c r="J542" i="74"/>
  <c r="K542" i="74"/>
  <c r="I543" i="74"/>
  <c r="K543" i="74"/>
  <c r="J543" i="74"/>
  <c r="I544" i="74"/>
  <c r="J544" i="74"/>
  <c r="I545" i="74"/>
  <c r="J545" i="74"/>
  <c r="K545" i="74"/>
  <c r="I546" i="74"/>
  <c r="J546" i="74"/>
  <c r="K546" i="74"/>
  <c r="I547" i="74"/>
  <c r="K547" i="74"/>
  <c r="J547" i="74"/>
  <c r="I548" i="74"/>
  <c r="K548" i="74"/>
  <c r="J548" i="74"/>
  <c r="I549" i="74"/>
  <c r="K549" i="74"/>
  <c r="J549" i="74"/>
  <c r="I550" i="74"/>
  <c r="J550" i="74"/>
  <c r="K550" i="74"/>
  <c r="I551" i="74"/>
  <c r="J551" i="74"/>
  <c r="K551" i="74"/>
  <c r="I552" i="74"/>
  <c r="K552" i="74"/>
  <c r="J552" i="74"/>
  <c r="I553" i="74"/>
  <c r="J553" i="74"/>
  <c r="K553" i="74"/>
  <c r="I554" i="74"/>
  <c r="J554" i="74"/>
  <c r="K554" i="74"/>
  <c r="I555" i="74"/>
  <c r="K555" i="74"/>
  <c r="J555" i="74"/>
  <c r="I556" i="74"/>
  <c r="J556" i="74"/>
  <c r="I557" i="74"/>
  <c r="K557" i="74"/>
  <c r="J557" i="74"/>
  <c r="I558" i="74"/>
  <c r="J558" i="74"/>
  <c r="K558" i="74"/>
  <c r="I559" i="74"/>
  <c r="J559" i="74"/>
  <c r="K559" i="74"/>
  <c r="I560" i="74"/>
  <c r="K560" i="74"/>
  <c r="J560" i="74"/>
  <c r="I561" i="74"/>
  <c r="J561" i="74"/>
  <c r="K561" i="74"/>
  <c r="I562" i="74"/>
  <c r="J562" i="74"/>
  <c r="K562" i="74"/>
  <c r="I563" i="74"/>
  <c r="K563" i="74"/>
  <c r="J563" i="74"/>
  <c r="I564" i="74"/>
  <c r="K564" i="74"/>
  <c r="J564" i="74"/>
  <c r="I565" i="74"/>
  <c r="K565" i="74"/>
  <c r="J565" i="74"/>
  <c r="I566" i="74"/>
  <c r="J566" i="74"/>
  <c r="K566" i="74"/>
  <c r="I567" i="74"/>
  <c r="K567" i="74"/>
  <c r="J567" i="74"/>
  <c r="I568" i="74"/>
  <c r="J568" i="74"/>
  <c r="I569" i="74"/>
  <c r="J569" i="74"/>
  <c r="K569" i="74"/>
  <c r="I570" i="74"/>
  <c r="J570" i="74"/>
  <c r="K570" i="74"/>
  <c r="I571" i="74"/>
  <c r="K571" i="74"/>
  <c r="J571" i="74"/>
  <c r="I572" i="74"/>
  <c r="J572" i="74"/>
  <c r="I573" i="74"/>
  <c r="J573" i="74"/>
  <c r="K573" i="74"/>
  <c r="I574" i="74"/>
  <c r="J574" i="74"/>
  <c r="K574" i="74"/>
  <c r="I575" i="74"/>
  <c r="K575" i="74"/>
  <c r="J575" i="74"/>
  <c r="I576" i="74"/>
  <c r="K576" i="74"/>
  <c r="J576" i="74"/>
  <c r="I577" i="74"/>
  <c r="J577" i="74"/>
  <c r="K577" i="74"/>
  <c r="I578" i="74"/>
  <c r="J578" i="74"/>
  <c r="K578" i="74"/>
  <c r="I579" i="74"/>
  <c r="K579" i="74"/>
  <c r="J579" i="74"/>
  <c r="I580" i="74"/>
  <c r="K580" i="74"/>
  <c r="J580" i="74"/>
  <c r="I581" i="74"/>
  <c r="J581" i="74"/>
  <c r="K581" i="74"/>
  <c r="I582" i="74"/>
  <c r="J582" i="74"/>
  <c r="K582" i="74"/>
  <c r="I583" i="74"/>
  <c r="K583" i="74"/>
  <c r="J583" i="74"/>
  <c r="I584" i="74"/>
  <c r="J584" i="74"/>
  <c r="I585" i="74"/>
  <c r="J585" i="74"/>
  <c r="K585" i="74"/>
  <c r="I586" i="74"/>
  <c r="J586" i="74"/>
  <c r="K586" i="74"/>
  <c r="I587" i="74"/>
  <c r="K587" i="74"/>
  <c r="J587" i="74"/>
  <c r="I588" i="74"/>
  <c r="J588" i="74"/>
  <c r="I589" i="74"/>
  <c r="K589" i="74"/>
  <c r="J589" i="74"/>
  <c r="I590" i="74"/>
  <c r="J590" i="74"/>
  <c r="K590" i="74"/>
  <c r="I4" i="25"/>
  <c r="J4" i="25"/>
  <c r="K4" i="25"/>
  <c r="I5" i="25"/>
  <c r="K5" i="25"/>
  <c r="J5" i="25"/>
  <c r="I6" i="25"/>
  <c r="J6" i="25"/>
  <c r="I8" i="25"/>
  <c r="J8" i="25"/>
  <c r="K8" i="25"/>
  <c r="I9" i="25"/>
  <c r="J9" i="25"/>
  <c r="K9" i="25"/>
  <c r="I10" i="25"/>
  <c r="K10" i="25"/>
  <c r="J10" i="25"/>
  <c r="I11" i="25"/>
  <c r="K11" i="25"/>
  <c r="J11" i="25"/>
  <c r="I12" i="25"/>
  <c r="J12" i="25"/>
  <c r="K12" i="25"/>
  <c r="I13" i="25"/>
  <c r="J13" i="25"/>
  <c r="K13" i="25"/>
  <c r="I14" i="25"/>
  <c r="K14" i="25"/>
  <c r="J14" i="25"/>
  <c r="I15" i="25"/>
  <c r="K15" i="25"/>
  <c r="J15" i="25"/>
  <c r="I16" i="25"/>
  <c r="J16" i="25"/>
  <c r="K16" i="25"/>
  <c r="I17" i="25"/>
  <c r="J17" i="25"/>
  <c r="K17" i="25"/>
  <c r="I18" i="25"/>
  <c r="K18" i="25"/>
  <c r="J18" i="25"/>
  <c r="I19" i="25"/>
  <c r="J19" i="25"/>
  <c r="I20" i="25"/>
  <c r="J20" i="25"/>
  <c r="K20" i="25"/>
  <c r="I21" i="25"/>
  <c r="J21" i="25"/>
  <c r="K21" i="25"/>
  <c r="I22" i="25"/>
  <c r="K22" i="25"/>
  <c r="J22" i="25"/>
  <c r="I23" i="25"/>
  <c r="J23" i="25"/>
  <c r="I25" i="25"/>
  <c r="K25" i="25"/>
  <c r="J25" i="25"/>
  <c r="I26" i="25"/>
  <c r="J26" i="25"/>
  <c r="K26" i="25"/>
  <c r="I27" i="25"/>
  <c r="J27" i="25"/>
  <c r="K27" i="25"/>
  <c r="I28" i="25"/>
  <c r="K28" i="25"/>
  <c r="J28" i="25"/>
  <c r="I29" i="25"/>
  <c r="J29" i="25"/>
  <c r="K29" i="25"/>
  <c r="I30" i="25"/>
  <c r="J30" i="25"/>
  <c r="K30" i="25"/>
  <c r="I31" i="25"/>
  <c r="K31" i="25"/>
  <c r="J31" i="25"/>
  <c r="I32" i="25"/>
  <c r="J32" i="25"/>
  <c r="I33" i="25"/>
  <c r="K33" i="25"/>
  <c r="J33" i="25"/>
  <c r="I34" i="25"/>
  <c r="J34" i="25"/>
  <c r="K34" i="25"/>
  <c r="I35" i="25"/>
  <c r="J35" i="25"/>
  <c r="K35" i="25"/>
  <c r="I36" i="25"/>
  <c r="J36" i="25"/>
  <c r="I37" i="25"/>
  <c r="J37" i="25"/>
  <c r="K37" i="25"/>
  <c r="I38" i="25"/>
  <c r="J38" i="25"/>
  <c r="K38" i="25"/>
  <c r="I39" i="25"/>
  <c r="K39" i="25"/>
  <c r="J39" i="25"/>
  <c r="I40" i="25"/>
  <c r="K40" i="25"/>
  <c r="J40" i="25"/>
  <c r="I41" i="25"/>
  <c r="J41" i="25"/>
  <c r="K41" i="25"/>
  <c r="I42" i="25"/>
  <c r="J42" i="25"/>
  <c r="K42" i="25"/>
  <c r="I43" i="25"/>
  <c r="K43" i="25"/>
  <c r="J43" i="25"/>
  <c r="I44" i="25"/>
  <c r="J44" i="25"/>
  <c r="I45" i="25"/>
  <c r="J45" i="25"/>
  <c r="K45" i="25"/>
  <c r="I46" i="25"/>
  <c r="J46" i="25"/>
  <c r="K46" i="25"/>
  <c r="I47" i="25"/>
  <c r="K47" i="25"/>
  <c r="J47" i="25"/>
  <c r="I48" i="25"/>
  <c r="K48" i="25"/>
  <c r="J48" i="25"/>
  <c r="I49" i="25"/>
  <c r="K49" i="25"/>
  <c r="J49" i="25"/>
  <c r="I50" i="25"/>
  <c r="J50" i="25"/>
  <c r="K50" i="25"/>
  <c r="I4" i="73"/>
  <c r="J4" i="73"/>
  <c r="K4" i="73"/>
  <c r="I5" i="73"/>
  <c r="J5" i="73"/>
  <c r="K5" i="73"/>
  <c r="I6" i="73"/>
  <c r="K6" i="73"/>
  <c r="J6" i="73"/>
  <c r="I7" i="73"/>
  <c r="K7" i="73"/>
  <c r="J7" i="73"/>
  <c r="I8" i="73"/>
  <c r="J8" i="73"/>
  <c r="K8" i="73"/>
  <c r="I10" i="73"/>
  <c r="J10" i="73"/>
  <c r="K10" i="73"/>
  <c r="I11" i="73"/>
  <c r="K11" i="73"/>
  <c r="J11" i="73"/>
  <c r="I12" i="73"/>
  <c r="K12" i="73"/>
  <c r="J12" i="73"/>
  <c r="I13" i="73"/>
  <c r="J13" i="73"/>
  <c r="K13" i="73"/>
  <c r="I15" i="73"/>
  <c r="J15" i="73"/>
  <c r="K15" i="73"/>
  <c r="I16" i="73"/>
  <c r="K16" i="73"/>
  <c r="J16" i="73"/>
  <c r="I17" i="73"/>
  <c r="J17" i="73"/>
  <c r="I18" i="73"/>
  <c r="J18" i="73"/>
  <c r="K18" i="73"/>
  <c r="I19" i="73"/>
  <c r="K19" i="73"/>
  <c r="J19" i="73"/>
  <c r="I20" i="73"/>
  <c r="K20" i="73"/>
  <c r="J20" i="73"/>
  <c r="I21" i="73"/>
  <c r="J21" i="73"/>
  <c r="K21" i="73"/>
  <c r="I22" i="73"/>
  <c r="K22" i="73"/>
  <c r="J22" i="73"/>
  <c r="I24" i="73"/>
  <c r="K24" i="73"/>
  <c r="J24" i="73"/>
  <c r="I25" i="73"/>
  <c r="K25" i="73"/>
  <c r="J25" i="73"/>
  <c r="I26" i="73"/>
  <c r="J26" i="73"/>
  <c r="K26" i="73"/>
  <c r="I27" i="73"/>
  <c r="J27" i="73"/>
  <c r="K27" i="73"/>
  <c r="I28" i="73"/>
  <c r="K28" i="73"/>
  <c r="J28" i="73"/>
  <c r="I29" i="73"/>
  <c r="J29" i="73"/>
  <c r="K29" i="73"/>
  <c r="I30" i="73"/>
  <c r="J30" i="73"/>
  <c r="K30" i="73"/>
  <c r="I31" i="73"/>
  <c r="K31" i="73"/>
  <c r="J31" i="73"/>
  <c r="I32" i="73"/>
  <c r="K32" i="73"/>
  <c r="J32" i="73"/>
  <c r="I34" i="73"/>
  <c r="K34" i="73"/>
  <c r="J34" i="73"/>
  <c r="I35" i="73"/>
  <c r="J35" i="73"/>
  <c r="K35" i="73"/>
  <c r="I36" i="73"/>
  <c r="J36" i="73"/>
  <c r="K36" i="73"/>
  <c r="I37" i="73"/>
  <c r="K37" i="73"/>
  <c r="J37" i="73"/>
  <c r="I38" i="73"/>
  <c r="J38" i="73"/>
  <c r="K38" i="73"/>
  <c r="I39" i="73"/>
  <c r="J39" i="73"/>
  <c r="K39" i="73"/>
  <c r="I40" i="73"/>
  <c r="K40" i="73"/>
  <c r="J40" i="73"/>
  <c r="I41" i="73"/>
  <c r="K41" i="73"/>
  <c r="J41" i="73"/>
  <c r="I42" i="73"/>
  <c r="K42" i="73"/>
  <c r="J42" i="73"/>
  <c r="I43" i="73"/>
  <c r="J43" i="73"/>
  <c r="K43" i="73"/>
  <c r="I44" i="73"/>
  <c r="K44" i="73"/>
  <c r="J44" i="73"/>
  <c r="I45" i="73"/>
  <c r="K45" i="73"/>
  <c r="J45" i="73"/>
  <c r="I46" i="73"/>
  <c r="J46" i="73"/>
  <c r="K46" i="73"/>
  <c r="I47" i="73"/>
  <c r="J47" i="73"/>
  <c r="K47" i="73"/>
  <c r="I49" i="73"/>
  <c r="K49" i="73"/>
  <c r="J49" i="73"/>
  <c r="I50" i="73"/>
  <c r="K50" i="73"/>
  <c r="J50" i="73"/>
  <c r="I51" i="73"/>
  <c r="K51" i="73"/>
  <c r="J51" i="73"/>
  <c r="I52" i="73"/>
  <c r="J52" i="73"/>
  <c r="K52" i="73"/>
  <c r="I53" i="73"/>
  <c r="K53" i="73"/>
  <c r="J53" i="73"/>
  <c r="I54" i="73"/>
  <c r="K54" i="73"/>
  <c r="J54" i="73"/>
  <c r="I55" i="73"/>
  <c r="J55" i="73"/>
  <c r="K55" i="73"/>
  <c r="I56" i="73"/>
  <c r="J56" i="73"/>
  <c r="K56" i="73"/>
  <c r="I57" i="73"/>
  <c r="K57" i="73"/>
  <c r="J57" i="73"/>
  <c r="I58" i="73"/>
  <c r="K58" i="73"/>
  <c r="J58" i="73"/>
  <c r="I59" i="73"/>
  <c r="K59" i="73"/>
  <c r="J59" i="73"/>
  <c r="I60" i="73"/>
  <c r="J60" i="73"/>
  <c r="K60" i="73"/>
  <c r="I61" i="73"/>
  <c r="K61" i="73"/>
  <c r="J61" i="73"/>
  <c r="I62" i="73"/>
  <c r="K62" i="73"/>
  <c r="J62" i="73"/>
  <c r="I63" i="73"/>
  <c r="J63" i="73"/>
  <c r="K63" i="73"/>
  <c r="I64" i="73"/>
  <c r="J64" i="73"/>
  <c r="K64" i="73"/>
  <c r="I66" i="73"/>
  <c r="K66" i="73"/>
  <c r="J66" i="73"/>
  <c r="I67" i="73"/>
  <c r="J67" i="73"/>
  <c r="I68" i="73"/>
  <c r="K68" i="73"/>
  <c r="J68" i="73"/>
  <c r="I69" i="73"/>
  <c r="J69" i="73"/>
  <c r="K69" i="73"/>
  <c r="I4" i="71"/>
  <c r="K4" i="71"/>
  <c r="J4" i="71"/>
  <c r="I5" i="71"/>
  <c r="J5" i="71"/>
  <c r="K5" i="71"/>
  <c r="I6" i="71"/>
  <c r="K6" i="71"/>
  <c r="J6" i="71"/>
  <c r="I7" i="71"/>
  <c r="K7" i="71"/>
  <c r="J7" i="71"/>
  <c r="I9" i="71"/>
  <c r="J9" i="71"/>
  <c r="K9" i="71"/>
  <c r="I10" i="71"/>
  <c r="J10" i="71"/>
  <c r="K10" i="71"/>
  <c r="I11" i="71"/>
  <c r="K11" i="71"/>
  <c r="J11" i="71"/>
  <c r="I12" i="71"/>
  <c r="J12" i="71"/>
  <c r="I13" i="71"/>
  <c r="K13" i="71"/>
  <c r="J13" i="71"/>
  <c r="I14" i="71"/>
  <c r="J14" i="71"/>
  <c r="K14" i="71"/>
  <c r="I15" i="71"/>
  <c r="J15" i="71"/>
  <c r="K15" i="71"/>
  <c r="I16" i="71"/>
  <c r="K16" i="71"/>
  <c r="J16" i="71"/>
  <c r="I17" i="71"/>
  <c r="J17" i="71"/>
  <c r="K17" i="71"/>
  <c r="I18" i="71"/>
  <c r="J18" i="71"/>
  <c r="K18" i="71"/>
  <c r="I19" i="71"/>
  <c r="K19" i="71"/>
  <c r="J19" i="71"/>
  <c r="I20" i="71"/>
  <c r="K20" i="71"/>
  <c r="J20" i="71"/>
  <c r="I21" i="71"/>
  <c r="K21" i="71"/>
  <c r="J21" i="71"/>
  <c r="I22" i="71"/>
  <c r="J22" i="71"/>
  <c r="K22" i="71"/>
  <c r="I23" i="71"/>
  <c r="J23" i="71"/>
  <c r="K23" i="71"/>
  <c r="I24" i="71"/>
  <c r="K24" i="71"/>
  <c r="J24" i="71"/>
  <c r="I25" i="71"/>
  <c r="J25" i="71"/>
  <c r="K25" i="71"/>
  <c r="I26" i="71"/>
  <c r="J26" i="71"/>
  <c r="K26" i="71"/>
  <c r="I4" i="70"/>
  <c r="J4" i="70"/>
  <c r="K4" i="70"/>
  <c r="I6" i="70"/>
  <c r="J6" i="70"/>
  <c r="K6" i="70"/>
  <c r="I7" i="70"/>
  <c r="K7" i="70"/>
  <c r="J7" i="70"/>
  <c r="I8" i="70"/>
  <c r="K8" i="70"/>
  <c r="J8" i="70"/>
  <c r="I9" i="70"/>
  <c r="K9" i="70"/>
  <c r="J9" i="70"/>
  <c r="I10" i="70"/>
  <c r="J10" i="70"/>
  <c r="K10" i="70"/>
  <c r="I11" i="70"/>
  <c r="J11" i="70"/>
  <c r="K11" i="70"/>
  <c r="I12" i="70"/>
  <c r="K12" i="70"/>
  <c r="J12" i="70"/>
  <c r="I13" i="70"/>
  <c r="J13" i="70"/>
  <c r="K13" i="70"/>
  <c r="I14" i="70"/>
  <c r="J14" i="70"/>
  <c r="K14" i="70"/>
  <c r="I15" i="70"/>
  <c r="K15" i="70"/>
  <c r="J15" i="70"/>
  <c r="I16" i="70"/>
  <c r="K16" i="70"/>
  <c r="J16" i="70"/>
  <c r="I18" i="70"/>
  <c r="K18" i="70"/>
  <c r="J18" i="70"/>
  <c r="I19" i="70"/>
  <c r="J19" i="70"/>
  <c r="K19" i="70"/>
  <c r="I20" i="70"/>
  <c r="K20" i="70"/>
  <c r="J20" i="70"/>
  <c r="I21" i="70"/>
  <c r="K21" i="70"/>
  <c r="J21" i="70"/>
  <c r="I22" i="70"/>
  <c r="J22" i="70"/>
  <c r="K22" i="70"/>
  <c r="I23" i="70"/>
  <c r="J23" i="70"/>
  <c r="K23" i="70"/>
  <c r="I25" i="70"/>
  <c r="K25" i="70"/>
  <c r="J25" i="70"/>
  <c r="I26" i="70"/>
  <c r="K26" i="70"/>
  <c r="J26" i="70"/>
  <c r="I27" i="70"/>
  <c r="K27" i="70"/>
  <c r="J27" i="70"/>
  <c r="I28" i="70"/>
  <c r="J28" i="70"/>
  <c r="K28" i="70"/>
  <c r="I29" i="70"/>
  <c r="K29" i="70"/>
  <c r="J29" i="70"/>
  <c r="I30" i="70"/>
  <c r="K30" i="70"/>
  <c r="J30" i="70"/>
  <c r="I31" i="70"/>
  <c r="J31" i="70"/>
  <c r="K31" i="70"/>
  <c r="I32" i="70"/>
  <c r="J32" i="70"/>
  <c r="K32" i="70"/>
  <c r="I33" i="70"/>
  <c r="K33" i="70"/>
  <c r="J33" i="70"/>
  <c r="I34" i="70"/>
  <c r="K34" i="70"/>
  <c r="J34" i="70"/>
  <c r="I4" i="28"/>
  <c r="K4" i="28"/>
  <c r="J4" i="28"/>
  <c r="I5" i="28"/>
  <c r="K5" i="28"/>
  <c r="J5" i="28"/>
  <c r="I6" i="28"/>
  <c r="K6" i="28"/>
  <c r="J6" i="28"/>
  <c r="I7" i="28"/>
  <c r="J7" i="28"/>
  <c r="K7" i="28"/>
  <c r="I8" i="28"/>
  <c r="K8" i="28"/>
  <c r="J8" i="28"/>
  <c r="I9" i="28"/>
  <c r="K9" i="28"/>
  <c r="J9" i="28"/>
  <c r="I10" i="28"/>
  <c r="J10" i="28"/>
  <c r="K10" i="28"/>
  <c r="I11" i="28"/>
  <c r="J11" i="28"/>
  <c r="K11" i="28"/>
  <c r="I12" i="28"/>
  <c r="K12" i="28"/>
  <c r="J12" i="28"/>
  <c r="I13" i="28"/>
  <c r="K13" i="28"/>
  <c r="J13" i="28"/>
  <c r="I14" i="28"/>
  <c r="K14" i="28"/>
  <c r="J14" i="28"/>
  <c r="I4" i="69"/>
  <c r="J4" i="69"/>
  <c r="I6" i="69"/>
  <c r="K6" i="69"/>
  <c r="J6" i="69"/>
  <c r="I7" i="69"/>
  <c r="J7" i="69"/>
  <c r="K7" i="69"/>
  <c r="I8" i="69"/>
  <c r="J8" i="69"/>
  <c r="K8" i="69"/>
  <c r="I9" i="69"/>
  <c r="K9" i="69"/>
  <c r="J9" i="69"/>
  <c r="I10" i="69"/>
  <c r="J10" i="69"/>
  <c r="K10" i="69"/>
  <c r="I11" i="69"/>
  <c r="J11" i="69"/>
  <c r="K11" i="69"/>
  <c r="I13" i="69"/>
  <c r="K13" i="69"/>
  <c r="J13" i="69"/>
  <c r="I14" i="69"/>
  <c r="K14" i="69"/>
  <c r="J14" i="69"/>
  <c r="I15" i="69"/>
  <c r="K15" i="69"/>
  <c r="J15" i="69"/>
  <c r="I16" i="69"/>
  <c r="J16" i="69"/>
  <c r="K16" i="69"/>
  <c r="I17" i="69"/>
  <c r="J17" i="69"/>
  <c r="K17" i="69"/>
  <c r="I18" i="69"/>
  <c r="K18" i="69"/>
  <c r="J18" i="69"/>
  <c r="I19" i="69"/>
  <c r="J19" i="69"/>
  <c r="K19" i="69"/>
  <c r="I20" i="69"/>
  <c r="J20" i="69"/>
  <c r="K20" i="69"/>
  <c r="I21" i="69"/>
  <c r="K21" i="69"/>
  <c r="J21" i="69"/>
  <c r="I23" i="69"/>
  <c r="K23" i="69"/>
  <c r="J23" i="69"/>
  <c r="I24" i="69"/>
  <c r="K24" i="69"/>
  <c r="J24" i="69"/>
  <c r="I25" i="69"/>
  <c r="J25" i="69"/>
  <c r="K25" i="69"/>
  <c r="I26" i="69"/>
  <c r="K26" i="69"/>
  <c r="J26" i="69"/>
  <c r="I27" i="69"/>
  <c r="K27" i="69"/>
  <c r="J27" i="69"/>
  <c r="I28" i="69"/>
  <c r="J28" i="69"/>
  <c r="K28" i="69"/>
  <c r="I29" i="69"/>
  <c r="J29" i="69"/>
  <c r="K29" i="69"/>
  <c r="I30" i="69"/>
  <c r="K30" i="69"/>
  <c r="J30" i="69"/>
  <c r="I31" i="69"/>
  <c r="K31" i="69"/>
  <c r="J31" i="69"/>
  <c r="I32" i="69"/>
  <c r="K32" i="69"/>
  <c r="J32" i="69"/>
  <c r="I33" i="69"/>
  <c r="J33" i="69"/>
  <c r="K33" i="69"/>
  <c r="I34" i="69"/>
  <c r="K34" i="69"/>
  <c r="J34" i="69"/>
  <c r="I35" i="69"/>
  <c r="K35" i="69"/>
  <c r="J35" i="69"/>
  <c r="I4" i="68"/>
  <c r="K4" i="68"/>
  <c r="J4" i="68"/>
  <c r="I5" i="68"/>
  <c r="K5" i="68"/>
  <c r="J5" i="68"/>
  <c r="I6" i="68"/>
  <c r="J6" i="68"/>
  <c r="K6" i="68"/>
  <c r="I7" i="68"/>
  <c r="J7" i="68"/>
  <c r="K7" i="68"/>
  <c r="I8" i="68"/>
  <c r="K8" i="68"/>
  <c r="J8" i="68"/>
  <c r="I9" i="68"/>
  <c r="K9" i="68"/>
  <c r="J9" i="68"/>
  <c r="I10" i="68"/>
  <c r="K10" i="68"/>
  <c r="J10" i="68"/>
  <c r="I11" i="68"/>
  <c r="J11" i="68"/>
  <c r="K11" i="68"/>
  <c r="I12" i="68"/>
  <c r="K12" i="68"/>
  <c r="J12" i="68"/>
  <c r="I13" i="68"/>
  <c r="K13" i="68"/>
  <c r="J13" i="68"/>
  <c r="I14" i="68"/>
  <c r="J14" i="68"/>
  <c r="K14" i="68"/>
  <c r="I16" i="68"/>
  <c r="J16" i="68"/>
  <c r="K16" i="68"/>
  <c r="I17" i="68"/>
  <c r="K17" i="68"/>
  <c r="J17" i="68"/>
  <c r="I18" i="68"/>
  <c r="K18" i="68"/>
  <c r="J18" i="68"/>
  <c r="I19" i="68"/>
  <c r="K19" i="68"/>
  <c r="J19" i="68"/>
  <c r="I20" i="68"/>
  <c r="J20" i="68"/>
  <c r="K20" i="68"/>
  <c r="I21" i="68"/>
  <c r="K21" i="68"/>
  <c r="J21" i="68"/>
  <c r="I22" i="68"/>
  <c r="K22" i="68"/>
  <c r="J22" i="68"/>
  <c r="I23" i="68"/>
  <c r="J23" i="68"/>
  <c r="K23" i="68"/>
  <c r="I25" i="68"/>
  <c r="J25" i="68"/>
  <c r="K25" i="68"/>
  <c r="I26" i="68"/>
  <c r="K26" i="68"/>
  <c r="J26" i="68"/>
  <c r="I27" i="68"/>
  <c r="J27" i="68"/>
  <c r="I28" i="68"/>
  <c r="K28" i="68"/>
  <c r="J28" i="68"/>
  <c r="I29" i="68"/>
  <c r="J29" i="68"/>
  <c r="K29" i="68"/>
  <c r="I30" i="68"/>
  <c r="J30" i="68"/>
  <c r="K30" i="68"/>
  <c r="I31" i="68"/>
  <c r="K31" i="68"/>
  <c r="J31" i="68"/>
  <c r="I32" i="68"/>
  <c r="J32" i="68"/>
  <c r="K32" i="68"/>
  <c r="I33" i="68"/>
  <c r="J33" i="68"/>
  <c r="K33" i="68"/>
  <c r="I34" i="68"/>
  <c r="K34" i="68"/>
  <c r="J34" i="68"/>
  <c r="I35" i="68"/>
  <c r="J35" i="68"/>
  <c r="I36" i="68"/>
  <c r="K36" i="68"/>
  <c r="J36" i="68"/>
  <c r="I37" i="68"/>
  <c r="J37" i="68"/>
  <c r="K37" i="68"/>
  <c r="I38" i="68"/>
  <c r="K38" i="68"/>
  <c r="J38" i="68"/>
  <c r="I39" i="68"/>
  <c r="K39" i="68"/>
  <c r="J39" i="68"/>
  <c r="I40" i="68"/>
  <c r="J40" i="68"/>
  <c r="K40" i="68"/>
  <c r="I4" i="67"/>
  <c r="K4" i="67"/>
  <c r="J4" i="67"/>
  <c r="I5" i="67"/>
  <c r="J5" i="67"/>
  <c r="K5" i="67"/>
  <c r="I6" i="67"/>
  <c r="J6" i="67"/>
  <c r="K6" i="67"/>
  <c r="I8" i="67"/>
  <c r="K8" i="67"/>
  <c r="J8" i="67"/>
  <c r="I9" i="67"/>
  <c r="K9" i="67"/>
  <c r="J9" i="67"/>
  <c r="I10" i="67"/>
  <c r="K10" i="67"/>
  <c r="J10" i="67"/>
  <c r="I11" i="67"/>
  <c r="J11" i="67"/>
  <c r="K11" i="67"/>
  <c r="I12" i="67"/>
  <c r="K12" i="67"/>
  <c r="J12" i="67"/>
  <c r="I14" i="67"/>
  <c r="K14" i="67"/>
  <c r="J14" i="67"/>
  <c r="I16" i="67"/>
  <c r="J16" i="67"/>
  <c r="I17" i="67"/>
  <c r="J17" i="67"/>
  <c r="I18" i="67"/>
  <c r="J18" i="67"/>
  <c r="I19" i="67"/>
  <c r="J19" i="67"/>
  <c r="I20" i="67"/>
  <c r="J20" i="67"/>
  <c r="I22" i="67"/>
  <c r="J22" i="67"/>
  <c r="K22" i="67"/>
  <c r="I23" i="67"/>
  <c r="J23" i="67"/>
  <c r="K23" i="67"/>
  <c r="I24" i="67"/>
  <c r="K24" i="67"/>
  <c r="J24" i="67"/>
  <c r="I25" i="67"/>
  <c r="J25" i="67"/>
  <c r="K25" i="67"/>
  <c r="I26" i="67"/>
  <c r="J26" i="67"/>
  <c r="K26" i="67"/>
  <c r="I27" i="67"/>
  <c r="K27" i="67"/>
  <c r="J27" i="67"/>
  <c r="I29" i="67"/>
  <c r="K29" i="67"/>
  <c r="J29" i="67"/>
  <c r="I30" i="67"/>
  <c r="K30" i="67"/>
  <c r="J30" i="67"/>
  <c r="I31" i="67"/>
  <c r="J31" i="67"/>
  <c r="K31" i="67"/>
  <c r="I32" i="67"/>
  <c r="K32" i="67"/>
  <c r="J32" i="67"/>
  <c r="I34" i="67"/>
  <c r="K34" i="67"/>
  <c r="J34" i="67"/>
  <c r="I35" i="67"/>
  <c r="J35" i="67"/>
  <c r="K35" i="67"/>
  <c r="I36" i="67"/>
  <c r="J36" i="67"/>
  <c r="K36" i="67"/>
  <c r="I37" i="67"/>
  <c r="K37" i="67"/>
  <c r="J37" i="67"/>
  <c r="I38" i="67"/>
  <c r="J38" i="67"/>
  <c r="I39" i="67"/>
  <c r="J39" i="67"/>
  <c r="I40" i="67"/>
  <c r="J40" i="67"/>
  <c r="K40" i="67"/>
  <c r="I41" i="67"/>
  <c r="J41" i="67"/>
  <c r="K41" i="67"/>
  <c r="I42" i="67"/>
  <c r="K42" i="67"/>
  <c r="J42" i="67"/>
  <c r="I43" i="67"/>
  <c r="J43" i="67"/>
  <c r="K43" i="67"/>
  <c r="I4" i="27"/>
  <c r="K4" i="27"/>
  <c r="J4" i="27"/>
  <c r="I5" i="27"/>
  <c r="K5" i="27"/>
  <c r="J5" i="27"/>
  <c r="I6" i="27"/>
  <c r="K6" i="27"/>
  <c r="J6" i="27"/>
  <c r="I7" i="27"/>
  <c r="J7" i="27"/>
  <c r="K7" i="27"/>
  <c r="I9" i="27"/>
  <c r="J9" i="27"/>
  <c r="K9" i="27"/>
  <c r="I10" i="27"/>
  <c r="K10" i="27"/>
  <c r="J10" i="27"/>
  <c r="I11" i="27"/>
  <c r="J11" i="27"/>
  <c r="K11" i="27"/>
  <c r="I12" i="27"/>
  <c r="J12" i="27"/>
  <c r="K12" i="27"/>
  <c r="I13" i="27"/>
  <c r="K13" i="27"/>
  <c r="J13" i="27"/>
  <c r="I14" i="27"/>
  <c r="J14" i="27"/>
  <c r="I15" i="27"/>
  <c r="K15" i="27"/>
  <c r="J15" i="27"/>
  <c r="I16" i="27"/>
  <c r="J16" i="27"/>
  <c r="K16" i="27"/>
  <c r="I17" i="27"/>
  <c r="J17" i="27"/>
  <c r="K17" i="27"/>
  <c r="I18" i="27"/>
  <c r="K18" i="27"/>
  <c r="J18" i="27"/>
  <c r="I19" i="27"/>
  <c r="J19" i="27"/>
  <c r="K19" i="27"/>
  <c r="I20" i="27"/>
  <c r="J20" i="27"/>
  <c r="K20" i="27"/>
  <c r="I21" i="27"/>
  <c r="K21" i="27"/>
  <c r="J21" i="27"/>
  <c r="I22" i="27"/>
  <c r="K22" i="27"/>
  <c r="J22" i="27"/>
  <c r="I23" i="27"/>
  <c r="K23" i="27"/>
  <c r="J23" i="27"/>
  <c r="I24" i="27"/>
  <c r="J24" i="27"/>
  <c r="K24" i="27"/>
  <c r="I25" i="27"/>
  <c r="J25" i="27"/>
  <c r="K25" i="27"/>
  <c r="I26" i="27"/>
  <c r="K26" i="27"/>
  <c r="J26" i="27"/>
  <c r="I27" i="27"/>
  <c r="J27" i="27"/>
  <c r="K27" i="27"/>
  <c r="I28" i="27"/>
  <c r="J28" i="27"/>
  <c r="K28" i="27"/>
  <c r="I29" i="27"/>
  <c r="K29" i="27"/>
  <c r="J29" i="27"/>
  <c r="I30" i="27"/>
  <c r="J30" i="27"/>
  <c r="I32" i="27"/>
  <c r="K32" i="27"/>
  <c r="J32" i="27"/>
  <c r="I33" i="27"/>
  <c r="J33" i="27"/>
  <c r="K33" i="27"/>
  <c r="I34" i="27"/>
  <c r="J34" i="27"/>
  <c r="K34" i="27"/>
  <c r="I4" i="65"/>
  <c r="K4" i="65"/>
  <c r="J4" i="65"/>
  <c r="I5" i="65"/>
  <c r="J5" i="65"/>
  <c r="I7" i="65"/>
  <c r="J7" i="65"/>
  <c r="I8" i="65"/>
  <c r="J8" i="65"/>
  <c r="I9" i="65"/>
  <c r="J9" i="65"/>
  <c r="I10" i="65"/>
  <c r="J10" i="65"/>
  <c r="I11" i="65"/>
  <c r="J11" i="65"/>
  <c r="I12" i="65"/>
  <c r="J12" i="65"/>
  <c r="I13" i="65"/>
  <c r="J13" i="65"/>
  <c r="I14" i="65"/>
  <c r="J14" i="65"/>
  <c r="I15" i="65"/>
  <c r="K15" i="65"/>
  <c r="J15" i="65"/>
  <c r="I16" i="65"/>
  <c r="J16" i="65"/>
  <c r="I17" i="65"/>
  <c r="K17" i="65"/>
  <c r="J17" i="65"/>
  <c r="I18" i="65"/>
  <c r="K18" i="65"/>
  <c r="J18" i="65"/>
  <c r="I21" i="65"/>
  <c r="J21" i="65"/>
  <c r="I22" i="65"/>
  <c r="J22" i="65"/>
  <c r="I23" i="65"/>
  <c r="K23" i="65"/>
  <c r="J23" i="65"/>
  <c r="I24" i="65"/>
  <c r="K24" i="65"/>
  <c r="J24" i="65"/>
  <c r="I25" i="65"/>
  <c r="K25" i="65"/>
  <c r="J25" i="65"/>
  <c r="I26" i="65"/>
  <c r="K26" i="65"/>
  <c r="J26" i="65"/>
  <c r="I27" i="65"/>
  <c r="J27" i="65"/>
  <c r="I28" i="65"/>
  <c r="J28" i="65"/>
  <c r="I29" i="65"/>
  <c r="K29" i="65"/>
  <c r="J29" i="65"/>
  <c r="I30" i="65"/>
  <c r="J30" i="65"/>
  <c r="I31" i="65"/>
  <c r="J31" i="65"/>
  <c r="I32" i="65"/>
  <c r="K32" i="65"/>
  <c r="J32" i="65"/>
  <c r="I33" i="65"/>
  <c r="J33" i="65"/>
  <c r="I34" i="65"/>
  <c r="K34" i="65"/>
  <c r="J34" i="65"/>
  <c r="I35" i="65"/>
  <c r="J35" i="65"/>
  <c r="I36" i="65"/>
  <c r="J36" i="65"/>
  <c r="I37" i="65"/>
  <c r="K37" i="65"/>
  <c r="J37" i="65"/>
  <c r="I38" i="65"/>
  <c r="J38" i="65"/>
  <c r="I39" i="65"/>
  <c r="K39" i="65"/>
  <c r="J39" i="65"/>
  <c r="I40" i="65"/>
  <c r="J40" i="65"/>
  <c r="I41" i="65"/>
  <c r="J41" i="65"/>
  <c r="I42" i="65"/>
  <c r="K42" i="65"/>
  <c r="J42" i="65"/>
  <c r="I43" i="65"/>
  <c r="K43" i="65"/>
  <c r="J43" i="65"/>
  <c r="I44" i="65"/>
  <c r="J44" i="65"/>
  <c r="I45" i="65"/>
  <c r="J45" i="65"/>
  <c r="I46" i="65"/>
  <c r="K46" i="65"/>
  <c r="J46" i="65"/>
  <c r="I47" i="65"/>
  <c r="J47" i="65"/>
  <c r="I48" i="65"/>
  <c r="K48" i="65"/>
  <c r="J48" i="65"/>
  <c r="I49" i="65"/>
  <c r="K49" i="65"/>
  <c r="J49" i="65"/>
  <c r="I51" i="65"/>
  <c r="J51" i="65"/>
  <c r="I52" i="65"/>
  <c r="K52" i="65"/>
  <c r="J52" i="65"/>
  <c r="I53" i="65"/>
  <c r="J53" i="65"/>
  <c r="I4" i="66"/>
  <c r="J4" i="66"/>
  <c r="K4" i="66"/>
  <c r="I5" i="66"/>
  <c r="K5" i="66"/>
  <c r="J5" i="66"/>
  <c r="I6" i="66"/>
  <c r="K6" i="66"/>
  <c r="J6" i="66"/>
  <c r="I7" i="66"/>
  <c r="J7" i="66"/>
  <c r="K7" i="66"/>
  <c r="I8" i="66"/>
  <c r="J8" i="66"/>
  <c r="K8" i="66"/>
  <c r="I9" i="66"/>
  <c r="K9" i="66"/>
  <c r="J9" i="66"/>
  <c r="I10" i="66"/>
  <c r="J10" i="66"/>
  <c r="I11" i="66"/>
  <c r="K11" i="66"/>
  <c r="J11" i="66"/>
  <c r="I12" i="66"/>
  <c r="J12" i="66"/>
  <c r="K12" i="66"/>
  <c r="I13" i="66"/>
  <c r="J13" i="66"/>
  <c r="K13" i="66"/>
  <c r="I14" i="66"/>
  <c r="K14" i="66"/>
  <c r="J14" i="66"/>
  <c r="I15" i="66"/>
  <c r="J15" i="66"/>
  <c r="K15" i="66"/>
  <c r="I16" i="66"/>
  <c r="J16" i="66"/>
  <c r="K16" i="66"/>
  <c r="I17" i="66"/>
  <c r="K17" i="66"/>
  <c r="J17" i="66"/>
  <c r="I18" i="66"/>
  <c r="K18" i="66"/>
  <c r="J18" i="66"/>
  <c r="I19" i="66"/>
  <c r="J19" i="66"/>
  <c r="I20" i="66"/>
  <c r="J20" i="66"/>
  <c r="K20" i="66"/>
  <c r="I21" i="66"/>
  <c r="K21" i="66"/>
  <c r="J21" i="66"/>
  <c r="I22" i="66"/>
  <c r="K22" i="66"/>
  <c r="J22" i="66"/>
  <c r="I23" i="66"/>
  <c r="J23" i="66"/>
  <c r="K23" i="66"/>
  <c r="I24" i="66"/>
  <c r="J24" i="66"/>
  <c r="K24" i="66"/>
  <c r="I26" i="66"/>
  <c r="K26" i="66"/>
  <c r="J26" i="66"/>
  <c r="I27" i="66"/>
  <c r="J27" i="66"/>
  <c r="I28" i="66"/>
  <c r="K28" i="66"/>
  <c r="J28" i="66"/>
  <c r="I29" i="66"/>
  <c r="J29" i="66"/>
  <c r="K29" i="66"/>
  <c r="I4" i="64"/>
  <c r="J4" i="64"/>
  <c r="I5" i="64"/>
  <c r="J5" i="64"/>
  <c r="K5" i="64"/>
  <c r="I7" i="64"/>
  <c r="J7" i="64"/>
  <c r="K7" i="64"/>
  <c r="I8" i="64"/>
  <c r="J8" i="64"/>
  <c r="I9" i="64"/>
  <c r="J9" i="64"/>
  <c r="I10" i="64"/>
  <c r="J10" i="64"/>
  <c r="I11" i="64"/>
  <c r="J11" i="64"/>
  <c r="I12" i="64"/>
  <c r="J12" i="64"/>
  <c r="I13" i="64"/>
  <c r="J13" i="64"/>
  <c r="I14" i="64"/>
  <c r="J14" i="64"/>
  <c r="I15" i="64"/>
  <c r="J15" i="64"/>
  <c r="I16" i="64"/>
  <c r="J16" i="64"/>
  <c r="I17" i="64"/>
  <c r="J17" i="64"/>
  <c r="I18" i="64"/>
  <c r="J18" i="64"/>
  <c r="I19" i="64"/>
  <c r="J19" i="64"/>
  <c r="I20" i="64"/>
  <c r="J20" i="64"/>
  <c r="I21" i="64"/>
  <c r="J21" i="64"/>
  <c r="I22" i="64"/>
  <c r="J22" i="64"/>
  <c r="I23" i="64"/>
  <c r="J23" i="64"/>
  <c r="I24" i="64"/>
  <c r="J24" i="64"/>
  <c r="I26" i="64"/>
  <c r="J26" i="64"/>
  <c r="I27" i="64"/>
  <c r="J27" i="64"/>
  <c r="I28" i="64"/>
  <c r="J28" i="64"/>
  <c r="I29" i="64"/>
  <c r="J29" i="64"/>
  <c r="I34" i="64"/>
  <c r="J34" i="64"/>
  <c r="I35" i="64"/>
  <c r="J35" i="64"/>
  <c r="I36" i="64"/>
  <c r="J36" i="64"/>
  <c r="I37" i="64"/>
  <c r="J37" i="64"/>
  <c r="I38" i="64"/>
  <c r="J38" i="64"/>
  <c r="I40" i="64"/>
  <c r="J40" i="64"/>
  <c r="I41" i="64"/>
  <c r="J41" i="64"/>
  <c r="I42" i="64"/>
  <c r="J42" i="64"/>
  <c r="I43" i="64"/>
  <c r="J43" i="64"/>
  <c r="I44" i="64"/>
  <c r="J44" i="64"/>
  <c r="I45" i="64"/>
  <c r="J45" i="64"/>
  <c r="I46" i="64"/>
  <c r="J46" i="64"/>
  <c r="I47" i="64"/>
  <c r="J47" i="64"/>
  <c r="I48" i="64"/>
  <c r="J48" i="64"/>
  <c r="I4" i="30"/>
  <c r="J4" i="30"/>
  <c r="K4" i="30"/>
  <c r="I5" i="30"/>
  <c r="K5" i="30"/>
  <c r="J5" i="30"/>
  <c r="I6" i="30"/>
  <c r="K6" i="30"/>
  <c r="J6" i="30"/>
  <c r="I7" i="30"/>
  <c r="K7" i="30"/>
  <c r="J7" i="30"/>
  <c r="I8" i="30"/>
  <c r="J8" i="30"/>
  <c r="K8" i="30"/>
  <c r="I9" i="30"/>
  <c r="K9" i="30"/>
  <c r="J9" i="30"/>
  <c r="I10" i="30"/>
  <c r="K10" i="30"/>
  <c r="J10" i="30"/>
  <c r="I11" i="30"/>
  <c r="J11" i="30"/>
  <c r="K11" i="30"/>
  <c r="I12" i="30"/>
  <c r="J12" i="30"/>
  <c r="K12" i="30"/>
  <c r="I13" i="30"/>
  <c r="K13" i="30"/>
  <c r="J13" i="30"/>
  <c r="I14" i="30"/>
  <c r="K14" i="30"/>
  <c r="J14" i="30"/>
  <c r="I16" i="30"/>
  <c r="J16" i="30"/>
  <c r="I17" i="30"/>
  <c r="J17" i="30"/>
  <c r="K17" i="30"/>
  <c r="I18" i="30"/>
  <c r="K18" i="30"/>
  <c r="J18" i="30"/>
  <c r="I19" i="30"/>
  <c r="K19" i="30"/>
  <c r="J19" i="30"/>
  <c r="I20" i="30"/>
  <c r="J20" i="30"/>
  <c r="K20" i="30"/>
  <c r="I21" i="30"/>
  <c r="J21" i="30"/>
  <c r="K21" i="30"/>
  <c r="I22" i="30"/>
  <c r="K22" i="30"/>
  <c r="J22" i="30"/>
  <c r="I23" i="30"/>
  <c r="K23" i="30"/>
  <c r="J23" i="30"/>
  <c r="I24" i="30"/>
  <c r="K24" i="30"/>
  <c r="J24" i="30"/>
  <c r="I25" i="30"/>
  <c r="J25" i="30"/>
  <c r="K25" i="30"/>
  <c r="I26" i="30"/>
  <c r="K26" i="30"/>
  <c r="J26" i="30"/>
  <c r="I27" i="30"/>
  <c r="K27" i="30"/>
  <c r="J27" i="30"/>
  <c r="I28" i="30"/>
  <c r="J28" i="30"/>
  <c r="K28" i="30"/>
  <c r="I29" i="30"/>
  <c r="J29" i="30"/>
  <c r="K29" i="30"/>
  <c r="I30" i="30"/>
  <c r="K30" i="30"/>
  <c r="J30" i="30"/>
  <c r="I31" i="30"/>
  <c r="K31" i="30"/>
  <c r="J31" i="30"/>
  <c r="I32" i="30"/>
  <c r="J32" i="30"/>
  <c r="I33" i="30"/>
  <c r="J33" i="30"/>
  <c r="K33" i="30"/>
  <c r="I34" i="30"/>
  <c r="K34" i="30"/>
  <c r="J34" i="30"/>
  <c r="I35" i="30"/>
  <c r="K35" i="30"/>
  <c r="J35" i="30"/>
  <c r="I36" i="30"/>
  <c r="J36" i="30"/>
  <c r="K36" i="30"/>
  <c r="I4" i="63"/>
  <c r="K4" i="63"/>
  <c r="J4" i="63"/>
  <c r="I5" i="63"/>
  <c r="J5" i="63"/>
  <c r="I7" i="63"/>
  <c r="J7" i="63"/>
  <c r="I8" i="63"/>
  <c r="J8" i="63"/>
  <c r="K8" i="63"/>
  <c r="I9" i="63"/>
  <c r="J9" i="63"/>
  <c r="K9" i="63"/>
  <c r="I10" i="63"/>
  <c r="K10" i="63"/>
  <c r="J10" i="63"/>
  <c r="I11" i="63"/>
  <c r="J11" i="63"/>
  <c r="K11" i="63"/>
  <c r="I12" i="63"/>
  <c r="J12" i="63"/>
  <c r="K12" i="63"/>
  <c r="I14" i="63"/>
  <c r="K14" i="63"/>
  <c r="J14" i="63"/>
  <c r="I15" i="63"/>
  <c r="K15" i="63"/>
  <c r="J15" i="63"/>
  <c r="I16" i="63"/>
  <c r="K16" i="63"/>
  <c r="J16" i="63"/>
  <c r="I17" i="63"/>
  <c r="J17" i="63"/>
  <c r="K17" i="63"/>
  <c r="I18" i="63"/>
  <c r="K18" i="63"/>
  <c r="J18" i="63"/>
  <c r="I19" i="63"/>
  <c r="K19" i="63"/>
  <c r="J19" i="63"/>
  <c r="I20" i="63"/>
  <c r="J20" i="63"/>
  <c r="K20" i="63"/>
  <c r="I21" i="63"/>
  <c r="J21" i="63"/>
  <c r="K21" i="63"/>
  <c r="I22" i="63"/>
  <c r="K22" i="63"/>
  <c r="J22" i="63"/>
  <c r="I24" i="63"/>
  <c r="J24" i="63"/>
  <c r="I25" i="63"/>
  <c r="J25" i="63"/>
  <c r="I26" i="63"/>
  <c r="J26" i="63"/>
  <c r="K26" i="63"/>
  <c r="I27" i="63"/>
  <c r="J27" i="63"/>
  <c r="K27" i="63"/>
  <c r="I28" i="63"/>
  <c r="K28" i="63"/>
  <c r="J28" i="63"/>
  <c r="I29" i="63"/>
  <c r="J29" i="63"/>
  <c r="K29" i="63"/>
  <c r="I30" i="63"/>
  <c r="J30" i="63"/>
  <c r="K30" i="63"/>
  <c r="I31" i="63"/>
  <c r="J31" i="63"/>
  <c r="I32" i="63"/>
  <c r="K32" i="63"/>
  <c r="J32" i="63"/>
  <c r="I33" i="63"/>
  <c r="J33" i="63"/>
  <c r="K33" i="63"/>
  <c r="I35" i="63"/>
  <c r="K35" i="63"/>
  <c r="J35" i="63"/>
  <c r="I36" i="63"/>
  <c r="K36" i="63"/>
  <c r="J36" i="63"/>
  <c r="I37" i="63"/>
  <c r="J37" i="63"/>
  <c r="K37" i="63"/>
  <c r="I38" i="63"/>
  <c r="J38" i="63"/>
  <c r="K38" i="63"/>
  <c r="I4" i="60"/>
  <c r="J4" i="60"/>
  <c r="I5" i="60"/>
  <c r="K5" i="60"/>
  <c r="J5" i="60"/>
  <c r="I6" i="60"/>
  <c r="J6" i="60"/>
  <c r="K6" i="60"/>
  <c r="I7" i="60"/>
  <c r="K7" i="60"/>
  <c r="J7" i="60"/>
  <c r="I8" i="60"/>
  <c r="K8" i="60"/>
  <c r="J8" i="60"/>
  <c r="I9" i="60"/>
  <c r="J9" i="60"/>
  <c r="K9" i="60"/>
  <c r="I10" i="60"/>
  <c r="J10" i="60"/>
  <c r="K10" i="60"/>
  <c r="I12" i="60"/>
  <c r="K12" i="60"/>
  <c r="J12" i="60"/>
  <c r="I13" i="60"/>
  <c r="J13" i="60"/>
  <c r="I14" i="60"/>
  <c r="K14" i="60"/>
  <c r="J14" i="60"/>
  <c r="I15" i="60"/>
  <c r="J15" i="60"/>
  <c r="K15" i="60"/>
  <c r="I16" i="60"/>
  <c r="J16" i="60"/>
  <c r="K16" i="60"/>
  <c r="I17" i="60"/>
  <c r="K17" i="60"/>
  <c r="J17" i="60"/>
  <c r="I18" i="60"/>
  <c r="J18" i="60"/>
  <c r="K18" i="60"/>
  <c r="I19" i="60"/>
  <c r="J19" i="60"/>
  <c r="K19" i="60"/>
  <c r="I20" i="60"/>
  <c r="K20" i="60"/>
  <c r="J20" i="60"/>
  <c r="I21" i="60"/>
  <c r="J21" i="60"/>
  <c r="I22" i="60"/>
  <c r="K22" i="60"/>
  <c r="J22" i="60"/>
  <c r="I23" i="60"/>
  <c r="J23" i="60"/>
  <c r="K23" i="60"/>
  <c r="I24" i="60"/>
  <c r="K24" i="60"/>
  <c r="J24" i="60"/>
  <c r="I25" i="60"/>
  <c r="K25" i="60"/>
  <c r="J25" i="60"/>
  <c r="I26" i="60"/>
  <c r="J26" i="60"/>
  <c r="K26" i="60"/>
  <c r="I27" i="60"/>
  <c r="J27" i="60"/>
  <c r="K27" i="60"/>
  <c r="I28" i="60"/>
  <c r="K28" i="60"/>
  <c r="J28" i="60"/>
  <c r="I29" i="60"/>
  <c r="J29" i="60"/>
  <c r="I30" i="60"/>
  <c r="K30" i="60"/>
  <c r="J30" i="60"/>
  <c r="I31" i="60"/>
  <c r="J31" i="60"/>
  <c r="K31" i="60"/>
  <c r="I32" i="60"/>
  <c r="K32" i="60"/>
  <c r="J32" i="60"/>
  <c r="I33" i="60"/>
  <c r="K33" i="60"/>
  <c r="J33" i="60"/>
  <c r="I34" i="60"/>
  <c r="J34" i="60"/>
  <c r="K34" i="60"/>
  <c r="I35" i="60"/>
  <c r="J35" i="60"/>
  <c r="K35" i="60"/>
  <c r="I36" i="60"/>
  <c r="K36" i="60"/>
  <c r="J36" i="60"/>
  <c r="I37" i="60"/>
  <c r="J37" i="60"/>
  <c r="I38" i="60"/>
  <c r="K38" i="60"/>
  <c r="J38" i="60"/>
  <c r="I39" i="60"/>
  <c r="J39" i="60"/>
  <c r="K39" i="60"/>
  <c r="I40" i="60"/>
  <c r="J40" i="60"/>
  <c r="K40" i="60"/>
  <c r="I41" i="60"/>
  <c r="K41" i="60"/>
  <c r="J41" i="60"/>
  <c r="I43" i="60"/>
  <c r="J43" i="60"/>
  <c r="K43" i="60"/>
  <c r="I44" i="60"/>
  <c r="J44" i="60"/>
  <c r="K44" i="60"/>
  <c r="I45" i="60"/>
  <c r="K45" i="60"/>
  <c r="J45" i="60"/>
  <c r="I46" i="60"/>
  <c r="K46" i="60"/>
  <c r="J46" i="60"/>
  <c r="I47" i="60"/>
  <c r="K47" i="60"/>
  <c r="J47" i="60"/>
  <c r="I48" i="60"/>
  <c r="J48" i="60"/>
  <c r="K48" i="60"/>
  <c r="I49" i="60"/>
  <c r="J49" i="60"/>
  <c r="K49" i="60"/>
  <c r="I50" i="60"/>
  <c r="K50" i="60"/>
  <c r="J50" i="60"/>
  <c r="I52" i="60"/>
  <c r="J52" i="60"/>
  <c r="K52" i="60"/>
  <c r="I53" i="60"/>
  <c r="J53" i="60"/>
  <c r="K53" i="60"/>
  <c r="I54" i="60"/>
  <c r="K54" i="60"/>
  <c r="J54" i="60"/>
  <c r="I55" i="60"/>
  <c r="K55" i="60"/>
  <c r="J55" i="60"/>
  <c r="I56" i="60"/>
  <c r="K56" i="60"/>
  <c r="J56" i="60"/>
  <c r="I57" i="60"/>
  <c r="J57" i="60"/>
  <c r="K57" i="60"/>
  <c r="I58" i="60"/>
  <c r="K58" i="60"/>
  <c r="J58" i="60"/>
  <c r="I59" i="60"/>
  <c r="K59" i="60"/>
  <c r="J59" i="60"/>
  <c r="I61" i="60"/>
  <c r="J61" i="60"/>
  <c r="K61" i="60"/>
  <c r="I62" i="60"/>
  <c r="J62" i="60"/>
  <c r="K62" i="60"/>
  <c r="I63" i="60"/>
  <c r="K63" i="60"/>
  <c r="J63" i="60"/>
  <c r="I64" i="60"/>
  <c r="K64" i="60"/>
  <c r="J64" i="60"/>
  <c r="I65" i="60"/>
  <c r="K65" i="60"/>
  <c r="J65" i="60"/>
  <c r="I66" i="60"/>
  <c r="J66" i="60"/>
  <c r="K66" i="60"/>
  <c r="I67" i="60"/>
  <c r="K67" i="60"/>
  <c r="J67" i="60"/>
  <c r="I68" i="60"/>
  <c r="K68" i="60"/>
  <c r="J68" i="60"/>
  <c r="I69" i="60"/>
  <c r="J69" i="60"/>
  <c r="K69" i="60"/>
  <c r="I70" i="60"/>
  <c r="J70" i="60"/>
  <c r="K70" i="60"/>
  <c r="I72" i="60"/>
  <c r="K72" i="60"/>
  <c r="J72" i="60"/>
  <c r="I73" i="60"/>
  <c r="K73" i="60"/>
  <c r="J73" i="60"/>
  <c r="I74" i="60"/>
  <c r="K74" i="60"/>
  <c r="J74" i="60"/>
  <c r="I75" i="60"/>
  <c r="J75" i="60"/>
  <c r="K75" i="60"/>
  <c r="I76" i="60"/>
  <c r="K76" i="60"/>
  <c r="J76" i="60"/>
  <c r="I77" i="60"/>
  <c r="K77" i="60"/>
  <c r="J77" i="60"/>
  <c r="I78" i="60"/>
  <c r="J78" i="60"/>
  <c r="K78" i="60"/>
  <c r="I79" i="60"/>
  <c r="J79" i="60"/>
  <c r="K79" i="60"/>
  <c r="I80" i="60"/>
  <c r="K80" i="60"/>
  <c r="J80" i="60"/>
  <c r="I81" i="60"/>
  <c r="J81" i="60"/>
  <c r="I82" i="60"/>
  <c r="K82" i="60"/>
  <c r="J82" i="60"/>
  <c r="I83" i="60"/>
  <c r="J83" i="60"/>
  <c r="K83" i="60"/>
  <c r="I84" i="60"/>
  <c r="J84" i="60"/>
  <c r="K84" i="60"/>
  <c r="I85" i="60"/>
  <c r="K85" i="60"/>
  <c r="J85" i="60"/>
  <c r="I86" i="60"/>
  <c r="J86" i="60"/>
  <c r="K86" i="60"/>
  <c r="I87" i="60"/>
  <c r="J87" i="60"/>
  <c r="K87" i="60"/>
  <c r="I88" i="60"/>
  <c r="K88" i="60"/>
  <c r="J88" i="60"/>
  <c r="I89" i="60"/>
  <c r="J89" i="60"/>
  <c r="I4" i="29"/>
  <c r="K4" i="29"/>
  <c r="J4" i="29"/>
  <c r="I4" i="80"/>
  <c r="K4" i="80"/>
  <c r="J4" i="80"/>
  <c r="I5" i="80"/>
  <c r="J5" i="80"/>
  <c r="K5" i="80"/>
  <c r="I6" i="80"/>
  <c r="K6" i="80"/>
  <c r="J6" i="80"/>
  <c r="I7" i="80"/>
  <c r="K7" i="80"/>
  <c r="J7" i="80"/>
  <c r="I8" i="80"/>
  <c r="J8" i="80"/>
  <c r="K8" i="80"/>
  <c r="I9" i="80"/>
  <c r="J9" i="80"/>
  <c r="K9" i="80"/>
  <c r="I10" i="80"/>
  <c r="K10" i="80"/>
  <c r="J10" i="80"/>
  <c r="I11" i="80"/>
  <c r="J11" i="80"/>
  <c r="I12" i="80"/>
  <c r="K12" i="80"/>
  <c r="J12" i="80"/>
  <c r="I13" i="80"/>
  <c r="J13" i="80"/>
  <c r="K13" i="80"/>
  <c r="I14" i="80"/>
  <c r="K14" i="80"/>
  <c r="J14" i="80"/>
  <c r="I15" i="80"/>
  <c r="K15" i="80"/>
  <c r="J15" i="80"/>
  <c r="I16" i="80"/>
  <c r="J16" i="80"/>
  <c r="K16" i="80"/>
  <c r="I17" i="80"/>
  <c r="J17" i="80"/>
  <c r="K17" i="80"/>
  <c r="I18" i="80"/>
  <c r="K18" i="80"/>
  <c r="J18" i="80"/>
  <c r="I20" i="80"/>
  <c r="J20" i="80"/>
  <c r="I21" i="80"/>
  <c r="K21" i="80"/>
  <c r="J21" i="80"/>
  <c r="I22" i="80"/>
  <c r="J22" i="80"/>
  <c r="K22" i="80"/>
  <c r="I23" i="80"/>
  <c r="J23" i="80"/>
  <c r="K23" i="80"/>
  <c r="I24" i="80"/>
  <c r="K24" i="80"/>
  <c r="J24" i="80"/>
  <c r="I25" i="80"/>
  <c r="J25" i="80"/>
  <c r="K25" i="80"/>
  <c r="I4" i="22"/>
  <c r="J4" i="22"/>
  <c r="K4" i="22"/>
  <c r="I5" i="22"/>
  <c r="K5" i="22"/>
  <c r="J5" i="22"/>
  <c r="I6" i="22"/>
  <c r="K6" i="22"/>
  <c r="J6" i="22"/>
  <c r="I7" i="22"/>
  <c r="J7" i="22"/>
  <c r="K7" i="22"/>
  <c r="I8" i="22"/>
  <c r="J8" i="22"/>
  <c r="K8" i="22"/>
  <c r="I9" i="22"/>
  <c r="K9" i="22"/>
  <c r="J9" i="22"/>
  <c r="I10" i="22"/>
  <c r="J10" i="22"/>
  <c r="I11" i="22"/>
  <c r="K11" i="22"/>
  <c r="J11" i="22"/>
  <c r="I12" i="22"/>
  <c r="J12" i="22"/>
  <c r="K12" i="22"/>
  <c r="I14" i="22"/>
  <c r="J14" i="22"/>
  <c r="K14" i="22"/>
  <c r="I15" i="22"/>
  <c r="K15" i="22"/>
  <c r="J15" i="22"/>
  <c r="I16" i="22"/>
  <c r="J16" i="22"/>
  <c r="K16" i="22"/>
  <c r="I17" i="22"/>
  <c r="J17" i="22"/>
  <c r="K17" i="22"/>
  <c r="I18" i="22"/>
  <c r="K18" i="22"/>
  <c r="J18" i="22"/>
  <c r="I19" i="22"/>
  <c r="J19" i="22"/>
  <c r="I20" i="22"/>
  <c r="K20" i="22"/>
  <c r="J20" i="22"/>
  <c r="I21" i="22"/>
  <c r="J21" i="22"/>
  <c r="K21" i="22"/>
  <c r="I22" i="22"/>
  <c r="K22" i="22"/>
  <c r="J22" i="22"/>
  <c r="I23" i="22"/>
  <c r="K23" i="22"/>
  <c r="J23" i="22"/>
  <c r="I24" i="22"/>
  <c r="J24" i="22"/>
  <c r="K24" i="22"/>
  <c r="I25" i="22"/>
  <c r="J25" i="22"/>
  <c r="K25" i="22"/>
  <c r="I26" i="22"/>
  <c r="K26" i="22"/>
  <c r="J26" i="22"/>
  <c r="I27" i="22"/>
  <c r="J27" i="22"/>
  <c r="I28" i="22"/>
  <c r="K28" i="22"/>
  <c r="J28" i="22"/>
  <c r="I29" i="22"/>
  <c r="J29" i="22"/>
  <c r="K29" i="22"/>
  <c r="I30" i="22"/>
  <c r="K30" i="22"/>
  <c r="J30" i="22"/>
  <c r="I31" i="22"/>
  <c r="K31" i="22"/>
  <c r="J31" i="22"/>
  <c r="I33" i="22"/>
  <c r="J33" i="22"/>
  <c r="K33" i="22"/>
  <c r="I34" i="22"/>
  <c r="J34" i="22"/>
  <c r="K34" i="22"/>
  <c r="I35" i="22"/>
  <c r="K35" i="22"/>
  <c r="J35" i="22"/>
  <c r="I36" i="22"/>
  <c r="J36" i="22"/>
  <c r="I4" i="32"/>
  <c r="K4" i="32"/>
  <c r="J4" i="32"/>
  <c r="I5" i="32"/>
  <c r="J5" i="32"/>
  <c r="I6" i="32"/>
  <c r="K6" i="32"/>
  <c r="J6" i="32"/>
  <c r="I7" i="32"/>
  <c r="J7" i="32"/>
  <c r="K7" i="32"/>
  <c r="I9" i="32"/>
  <c r="K9" i="32"/>
  <c r="J9" i="32"/>
  <c r="I10" i="32"/>
  <c r="K10" i="32"/>
  <c r="J10" i="32"/>
  <c r="I11" i="32"/>
  <c r="J11" i="32"/>
  <c r="K11" i="32"/>
  <c r="I12" i="32"/>
  <c r="J12" i="32"/>
  <c r="K12" i="32"/>
  <c r="I13" i="32"/>
  <c r="K13" i="32"/>
  <c r="J13" i="32"/>
  <c r="I14" i="32"/>
  <c r="J14" i="32"/>
  <c r="I15" i="32"/>
  <c r="K15" i="32"/>
  <c r="J15" i="32"/>
  <c r="I16" i="32"/>
  <c r="J16" i="32"/>
  <c r="K16" i="32"/>
  <c r="I17" i="32"/>
  <c r="J17" i="32"/>
  <c r="K17" i="32"/>
  <c r="I18" i="32"/>
  <c r="K18" i="32"/>
  <c r="J18" i="32"/>
  <c r="I19" i="32"/>
  <c r="J19" i="32"/>
  <c r="K19" i="32"/>
  <c r="I20" i="32"/>
  <c r="J20" i="32"/>
  <c r="K20" i="32"/>
  <c r="I21" i="32"/>
  <c r="K21" i="32"/>
  <c r="J21" i="32"/>
  <c r="I22" i="32"/>
  <c r="K22" i="32"/>
  <c r="J22" i="32"/>
  <c r="I23" i="32"/>
  <c r="K23" i="32"/>
  <c r="J23" i="32"/>
  <c r="I24" i="32"/>
  <c r="J24" i="32"/>
  <c r="K24" i="32"/>
  <c r="I4" i="77"/>
  <c r="K4" i="77"/>
  <c r="J4" i="77"/>
  <c r="I5" i="77"/>
  <c r="J5" i="77"/>
  <c r="K5" i="77"/>
  <c r="I6" i="77"/>
  <c r="K6" i="77"/>
  <c r="J6" i="77"/>
  <c r="I7" i="77"/>
  <c r="K7" i="77"/>
  <c r="J7" i="77"/>
  <c r="I8" i="77"/>
  <c r="J8" i="77"/>
  <c r="K8" i="77"/>
  <c r="I9" i="77"/>
  <c r="J9" i="77"/>
  <c r="K9" i="77"/>
  <c r="I10" i="77"/>
  <c r="K10" i="77"/>
  <c r="J10" i="77"/>
  <c r="I11" i="77"/>
  <c r="K11" i="77"/>
  <c r="J11" i="77"/>
  <c r="I12" i="77"/>
  <c r="K12" i="77"/>
  <c r="J12" i="77"/>
  <c r="I13" i="77"/>
  <c r="J13" i="77"/>
  <c r="K13" i="77"/>
  <c r="I15" i="77"/>
  <c r="K15" i="77"/>
  <c r="J15" i="77"/>
  <c r="I16" i="77"/>
  <c r="K16" i="77"/>
  <c r="J16" i="77"/>
  <c r="I17" i="77"/>
  <c r="J17" i="77"/>
  <c r="K17" i="77"/>
  <c r="I18" i="77"/>
  <c r="J18" i="77"/>
  <c r="K18" i="77"/>
  <c r="I19" i="77"/>
  <c r="K19" i="77"/>
  <c r="J19" i="77"/>
  <c r="I20" i="77"/>
  <c r="J20" i="77"/>
  <c r="I21" i="77"/>
  <c r="K21" i="77"/>
  <c r="J21" i="77"/>
  <c r="I22" i="77"/>
  <c r="J22" i="77"/>
  <c r="K22" i="77"/>
  <c r="I23" i="77"/>
  <c r="J23" i="77"/>
  <c r="K23" i="77"/>
  <c r="I24" i="77"/>
  <c r="K24" i="77"/>
  <c r="J24" i="77"/>
  <c r="I25" i="77"/>
  <c r="J25" i="77"/>
  <c r="K25" i="77"/>
  <c r="I26" i="77"/>
  <c r="J26" i="77"/>
  <c r="K26" i="77"/>
  <c r="I28" i="77"/>
  <c r="K28" i="77"/>
  <c r="J28" i="77"/>
  <c r="I29" i="77"/>
  <c r="J29" i="77"/>
  <c r="I30" i="77"/>
  <c r="K30" i="77"/>
  <c r="J30" i="77"/>
  <c r="I31" i="77"/>
  <c r="J31" i="77"/>
  <c r="K31" i="77"/>
  <c r="I32" i="77"/>
  <c r="K32" i="77"/>
  <c r="J32" i="77"/>
  <c r="I33" i="77"/>
  <c r="K33" i="77"/>
  <c r="J33" i="77"/>
  <c r="I34" i="77"/>
  <c r="J34" i="77"/>
  <c r="K34" i="77"/>
  <c r="I35" i="77"/>
  <c r="J35" i="77"/>
  <c r="K35" i="77"/>
  <c r="I36" i="77"/>
  <c r="K36" i="77"/>
  <c r="J36" i="77"/>
  <c r="I37" i="77"/>
  <c r="J37" i="77"/>
  <c r="I38" i="77"/>
  <c r="K38" i="77"/>
  <c r="J38" i="77"/>
  <c r="I39" i="77"/>
  <c r="J39" i="77"/>
  <c r="K39" i="77"/>
  <c r="I40" i="77"/>
  <c r="K40" i="77"/>
  <c r="J40" i="77"/>
  <c r="I41" i="77"/>
  <c r="K41" i="77"/>
  <c r="J41" i="77"/>
  <c r="I42" i="77"/>
  <c r="J42" i="77"/>
  <c r="K42" i="77"/>
  <c r="I43" i="77"/>
  <c r="J43" i="77"/>
  <c r="K43" i="77"/>
  <c r="I44" i="77"/>
  <c r="K44" i="77"/>
  <c r="J44" i="77"/>
  <c r="I45" i="77"/>
  <c r="J45" i="77"/>
  <c r="I46" i="77"/>
  <c r="K46" i="77"/>
  <c r="J46" i="77"/>
  <c r="I48" i="77"/>
  <c r="J48" i="77"/>
  <c r="K48" i="77"/>
  <c r="I49" i="77"/>
  <c r="J49" i="77"/>
  <c r="K49" i="77"/>
  <c r="I50" i="77"/>
  <c r="K50" i="77"/>
  <c r="J50" i="77"/>
  <c r="I51" i="77"/>
  <c r="J51" i="77"/>
  <c r="K51" i="77"/>
  <c r="I52" i="77"/>
  <c r="J52" i="77"/>
  <c r="K52" i="77"/>
  <c r="I53" i="77"/>
  <c r="K53" i="77"/>
  <c r="J53" i="77"/>
  <c r="I54" i="77"/>
  <c r="K54" i="77"/>
  <c r="J54" i="77"/>
  <c r="I55" i="77"/>
  <c r="K55" i="77"/>
  <c r="J55" i="77"/>
  <c r="I56" i="77"/>
  <c r="J56" i="77"/>
  <c r="K56" i="77"/>
  <c r="I58" i="77"/>
  <c r="J58" i="77"/>
  <c r="K58" i="77"/>
  <c r="I59" i="77"/>
  <c r="K59" i="77"/>
  <c r="J59" i="77"/>
  <c r="I60" i="77"/>
  <c r="J60" i="77"/>
  <c r="K60" i="77"/>
  <c r="I61" i="77"/>
  <c r="J61" i="77"/>
  <c r="K61" i="77"/>
  <c r="I62" i="77"/>
  <c r="K62" i="77"/>
  <c r="J62" i="77"/>
  <c r="I63" i="77"/>
  <c r="K63" i="77"/>
  <c r="J63" i="77"/>
  <c r="I65" i="77"/>
  <c r="K65" i="77"/>
  <c r="J65" i="77"/>
  <c r="I66" i="77"/>
  <c r="J66" i="77"/>
  <c r="K66" i="77"/>
  <c r="I67" i="77"/>
  <c r="K67" i="77"/>
  <c r="J67" i="77"/>
  <c r="I68" i="77"/>
  <c r="K68" i="77"/>
  <c r="J68" i="77"/>
  <c r="I69" i="77"/>
  <c r="J69" i="77"/>
  <c r="K69" i="77"/>
  <c r="I70" i="77"/>
  <c r="J70" i="77"/>
  <c r="K70" i="77"/>
  <c r="I71" i="77"/>
  <c r="K71" i="77"/>
  <c r="J71" i="77"/>
  <c r="I72" i="77"/>
  <c r="K72" i="77"/>
  <c r="J72" i="77"/>
  <c r="I73" i="77"/>
  <c r="K73" i="77"/>
  <c r="J73" i="77"/>
  <c r="I74" i="77"/>
  <c r="J74" i="77"/>
  <c r="K74" i="77"/>
  <c r="I75" i="77"/>
  <c r="K75" i="77"/>
  <c r="J75" i="77"/>
  <c r="I76" i="77"/>
  <c r="K76" i="77"/>
  <c r="J76" i="77"/>
  <c r="I77" i="77"/>
  <c r="J77" i="77"/>
  <c r="K77" i="77"/>
  <c r="I78" i="77"/>
  <c r="J78" i="77"/>
  <c r="K78" i="77"/>
  <c r="I80" i="77"/>
  <c r="K80" i="77"/>
  <c r="J80" i="77"/>
  <c r="I81" i="77"/>
  <c r="J81" i="77"/>
  <c r="I82" i="77"/>
  <c r="J82" i="77"/>
  <c r="I83" i="77"/>
  <c r="J83" i="77"/>
  <c r="K83" i="77"/>
  <c r="I84" i="77"/>
  <c r="K84" i="77"/>
  <c r="J84" i="77"/>
  <c r="I85" i="77"/>
  <c r="K85" i="77"/>
  <c r="J85" i="77"/>
  <c r="I86" i="77"/>
  <c r="J86" i="77"/>
  <c r="K86" i="77"/>
  <c r="I87" i="77"/>
  <c r="J87" i="77"/>
  <c r="K87" i="77"/>
  <c r="I88" i="77"/>
  <c r="K88" i="77"/>
  <c r="J88" i="77"/>
  <c r="I89" i="77"/>
  <c r="K89" i="77"/>
  <c r="J89" i="77"/>
  <c r="I90" i="77"/>
  <c r="K90" i="77"/>
  <c r="J90" i="77"/>
  <c r="I91" i="77"/>
  <c r="J91" i="77"/>
  <c r="K91" i="77"/>
  <c r="I92" i="77"/>
  <c r="K92" i="77"/>
  <c r="J92" i="77"/>
  <c r="I93" i="77"/>
  <c r="K93" i="77"/>
  <c r="J93" i="77"/>
  <c r="I94" i="77"/>
  <c r="J94" i="77"/>
  <c r="K94" i="77"/>
  <c r="I95" i="77"/>
  <c r="J95" i="77"/>
  <c r="K95" i="77"/>
  <c r="I97" i="77"/>
  <c r="K97" i="77"/>
  <c r="J97" i="77"/>
  <c r="I98" i="77"/>
  <c r="J98" i="77"/>
  <c r="I99" i="77"/>
  <c r="J99" i="77"/>
  <c r="I100" i="77"/>
  <c r="J100" i="77"/>
  <c r="K100" i="77"/>
  <c r="I101" i="77"/>
  <c r="K101" i="77"/>
  <c r="J101" i="77"/>
  <c r="I102" i="77"/>
  <c r="K102" i="77"/>
  <c r="J102" i="77"/>
  <c r="I103" i="77"/>
  <c r="J103" i="77"/>
  <c r="K103" i="77"/>
  <c r="I104" i="77"/>
  <c r="J104" i="77"/>
  <c r="K104" i="77"/>
  <c r="I105" i="77"/>
  <c r="K105" i="77"/>
  <c r="J105" i="77"/>
  <c r="I107" i="77"/>
  <c r="K107" i="77"/>
  <c r="J107" i="77"/>
  <c r="I108" i="77"/>
  <c r="K108" i="77"/>
  <c r="J108" i="77"/>
  <c r="I109" i="77"/>
  <c r="J109" i="77"/>
  <c r="K109" i="77"/>
  <c r="I110" i="77"/>
  <c r="K110" i="77"/>
  <c r="J110" i="77"/>
  <c r="I111" i="77"/>
  <c r="K111" i="77"/>
  <c r="J111" i="77"/>
  <c r="I112" i="77"/>
  <c r="J112" i="77"/>
  <c r="K112" i="77"/>
  <c r="I113" i="77"/>
  <c r="J113" i="77"/>
  <c r="K113" i="77"/>
  <c r="I114" i="77"/>
  <c r="K114" i="77"/>
  <c r="J114" i="77"/>
  <c r="I115" i="77"/>
  <c r="J115" i="77"/>
  <c r="I116" i="77"/>
  <c r="J116" i="77"/>
  <c r="I117" i="77"/>
  <c r="J117" i="77"/>
  <c r="K117" i="77"/>
  <c r="I118" i="77"/>
  <c r="K118" i="77"/>
  <c r="J118" i="77"/>
  <c r="I119" i="77"/>
  <c r="K119" i="77"/>
  <c r="J119" i="77"/>
  <c r="I121" i="77"/>
  <c r="J121" i="77"/>
  <c r="K121" i="77"/>
  <c r="I122" i="77"/>
  <c r="J122" i="77"/>
  <c r="K122" i="77"/>
  <c r="I123" i="77"/>
  <c r="K123" i="77"/>
  <c r="J123" i="77"/>
  <c r="I124" i="77"/>
  <c r="K124" i="77"/>
  <c r="J124" i="77"/>
  <c r="I125" i="77"/>
  <c r="K125" i="77"/>
  <c r="J125" i="77"/>
  <c r="I126" i="77"/>
  <c r="J126" i="77"/>
  <c r="K126" i="77"/>
  <c r="I127" i="77"/>
  <c r="K127" i="77"/>
  <c r="J127" i="77"/>
  <c r="I128" i="77"/>
  <c r="K128" i="77"/>
  <c r="J128" i="77"/>
  <c r="I129" i="77"/>
  <c r="J129" i="77"/>
  <c r="K129" i="77"/>
  <c r="I130" i="77"/>
  <c r="J130" i="77"/>
  <c r="K130" i="77"/>
  <c r="I131" i="77"/>
  <c r="K131" i="77"/>
  <c r="J131" i="77"/>
  <c r="I132" i="77"/>
  <c r="J132" i="77"/>
  <c r="I133" i="77"/>
  <c r="J133" i="77"/>
  <c r="I134" i="77"/>
  <c r="J134" i="77"/>
  <c r="K134" i="77"/>
  <c r="I135" i="77"/>
  <c r="K135" i="77"/>
  <c r="J135" i="77"/>
  <c r="I136" i="77"/>
  <c r="K136" i="77"/>
  <c r="J136" i="77"/>
  <c r="I137" i="77"/>
  <c r="J137" i="77"/>
  <c r="K137" i="77"/>
  <c r="I138" i="77"/>
  <c r="J138" i="77"/>
  <c r="K138" i="77"/>
  <c r="I139" i="77"/>
  <c r="K139" i="77"/>
  <c r="J139" i="77"/>
  <c r="I140" i="77"/>
  <c r="K140" i="77"/>
  <c r="J140" i="77"/>
  <c r="I141" i="77"/>
  <c r="K141" i="77"/>
  <c r="J141" i="77"/>
  <c r="I142" i="77"/>
  <c r="J142" i="77"/>
  <c r="K142" i="77"/>
  <c r="I143" i="77"/>
  <c r="K143" i="77"/>
  <c r="J143" i="77"/>
  <c r="I144" i="77"/>
  <c r="K144" i="77"/>
  <c r="J144" i="77"/>
  <c r="I145" i="77"/>
  <c r="J145" i="77"/>
  <c r="K145" i="77"/>
  <c r="I146" i="77"/>
  <c r="J146" i="77"/>
  <c r="K146" i="77"/>
  <c r="I147" i="77"/>
  <c r="K147" i="77"/>
  <c r="J147" i="77"/>
  <c r="I148" i="77"/>
  <c r="J148" i="77"/>
  <c r="I149" i="77"/>
  <c r="J149" i="77"/>
  <c r="I150" i="77"/>
  <c r="J150" i="77"/>
  <c r="K150" i="77"/>
  <c r="I151" i="77"/>
  <c r="K151" i="77"/>
  <c r="J151" i="77"/>
  <c r="I152" i="77"/>
  <c r="K152" i="77"/>
  <c r="J152" i="77"/>
  <c r="I153" i="77"/>
  <c r="J153" i="77"/>
  <c r="K153" i="77"/>
  <c r="I154" i="77"/>
  <c r="J154" i="77"/>
  <c r="K154" i="77"/>
  <c r="I155" i="77"/>
  <c r="K155" i="77"/>
  <c r="J155" i="77"/>
  <c r="I156" i="77"/>
  <c r="K156" i="77"/>
  <c r="J156" i="77"/>
  <c r="I157" i="77"/>
  <c r="K157" i="77"/>
  <c r="J157" i="77"/>
  <c r="I158" i="77"/>
  <c r="J158" i="77"/>
  <c r="K158" i="77"/>
  <c r="I159" i="77"/>
  <c r="K159" i="77"/>
  <c r="J159" i="77"/>
  <c r="I160" i="77"/>
  <c r="K160" i="77"/>
  <c r="J160" i="77"/>
  <c r="I161" i="77"/>
  <c r="J161" i="77"/>
  <c r="K161" i="77"/>
  <c r="I162" i="77"/>
  <c r="J162" i="77"/>
  <c r="K162" i="77"/>
  <c r="I163" i="77"/>
  <c r="K163" i="77"/>
  <c r="J163" i="77"/>
  <c r="I164" i="77"/>
  <c r="J164" i="77"/>
  <c r="I165" i="77"/>
  <c r="J165" i="77"/>
  <c r="I166" i="77"/>
  <c r="J166" i="77"/>
  <c r="K166" i="77"/>
  <c r="I167" i="77"/>
  <c r="K167" i="77"/>
  <c r="J167" i="77"/>
  <c r="I169" i="77"/>
  <c r="K169" i="77"/>
  <c r="J169" i="77"/>
  <c r="I170" i="77"/>
  <c r="J170" i="77"/>
  <c r="K170" i="77"/>
  <c r="I171" i="77"/>
  <c r="J171" i="77"/>
  <c r="K171" i="77"/>
  <c r="I172" i="77"/>
  <c r="K172" i="77"/>
  <c r="J172" i="77"/>
  <c r="I173" i="77"/>
  <c r="K173" i="77"/>
  <c r="J173" i="77"/>
  <c r="I174" i="77"/>
  <c r="K174" i="77"/>
  <c r="J174" i="77"/>
  <c r="I175" i="77"/>
  <c r="J175" i="77"/>
  <c r="K175" i="77"/>
  <c r="I176" i="77"/>
  <c r="K176" i="77"/>
  <c r="J176" i="77"/>
  <c r="I177" i="77"/>
  <c r="K177" i="77"/>
  <c r="J177" i="77"/>
  <c r="I178" i="77"/>
  <c r="J178" i="77"/>
  <c r="K178" i="77"/>
  <c r="I179" i="77"/>
  <c r="J179" i="77"/>
  <c r="K179" i="77"/>
  <c r="I180" i="77"/>
  <c r="K180" i="77"/>
  <c r="J180" i="77"/>
  <c r="I181" i="77"/>
  <c r="J181" i="77"/>
  <c r="I182" i="77"/>
  <c r="J182" i="77"/>
  <c r="I183" i="77"/>
  <c r="J183" i="77"/>
  <c r="K183" i="77"/>
  <c r="I184" i="77"/>
  <c r="K184" i="77"/>
  <c r="J184" i="77"/>
  <c r="I185" i="77"/>
  <c r="K185" i="77"/>
  <c r="J185" i="77"/>
  <c r="I186" i="77"/>
  <c r="J186" i="77"/>
  <c r="K186" i="77"/>
  <c r="I188" i="77"/>
  <c r="J188" i="77"/>
  <c r="K188" i="77"/>
  <c r="I189" i="77"/>
  <c r="K189" i="77"/>
  <c r="J189" i="77"/>
  <c r="I190" i="77"/>
  <c r="K190" i="77"/>
  <c r="J190" i="77"/>
  <c r="I191" i="77"/>
  <c r="K191" i="77"/>
  <c r="J191" i="77"/>
  <c r="I192" i="77"/>
  <c r="J192" i="77"/>
  <c r="K192" i="77"/>
  <c r="I193" i="77"/>
  <c r="K193" i="77"/>
  <c r="J193" i="77"/>
  <c r="I194" i="77"/>
  <c r="K194" i="77"/>
  <c r="J194" i="77"/>
  <c r="I195" i="77"/>
  <c r="J195" i="77"/>
  <c r="K195" i="77"/>
  <c r="I196" i="77"/>
  <c r="J196" i="77"/>
  <c r="K196" i="77"/>
  <c r="I197" i="77"/>
  <c r="K197" i="77"/>
  <c r="J197" i="77"/>
  <c r="I198" i="77"/>
  <c r="J198" i="77"/>
  <c r="I199" i="77"/>
  <c r="J199" i="77"/>
  <c r="I200" i="77"/>
  <c r="J200" i="77"/>
  <c r="K200" i="77"/>
  <c r="I201" i="77"/>
  <c r="K201" i="77"/>
  <c r="J201" i="77"/>
  <c r="I202" i="77"/>
  <c r="K202" i="77"/>
  <c r="J202" i="77"/>
  <c r="I203" i="77"/>
  <c r="J203" i="77"/>
  <c r="K203" i="77"/>
  <c r="I204" i="77"/>
  <c r="J204" i="77"/>
  <c r="K204" i="77"/>
  <c r="I4" i="5"/>
  <c r="K4" i="5"/>
  <c r="J4" i="5"/>
  <c r="I5" i="5"/>
  <c r="J5" i="5"/>
  <c r="I7" i="5"/>
  <c r="K7" i="5"/>
  <c r="J7" i="5"/>
  <c r="I8" i="5"/>
  <c r="K8" i="5"/>
  <c r="J8" i="5"/>
  <c r="I9" i="5"/>
  <c r="J9" i="5"/>
  <c r="I10" i="5"/>
  <c r="K10" i="5"/>
  <c r="J10" i="5"/>
  <c r="I11" i="5"/>
  <c r="K11" i="5"/>
  <c r="J11" i="5"/>
  <c r="I12" i="5"/>
  <c r="J12" i="5"/>
  <c r="K12" i="5"/>
  <c r="I13" i="5"/>
  <c r="K13" i="5"/>
  <c r="J13" i="5"/>
  <c r="I14" i="5"/>
  <c r="K14" i="5"/>
  <c r="J14" i="5"/>
  <c r="I15" i="5"/>
  <c r="K15" i="5"/>
  <c r="J15" i="5"/>
  <c r="I16" i="5"/>
  <c r="J16" i="5"/>
  <c r="I17" i="5"/>
  <c r="K17" i="5"/>
  <c r="J17" i="5"/>
  <c r="I18" i="5"/>
  <c r="K18" i="5"/>
  <c r="J18" i="5"/>
  <c r="I19" i="5"/>
  <c r="J19" i="5"/>
  <c r="K19" i="5"/>
  <c r="I20" i="5"/>
  <c r="J20" i="5"/>
  <c r="K20" i="5"/>
  <c r="I21" i="5"/>
  <c r="K21" i="5"/>
  <c r="J21" i="5"/>
  <c r="I22" i="5"/>
  <c r="J22" i="5"/>
  <c r="I23" i="5"/>
  <c r="J23" i="5"/>
  <c r="I24" i="5"/>
  <c r="K24" i="5"/>
  <c r="J24" i="5"/>
  <c r="I25" i="5"/>
  <c r="J25" i="5"/>
  <c r="I26" i="5"/>
  <c r="J26" i="5"/>
  <c r="I27" i="5"/>
  <c r="J27" i="5"/>
  <c r="K27" i="5"/>
  <c r="I28" i="5"/>
  <c r="K28" i="5"/>
  <c r="J28" i="5"/>
  <c r="I29" i="5"/>
  <c r="K29" i="5"/>
  <c r="J29" i="5"/>
  <c r="I30" i="5"/>
  <c r="J30" i="5"/>
  <c r="I32" i="5"/>
  <c r="J32" i="5"/>
  <c r="I33" i="5"/>
  <c r="K33" i="5"/>
  <c r="J33" i="5"/>
  <c r="I34" i="5"/>
  <c r="K34" i="5"/>
  <c r="J34" i="5"/>
  <c r="I35" i="5"/>
  <c r="J35" i="5"/>
  <c r="I36" i="5"/>
  <c r="K36" i="5"/>
  <c r="J36" i="5"/>
  <c r="I37" i="5"/>
  <c r="J37" i="5"/>
  <c r="K37" i="5"/>
  <c r="I38" i="5"/>
  <c r="J38" i="5"/>
  <c r="I39" i="5"/>
  <c r="K39" i="5"/>
  <c r="J39" i="5"/>
  <c r="I40" i="5"/>
  <c r="J40" i="5"/>
  <c r="K40" i="5"/>
  <c r="I41" i="5"/>
  <c r="K41" i="5"/>
  <c r="J41" i="5"/>
  <c r="I42" i="5"/>
  <c r="K42" i="5"/>
  <c r="J42" i="5"/>
  <c r="I43" i="5"/>
  <c r="K43" i="5"/>
  <c r="J43" i="5"/>
  <c r="I44" i="5"/>
  <c r="J44" i="5"/>
  <c r="I45" i="5"/>
  <c r="J45" i="5"/>
  <c r="K45" i="5"/>
  <c r="I46" i="5"/>
  <c r="K46" i="5"/>
  <c r="J46" i="5"/>
  <c r="I47" i="5"/>
  <c r="J47" i="5"/>
  <c r="I48" i="5"/>
  <c r="K48" i="5"/>
  <c r="J48" i="5"/>
  <c r="I49" i="5"/>
  <c r="K49" i="5"/>
  <c r="J49" i="5"/>
  <c r="I50" i="5"/>
  <c r="J50" i="5"/>
  <c r="I51" i="5"/>
  <c r="K51" i="5"/>
  <c r="J51" i="5"/>
  <c r="I52" i="5"/>
  <c r="K52" i="5"/>
  <c r="J52" i="5"/>
  <c r="I53" i="5"/>
  <c r="J53" i="5"/>
  <c r="I54" i="5"/>
  <c r="K54" i="5"/>
  <c r="J54" i="5"/>
  <c r="I55" i="5"/>
  <c r="K55" i="5"/>
  <c r="J55" i="5"/>
  <c r="I56" i="5"/>
  <c r="K56" i="5"/>
  <c r="J56" i="5"/>
  <c r="I57" i="5"/>
  <c r="J57" i="5"/>
  <c r="I58" i="5"/>
  <c r="J58" i="5"/>
  <c r="I59" i="5"/>
  <c r="K59" i="5"/>
  <c r="J59" i="5"/>
  <c r="I61" i="5"/>
  <c r="J61" i="5"/>
  <c r="I62" i="5"/>
  <c r="K62" i="5"/>
  <c r="J62" i="5"/>
  <c r="I63" i="5"/>
  <c r="J63" i="5"/>
  <c r="I64" i="5"/>
  <c r="J64" i="5"/>
  <c r="K64" i="5"/>
  <c r="I65" i="5"/>
  <c r="K65" i="5"/>
  <c r="J65" i="5"/>
  <c r="I66" i="5"/>
  <c r="K66" i="5"/>
  <c r="J66" i="5"/>
  <c r="I67" i="5"/>
  <c r="J67" i="5"/>
  <c r="I68" i="5"/>
  <c r="J68" i="5"/>
  <c r="K68" i="5"/>
  <c r="I69" i="5"/>
  <c r="J69" i="5"/>
  <c r="I70" i="5"/>
  <c r="K70" i="5"/>
  <c r="J70" i="5"/>
  <c r="I71" i="5"/>
  <c r="J71" i="5"/>
  <c r="K71" i="5"/>
  <c r="I72" i="5"/>
  <c r="J72" i="5"/>
  <c r="K72" i="5"/>
  <c r="I73" i="5"/>
  <c r="K73" i="5"/>
  <c r="J73" i="5"/>
  <c r="I74" i="5"/>
  <c r="J74" i="5"/>
  <c r="I75" i="5"/>
  <c r="J75" i="5"/>
  <c r="K75" i="5"/>
  <c r="I76" i="5"/>
  <c r="J76" i="5"/>
  <c r="K76" i="5"/>
  <c r="I77" i="5"/>
  <c r="K77" i="5"/>
  <c r="J77" i="5"/>
  <c r="I78" i="5"/>
  <c r="J78" i="5"/>
  <c r="I79" i="5"/>
  <c r="J79" i="5"/>
  <c r="K79" i="5"/>
  <c r="I80" i="5"/>
  <c r="K80" i="5"/>
  <c r="J80" i="5"/>
  <c r="I81" i="5"/>
  <c r="J81" i="5"/>
  <c r="I83" i="5"/>
  <c r="J83" i="5"/>
  <c r="I85" i="5"/>
  <c r="J85" i="5"/>
  <c r="I86" i="5"/>
  <c r="K86" i="5"/>
  <c r="J86" i="5"/>
  <c r="I87" i="5"/>
  <c r="K87" i="5"/>
  <c r="J87" i="5"/>
  <c r="I88" i="5"/>
  <c r="J88" i="5"/>
  <c r="I89" i="5"/>
  <c r="K89" i="5"/>
  <c r="J89" i="5"/>
  <c r="I90" i="5"/>
  <c r="J90" i="5"/>
  <c r="K90" i="5"/>
  <c r="I91" i="5"/>
  <c r="J91" i="5"/>
  <c r="I92" i="5"/>
  <c r="K92" i="5"/>
  <c r="J92" i="5"/>
  <c r="I93" i="5"/>
  <c r="J93" i="5"/>
  <c r="I94" i="5"/>
  <c r="K94" i="5"/>
  <c r="J94" i="5"/>
  <c r="I96" i="5"/>
  <c r="J96" i="5"/>
  <c r="I97" i="5"/>
  <c r="K97" i="5"/>
  <c r="J97" i="5"/>
  <c r="I98" i="5"/>
  <c r="J98" i="5"/>
  <c r="K98" i="5"/>
  <c r="I99" i="5"/>
  <c r="J99" i="5"/>
  <c r="K99" i="5"/>
  <c r="I100" i="5"/>
  <c r="J100" i="5"/>
  <c r="I101" i="5"/>
  <c r="J101" i="5"/>
  <c r="I102" i="5"/>
  <c r="K102" i="5"/>
  <c r="J102" i="5"/>
  <c r="I103" i="5"/>
  <c r="J103" i="5"/>
  <c r="I104" i="5"/>
  <c r="J104" i="5"/>
  <c r="I105" i="5"/>
  <c r="K105" i="5"/>
  <c r="J105" i="5"/>
  <c r="I106" i="5"/>
  <c r="J106" i="5"/>
  <c r="K106" i="5"/>
  <c r="I107" i="5"/>
  <c r="K107" i="5"/>
  <c r="J107" i="5"/>
  <c r="I108" i="5"/>
  <c r="J108" i="5"/>
  <c r="K108" i="5"/>
  <c r="I109" i="5"/>
  <c r="J109" i="5"/>
  <c r="I110" i="5"/>
  <c r="K110" i="5"/>
  <c r="J110" i="5"/>
  <c r="I111" i="5"/>
  <c r="J111" i="5"/>
  <c r="K111" i="5"/>
  <c r="I112" i="5"/>
  <c r="K112" i="5"/>
  <c r="J112" i="5"/>
  <c r="I113" i="5"/>
  <c r="K113" i="5"/>
  <c r="J113" i="5"/>
  <c r="I114" i="5"/>
  <c r="K114" i="5"/>
  <c r="J114" i="5"/>
  <c r="I115" i="5"/>
  <c r="J115" i="5"/>
  <c r="I117" i="5"/>
  <c r="J117" i="5"/>
  <c r="I119" i="5"/>
  <c r="K119" i="5"/>
  <c r="J119" i="5"/>
  <c r="I120" i="5"/>
  <c r="J120" i="5"/>
  <c r="I121" i="5"/>
  <c r="J121" i="5"/>
  <c r="K121" i="5"/>
  <c r="I122" i="5"/>
  <c r="K122" i="5"/>
  <c r="J122" i="5"/>
  <c r="I123" i="5"/>
  <c r="K123" i="5"/>
  <c r="J123" i="5"/>
  <c r="I124" i="5"/>
  <c r="K124" i="5"/>
  <c r="J124" i="5"/>
  <c r="I125" i="5"/>
  <c r="J125" i="5"/>
  <c r="I127" i="5"/>
  <c r="J127" i="5"/>
  <c r="I128" i="5"/>
  <c r="K128" i="5"/>
  <c r="J128" i="5"/>
  <c r="I129" i="5"/>
  <c r="J129" i="5"/>
  <c r="I130" i="5"/>
  <c r="K130" i="5"/>
  <c r="J130" i="5"/>
  <c r="I131" i="5"/>
  <c r="J131" i="5"/>
  <c r="I132" i="5"/>
  <c r="K132" i="5"/>
  <c r="J132" i="5"/>
  <c r="I133" i="5"/>
  <c r="J133" i="5"/>
  <c r="K133" i="5"/>
  <c r="I134" i="5"/>
  <c r="J134" i="5"/>
  <c r="K134" i="5"/>
  <c r="I135" i="5"/>
  <c r="J135" i="5"/>
  <c r="I137" i="5"/>
  <c r="K137" i="5"/>
  <c r="J137" i="5"/>
  <c r="I138" i="5"/>
  <c r="K138" i="5"/>
  <c r="J138" i="5"/>
  <c r="I139" i="5"/>
  <c r="J139" i="5"/>
  <c r="K139" i="5"/>
  <c r="I140" i="5"/>
  <c r="J140" i="5"/>
  <c r="I141" i="5"/>
  <c r="J141" i="5"/>
  <c r="I142" i="5"/>
  <c r="J142" i="5"/>
  <c r="K142" i="5"/>
  <c r="I143" i="5"/>
  <c r="K143" i="5"/>
  <c r="J143" i="5"/>
  <c r="I144" i="5"/>
  <c r="J144" i="5"/>
  <c r="K144" i="5"/>
  <c r="I145" i="5"/>
  <c r="J145" i="5"/>
  <c r="I146" i="5"/>
  <c r="K146" i="5"/>
  <c r="J146" i="5"/>
  <c r="I148" i="5"/>
  <c r="J148" i="5"/>
  <c r="K148" i="5"/>
  <c r="I149" i="5"/>
  <c r="K149" i="5"/>
  <c r="J149" i="5"/>
  <c r="I150" i="5"/>
  <c r="J150" i="5"/>
  <c r="I151" i="5"/>
  <c r="K151" i="5"/>
  <c r="J151" i="5"/>
  <c r="I152" i="5"/>
  <c r="J152" i="5"/>
  <c r="I153" i="5"/>
  <c r="J153" i="5"/>
  <c r="I154" i="5"/>
  <c r="K154" i="5"/>
  <c r="J154" i="5"/>
  <c r="I155" i="5"/>
  <c r="J155" i="5"/>
  <c r="I156" i="5"/>
  <c r="J156" i="5"/>
  <c r="K156" i="5"/>
  <c r="I157" i="5"/>
  <c r="J157" i="5"/>
  <c r="I158" i="5"/>
  <c r="K158" i="5"/>
  <c r="J158" i="5"/>
  <c r="I159" i="5"/>
  <c r="K159" i="5"/>
  <c r="J159" i="5"/>
  <c r="I160" i="5"/>
  <c r="K160" i="5"/>
  <c r="J160" i="5"/>
  <c r="I161" i="5"/>
  <c r="J161" i="5"/>
  <c r="I162" i="5"/>
  <c r="J162" i="5"/>
  <c r="I163" i="5"/>
  <c r="J163" i="5"/>
  <c r="I164" i="5"/>
  <c r="K164" i="5"/>
  <c r="J164" i="5"/>
  <c r="I165" i="5"/>
  <c r="K165" i="5"/>
  <c r="J165" i="5"/>
  <c r="I166" i="5"/>
  <c r="K166" i="5"/>
  <c r="J166" i="5"/>
  <c r="I167" i="5"/>
  <c r="K167" i="5"/>
  <c r="J167" i="5"/>
  <c r="I168" i="5"/>
  <c r="K168" i="5"/>
  <c r="J168" i="5"/>
  <c r="I169" i="5"/>
  <c r="J169" i="5"/>
  <c r="K169" i="5"/>
  <c r="I170" i="5"/>
  <c r="K170" i="5"/>
  <c r="J170" i="5"/>
  <c r="I171" i="5"/>
  <c r="K171" i="5"/>
  <c r="J171" i="5"/>
  <c r="I172" i="5"/>
  <c r="J172" i="5"/>
  <c r="K172" i="5"/>
  <c r="I173" i="5"/>
  <c r="J173" i="5"/>
  <c r="I174" i="5"/>
  <c r="J174" i="5"/>
  <c r="I175" i="5"/>
  <c r="K175" i="5"/>
  <c r="J175" i="5"/>
  <c r="I176" i="5"/>
  <c r="J176" i="5"/>
  <c r="K176" i="5"/>
  <c r="I177" i="5"/>
  <c r="J177" i="5"/>
  <c r="K177" i="5"/>
  <c r="I178" i="5"/>
  <c r="J178" i="5"/>
  <c r="H3" i="26"/>
  <c r="E72" i="6"/>
  <c r="E69" i="6"/>
  <c r="E68" i="6"/>
  <c r="E67" i="6"/>
  <c r="E66" i="6"/>
  <c r="E65" i="6"/>
  <c r="E64" i="6"/>
  <c r="E63" i="6"/>
  <c r="E61" i="6"/>
  <c r="E60" i="6"/>
  <c r="E59" i="6"/>
  <c r="H3" i="79"/>
  <c r="E58" i="6"/>
  <c r="E57" i="6"/>
  <c r="E56" i="6"/>
  <c r="E55" i="6"/>
  <c r="H3" i="24"/>
  <c r="E54" i="6"/>
  <c r="H3" i="56"/>
  <c r="E51" i="6"/>
  <c r="H3" i="23"/>
  <c r="E50" i="6"/>
  <c r="E49" i="6"/>
  <c r="E48" i="6"/>
  <c r="I16" i="6"/>
  <c r="H16" i="6"/>
  <c r="H4" i="26"/>
  <c r="F72" i="6"/>
  <c r="F41" i="6"/>
  <c r="F39" i="6"/>
  <c r="F38" i="6"/>
  <c r="F36" i="6"/>
  <c r="F35" i="6"/>
  <c r="F34" i="6"/>
  <c r="F33" i="6"/>
  <c r="F31" i="6"/>
  <c r="F30" i="6"/>
  <c r="F29" i="6"/>
  <c r="H4" i="79"/>
  <c r="F27" i="6"/>
  <c r="F26" i="6"/>
  <c r="F25" i="6"/>
  <c r="H4" i="24"/>
  <c r="F24" i="6"/>
  <c r="E24" i="6"/>
  <c r="F22" i="6"/>
  <c r="F17" i="6"/>
  <c r="F18" i="6"/>
  <c r="F19" i="6"/>
  <c r="H20" i="29"/>
  <c r="I143" i="6"/>
  <c r="H19" i="29"/>
  <c r="H143" i="6"/>
  <c r="H18" i="29"/>
  <c r="G143" i="6"/>
  <c r="D143" i="6"/>
  <c r="H17" i="29"/>
  <c r="F143" i="6"/>
  <c r="H16" i="29"/>
  <c r="I113" i="6"/>
  <c r="H15" i="29"/>
  <c r="H113" i="6"/>
  <c r="H14" i="29"/>
  <c r="G113" i="6"/>
  <c r="D113" i="6"/>
  <c r="H13" i="29"/>
  <c r="F113" i="6"/>
  <c r="H12" i="29"/>
  <c r="I83" i="6"/>
  <c r="H11" i="29"/>
  <c r="H83" i="6"/>
  <c r="H10" i="29"/>
  <c r="G83" i="6"/>
  <c r="D83" i="6"/>
  <c r="H9" i="29"/>
  <c r="F83" i="6"/>
  <c r="H8" i="29"/>
  <c r="I53" i="6"/>
  <c r="H7" i="29"/>
  <c r="K12" i="2"/>
  <c r="H6" i="29"/>
  <c r="J12" i="2"/>
  <c r="G16" i="6"/>
  <c r="E42" i="6"/>
  <c r="E39" i="6"/>
  <c r="E38" i="6"/>
  <c r="E36" i="6"/>
  <c r="E35" i="6"/>
  <c r="E34" i="6"/>
  <c r="E33" i="6"/>
  <c r="E31" i="6"/>
  <c r="E30" i="6"/>
  <c r="E29" i="6"/>
  <c r="E27" i="6"/>
  <c r="E26" i="6"/>
  <c r="E25" i="6"/>
  <c r="H3" i="29"/>
  <c r="H12" i="2"/>
  <c r="E22" i="6"/>
  <c r="H7" i="79"/>
  <c r="H6" i="79"/>
  <c r="H5" i="79"/>
  <c r="L11" i="2"/>
  <c r="K11" i="2"/>
  <c r="J11" i="2"/>
  <c r="I11" i="2"/>
  <c r="H11" i="2"/>
  <c r="F6" i="2"/>
  <c r="C17" i="6"/>
  <c r="C137" i="6"/>
  <c r="F7" i="2"/>
  <c r="C18" i="6"/>
  <c r="C48" i="6"/>
  <c r="F8" i="2"/>
  <c r="C19" i="6"/>
  <c r="C109" i="6"/>
  <c r="F9" i="2"/>
  <c r="C20" i="6"/>
  <c r="C140" i="6"/>
  <c r="F10" i="2"/>
  <c r="C21" i="6"/>
  <c r="C81" i="6"/>
  <c r="F11" i="2"/>
  <c r="C22" i="6"/>
  <c r="F12" i="2"/>
  <c r="C23" i="6"/>
  <c r="C83" i="6"/>
  <c r="F13" i="2"/>
  <c r="C24" i="6"/>
  <c r="C84" i="6"/>
  <c r="F14" i="2"/>
  <c r="C25" i="6"/>
  <c r="C145" i="6"/>
  <c r="F15" i="2"/>
  <c r="C26" i="6"/>
  <c r="C56" i="6"/>
  <c r="F16" i="2"/>
  <c r="C27" i="6"/>
  <c r="C57" i="6"/>
  <c r="C28" i="6"/>
  <c r="C148" i="6"/>
  <c r="F18" i="2"/>
  <c r="C29" i="6"/>
  <c r="C119" i="6"/>
  <c r="F19" i="2"/>
  <c r="C30" i="6"/>
  <c r="F20" i="2"/>
  <c r="C31" i="6"/>
  <c r="C151" i="6"/>
  <c r="F21" i="2"/>
  <c r="C32" i="6"/>
  <c r="F22" i="2"/>
  <c r="C33" i="6"/>
  <c r="F23" i="2"/>
  <c r="C34" i="6"/>
  <c r="C154" i="6"/>
  <c r="F24" i="2"/>
  <c r="C35" i="6"/>
  <c r="C65" i="6"/>
  <c r="F25" i="2"/>
  <c r="C36" i="6"/>
  <c r="C126" i="6"/>
  <c r="C156" i="6"/>
  <c r="F26" i="2"/>
  <c r="C37" i="6"/>
  <c r="C157" i="6"/>
  <c r="F27" i="2"/>
  <c r="C38" i="6"/>
  <c r="F28" i="2"/>
  <c r="C39" i="6"/>
  <c r="C69" i="6"/>
  <c r="C159" i="6"/>
  <c r="F29" i="2"/>
  <c r="C40" i="6"/>
  <c r="C100" i="6"/>
  <c r="F30" i="2"/>
  <c r="C41" i="6"/>
  <c r="C161" i="6"/>
  <c r="F31" i="2"/>
  <c r="C42" i="6"/>
  <c r="C132" i="6"/>
  <c r="C19" i="80"/>
  <c r="B19" i="80"/>
  <c r="C5" i="80"/>
  <c r="C6" i="80"/>
  <c r="C7" i="80"/>
  <c r="C8" i="80"/>
  <c r="C9" i="80"/>
  <c r="C10" i="80"/>
  <c r="C11" i="80"/>
  <c r="C12" i="80"/>
  <c r="C13" i="80"/>
  <c r="C14" i="80"/>
  <c r="C15" i="80"/>
  <c r="C16" i="80"/>
  <c r="C17" i="80"/>
  <c r="C18" i="80"/>
  <c r="C20" i="80"/>
  <c r="C21" i="80"/>
  <c r="C22" i="80"/>
  <c r="C23" i="80"/>
  <c r="C24" i="80"/>
  <c r="C25" i="80"/>
  <c r="B25" i="80"/>
  <c r="B24" i="80"/>
  <c r="B23" i="80"/>
  <c r="B22" i="80"/>
  <c r="B21" i="80"/>
  <c r="B20" i="80"/>
  <c r="B18" i="80"/>
  <c r="B17" i="80"/>
  <c r="B16" i="80"/>
  <c r="B15" i="80"/>
  <c r="B14" i="80"/>
  <c r="B13" i="80"/>
  <c r="B12" i="80"/>
  <c r="B11" i="80"/>
  <c r="B10" i="80"/>
  <c r="B9" i="80"/>
  <c r="B8" i="80"/>
  <c r="B7" i="80"/>
  <c r="B6" i="80"/>
  <c r="B5" i="80"/>
  <c r="C5" i="79"/>
  <c r="C6" i="79"/>
  <c r="C7" i="79"/>
  <c r="C15" i="79"/>
  <c r="C16" i="79"/>
  <c r="C17" i="79"/>
  <c r="C18" i="79"/>
  <c r="C19" i="79"/>
  <c r="C20" i="79"/>
  <c r="C21" i="79"/>
  <c r="C22" i="79"/>
  <c r="C23" i="79"/>
  <c r="C24" i="79"/>
  <c r="C25" i="79"/>
  <c r="C26" i="79"/>
  <c r="C27" i="79"/>
  <c r="C28" i="79"/>
  <c r="C29" i="79"/>
  <c r="C30" i="79"/>
  <c r="C31" i="79"/>
  <c r="C32" i="79"/>
  <c r="C33" i="79"/>
  <c r="C34" i="79"/>
  <c r="C35" i="79"/>
  <c r="C36" i="79"/>
  <c r="C37" i="79"/>
  <c r="C38" i="79"/>
  <c r="C39" i="79"/>
  <c r="C40" i="79"/>
  <c r="C41" i="79"/>
  <c r="C42" i="79"/>
  <c r="C43" i="79"/>
  <c r="C44" i="79"/>
  <c r="C45" i="79"/>
  <c r="C46" i="79"/>
  <c r="C47" i="79"/>
  <c r="C48" i="79"/>
  <c r="C49" i="79"/>
  <c r="C50" i="79"/>
  <c r="C51" i="79"/>
  <c r="C52" i="79"/>
  <c r="C53" i="79"/>
  <c r="C54" i="79"/>
  <c r="C55" i="79"/>
  <c r="C56" i="79"/>
  <c r="C57" i="79"/>
  <c r="C58" i="79"/>
  <c r="C59" i="79"/>
  <c r="C60" i="79"/>
  <c r="C61" i="79"/>
  <c r="C62" i="79"/>
  <c r="C63" i="79"/>
  <c r="C64" i="79"/>
  <c r="C65" i="79"/>
  <c r="C66" i="79"/>
  <c r="C67" i="79"/>
  <c r="C68" i="79"/>
  <c r="C69" i="79"/>
  <c r="C70" i="79"/>
  <c r="C71" i="79"/>
  <c r="C72" i="79"/>
  <c r="C73" i="79"/>
  <c r="C74" i="79"/>
  <c r="C75" i="79"/>
  <c r="C76" i="79"/>
  <c r="C77" i="79"/>
  <c r="C78" i="79"/>
  <c r="C79" i="79"/>
  <c r="C80" i="79"/>
  <c r="C81" i="79"/>
  <c r="C82" i="79"/>
  <c r="C83" i="79"/>
  <c r="C84" i="79"/>
  <c r="C85" i="79"/>
  <c r="C86" i="79"/>
  <c r="C87" i="79"/>
  <c r="C88" i="79"/>
  <c r="C89" i="79"/>
  <c r="C90" i="79"/>
  <c r="C91" i="79"/>
  <c r="C92" i="79"/>
  <c r="C93" i="79"/>
  <c r="C94" i="79"/>
  <c r="C95" i="79"/>
  <c r="C96" i="79"/>
  <c r="C97" i="79"/>
  <c r="C98" i="79"/>
  <c r="C99" i="79"/>
  <c r="C100" i="79"/>
  <c r="C101" i="79"/>
  <c r="C102" i="79"/>
  <c r="C103" i="79"/>
  <c r="C104" i="79"/>
  <c r="C105" i="79"/>
  <c r="C106" i="79"/>
  <c r="C107" i="79"/>
  <c r="C108" i="79"/>
  <c r="C115" i="79"/>
  <c r="C117" i="79"/>
  <c r="C118" i="79"/>
  <c r="C119" i="79"/>
  <c r="C120" i="79"/>
  <c r="C121" i="79"/>
  <c r="C122" i="79"/>
  <c r="C123" i="79"/>
  <c r="C124" i="79"/>
  <c r="C125" i="79"/>
  <c r="C126" i="79"/>
  <c r="C127" i="79"/>
  <c r="C128" i="79"/>
  <c r="C129" i="79"/>
  <c r="C130" i="79"/>
  <c r="C131" i="79"/>
  <c r="C132" i="79"/>
  <c r="C133" i="79"/>
  <c r="C134" i="79"/>
  <c r="C135" i="79"/>
  <c r="C136" i="79"/>
  <c r="C137" i="79"/>
  <c r="B137" i="79"/>
  <c r="B136" i="79"/>
  <c r="J135" i="79"/>
  <c r="B135" i="79"/>
  <c r="J134" i="79"/>
  <c r="B134" i="79"/>
  <c r="B133" i="79"/>
  <c r="B132" i="79"/>
  <c r="B131" i="79"/>
  <c r="B130" i="79"/>
  <c r="J129" i="79"/>
  <c r="B129" i="79"/>
  <c r="B128" i="79"/>
  <c r="B127" i="79"/>
  <c r="J126" i="79"/>
  <c r="B126" i="79"/>
  <c r="J125" i="79"/>
  <c r="B125" i="79"/>
  <c r="J124" i="79"/>
  <c r="B124" i="79"/>
  <c r="J123" i="79"/>
  <c r="B123" i="79"/>
  <c r="J122" i="79"/>
  <c r="B122" i="79"/>
  <c r="B121" i="79"/>
  <c r="B120" i="79"/>
  <c r="J119" i="79"/>
  <c r="B119" i="79"/>
  <c r="B118" i="79"/>
  <c r="B117" i="79"/>
  <c r="B116" i="79"/>
  <c r="B115" i="79"/>
  <c r="B107" i="79"/>
  <c r="B106" i="79"/>
  <c r="B105" i="79"/>
  <c r="B104" i="79"/>
  <c r="B103" i="79"/>
  <c r="B102" i="79"/>
  <c r="B101" i="79"/>
  <c r="B100" i="79"/>
  <c r="B99" i="79"/>
  <c r="B98" i="79"/>
  <c r="B97" i="79"/>
  <c r="B96" i="79"/>
  <c r="B95" i="79"/>
  <c r="B94" i="79"/>
  <c r="B93" i="79"/>
  <c r="B92" i="79"/>
  <c r="B91" i="79"/>
  <c r="B90" i="79"/>
  <c r="B89" i="79"/>
  <c r="B88" i="79"/>
  <c r="B87" i="79"/>
  <c r="B86" i="79"/>
  <c r="B85" i="79"/>
  <c r="B84" i="79"/>
  <c r="B83" i="79"/>
  <c r="B82" i="79"/>
  <c r="B81" i="79"/>
  <c r="B80" i="79"/>
  <c r="B79" i="79"/>
  <c r="B78" i="79"/>
  <c r="B77" i="79"/>
  <c r="B76" i="79"/>
  <c r="B75" i="79"/>
  <c r="B74" i="79"/>
  <c r="B73" i="79"/>
  <c r="B72" i="79"/>
  <c r="B71" i="79"/>
  <c r="B70" i="79"/>
  <c r="B69" i="79"/>
  <c r="B68" i="79"/>
  <c r="B67" i="79"/>
  <c r="B66" i="79"/>
  <c r="B65" i="79"/>
  <c r="B64" i="79"/>
  <c r="B63" i="79"/>
  <c r="B62" i="79"/>
  <c r="B61" i="79"/>
  <c r="B60" i="79"/>
  <c r="B59" i="79"/>
  <c r="B58"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H19" i="79"/>
  <c r="B24" i="79"/>
  <c r="H18" i="79"/>
  <c r="B23" i="79"/>
  <c r="H17" i="79"/>
  <c r="B22" i="79"/>
  <c r="H16" i="79"/>
  <c r="B21" i="79"/>
  <c r="H15" i="79"/>
  <c r="B20" i="79"/>
  <c r="H14" i="79"/>
  <c r="B19" i="79"/>
  <c r="H13" i="79"/>
  <c r="B18" i="79"/>
  <c r="H12" i="79"/>
  <c r="B17" i="79"/>
  <c r="H11" i="79"/>
  <c r="B16" i="79"/>
  <c r="H10" i="79"/>
  <c r="B15" i="79"/>
  <c r="H9" i="79"/>
  <c r="H8" i="79"/>
  <c r="B7" i="79"/>
  <c r="B6" i="79"/>
  <c r="B5" i="79"/>
  <c r="C20" i="67"/>
  <c r="C19" i="67"/>
  <c r="C18" i="67"/>
  <c r="C17" i="67"/>
  <c r="C16" i="67"/>
  <c r="C15" i="67"/>
  <c r="C14" i="67"/>
  <c r="B15" i="67"/>
  <c r="B16" i="67"/>
  <c r="I15" i="67"/>
  <c r="J15" i="67"/>
  <c r="C5" i="67"/>
  <c r="C6" i="67"/>
  <c r="C7" i="67"/>
  <c r="C8" i="67"/>
  <c r="C9" i="67"/>
  <c r="C10" i="67"/>
  <c r="C11" i="67"/>
  <c r="C12" i="67"/>
  <c r="C13" i="67"/>
  <c r="C21" i="67"/>
  <c r="C22" i="67"/>
  <c r="C23" i="67"/>
  <c r="C24" i="67"/>
  <c r="C31" i="64"/>
  <c r="C32" i="64"/>
  <c r="C33" i="64"/>
  <c r="C34" i="64"/>
  <c r="B31" i="64"/>
  <c r="B32" i="64"/>
  <c r="B33" i="64"/>
  <c r="B34" i="64"/>
  <c r="I31" i="64"/>
  <c r="J31" i="64"/>
  <c r="I32" i="64"/>
  <c r="J32" i="64"/>
  <c r="I33" i="64"/>
  <c r="J33" i="64"/>
  <c r="C22" i="30"/>
  <c r="C23" i="30"/>
  <c r="B22" i="30"/>
  <c r="B23" i="30"/>
  <c r="B106" i="62"/>
  <c r="B107" i="62"/>
  <c r="B108" i="62"/>
  <c r="C106" i="62"/>
  <c r="C107" i="62"/>
  <c r="C108" i="62"/>
  <c r="I106" i="62"/>
  <c r="J106" i="62"/>
  <c r="I107" i="62"/>
  <c r="K107" i="62"/>
  <c r="K106" i="62"/>
  <c r="J107" i="62"/>
  <c r="I108" i="62"/>
  <c r="J108" i="62"/>
  <c r="K108" i="62"/>
  <c r="C5" i="62"/>
  <c r="C6" i="62"/>
  <c r="C7" i="62"/>
  <c r="C8" i="62"/>
  <c r="C9" i="62"/>
  <c r="C10" i="62"/>
  <c r="C11" i="62"/>
  <c r="C12" i="62"/>
  <c r="C13" i="62"/>
  <c r="C14" i="62"/>
  <c r="C15" i="62"/>
  <c r="C16" i="62"/>
  <c r="C17" i="62"/>
  <c r="C18" i="62"/>
  <c r="C19" i="62"/>
  <c r="C20" i="62"/>
  <c r="C21" i="62"/>
  <c r="C22" i="62"/>
  <c r="C23" i="62"/>
  <c r="C24" i="62"/>
  <c r="C25" i="62"/>
  <c r="C26" i="62"/>
  <c r="C27" i="62"/>
  <c r="C28" i="62"/>
  <c r="C29" i="62"/>
  <c r="C30" i="62"/>
  <c r="C31" i="62"/>
  <c r="C32" i="62"/>
  <c r="C33" i="62"/>
  <c r="C34" i="62"/>
  <c r="C35" i="62"/>
  <c r="C36" i="62"/>
  <c r="C37" i="62"/>
  <c r="C38" i="62"/>
  <c r="C39" i="62"/>
  <c r="C40" i="62"/>
  <c r="C41" i="62"/>
  <c r="C42" i="62"/>
  <c r="C43" i="62"/>
  <c r="C44" i="62"/>
  <c r="C45" i="62"/>
  <c r="C46" i="62"/>
  <c r="C47" i="62"/>
  <c r="C48" i="62"/>
  <c r="C49" i="62"/>
  <c r="C50" i="62"/>
  <c r="C51" i="62"/>
  <c r="C52" i="62"/>
  <c r="C53" i="62"/>
  <c r="C54" i="62"/>
  <c r="C55" i="62"/>
  <c r="C56" i="62"/>
  <c r="C57" i="62"/>
  <c r="C58" i="62"/>
  <c r="C59" i="62"/>
  <c r="C60" i="62"/>
  <c r="C61" i="62"/>
  <c r="C62" i="62"/>
  <c r="C63" i="62"/>
  <c r="C64" i="62"/>
  <c r="C65" i="62"/>
  <c r="C66" i="62"/>
  <c r="C67" i="62"/>
  <c r="C68" i="62"/>
  <c r="C69" i="62"/>
  <c r="C70" i="62"/>
  <c r="C71" i="62"/>
  <c r="C72" i="62"/>
  <c r="C73" i="62"/>
  <c r="C74" i="62"/>
  <c r="C75" i="62"/>
  <c r="C76" i="62"/>
  <c r="B76" i="62"/>
  <c r="C77" i="62"/>
  <c r="B77" i="62"/>
  <c r="C78" i="62"/>
  <c r="B78" i="62"/>
  <c r="I76" i="62"/>
  <c r="J76" i="62"/>
  <c r="I78" i="62"/>
  <c r="J78" i="62"/>
  <c r="K78" i="62"/>
  <c r="I80" i="62"/>
  <c r="J80" i="62"/>
  <c r="K80" i="62"/>
  <c r="I81" i="62"/>
  <c r="K81" i="62"/>
  <c r="J81" i="62"/>
  <c r="I82" i="62"/>
  <c r="K82" i="62"/>
  <c r="J82" i="62"/>
  <c r="I83" i="62"/>
  <c r="J83" i="62"/>
  <c r="K83" i="62"/>
  <c r="I84" i="62"/>
  <c r="K84" i="62"/>
  <c r="J84" i="62"/>
  <c r="I85" i="62"/>
  <c r="K85" i="62"/>
  <c r="J85" i="62"/>
  <c r="I86" i="62"/>
  <c r="J86" i="62"/>
  <c r="K86" i="62"/>
  <c r="I87" i="62"/>
  <c r="J87" i="62"/>
  <c r="K87" i="62"/>
  <c r="I88" i="62"/>
  <c r="J88" i="62"/>
  <c r="K88" i="62"/>
  <c r="I89" i="62"/>
  <c r="K89" i="62"/>
  <c r="J89" i="62"/>
  <c r="I90" i="62"/>
  <c r="K90" i="62"/>
  <c r="J90" i="62"/>
  <c r="I91" i="62"/>
  <c r="J91" i="62"/>
  <c r="K91" i="62"/>
  <c r="I92" i="62"/>
  <c r="K92" i="62"/>
  <c r="J92" i="62"/>
  <c r="I93" i="62"/>
  <c r="K93" i="62"/>
  <c r="J93" i="62"/>
  <c r="I94" i="62"/>
  <c r="J94" i="62"/>
  <c r="K94" i="62"/>
  <c r="I95" i="62"/>
  <c r="J95" i="62"/>
  <c r="K95" i="62"/>
  <c r="I96" i="62"/>
  <c r="J96" i="62"/>
  <c r="K96" i="62"/>
  <c r="I97" i="62"/>
  <c r="K97" i="62"/>
  <c r="J97" i="62"/>
  <c r="I98" i="62"/>
  <c r="K98" i="62"/>
  <c r="J98" i="62"/>
  <c r="I99" i="62"/>
  <c r="J99" i="62"/>
  <c r="K99" i="62"/>
  <c r="I100" i="62"/>
  <c r="K100" i="62"/>
  <c r="J100" i="62"/>
  <c r="I102" i="62"/>
  <c r="K102" i="62"/>
  <c r="J102" i="62"/>
  <c r="I103" i="62"/>
  <c r="J103" i="62"/>
  <c r="K103" i="62"/>
  <c r="I104" i="62"/>
  <c r="J104" i="62"/>
  <c r="K104" i="62"/>
  <c r="I105" i="62"/>
  <c r="J105" i="62"/>
  <c r="K105" i="62"/>
  <c r="I77" i="62"/>
  <c r="J77" i="62"/>
  <c r="B41" i="62"/>
  <c r="B42" i="62"/>
  <c r="B43" i="62"/>
  <c r="I41" i="62"/>
  <c r="J41" i="62"/>
  <c r="I43" i="62"/>
  <c r="K43" i="62"/>
  <c r="J43" i="62"/>
  <c r="I44" i="62"/>
  <c r="K44" i="62"/>
  <c r="J44" i="62"/>
  <c r="I45" i="62"/>
  <c r="J45" i="62"/>
  <c r="K45" i="62"/>
  <c r="I46" i="62"/>
  <c r="J46" i="62"/>
  <c r="K46" i="62"/>
  <c r="I47" i="62"/>
  <c r="J47" i="62"/>
  <c r="K47" i="62"/>
  <c r="I48" i="62"/>
  <c r="K48" i="62"/>
  <c r="J48" i="62"/>
  <c r="I49" i="62"/>
  <c r="K49" i="62"/>
  <c r="J49" i="62"/>
  <c r="I50" i="62"/>
  <c r="J50" i="62"/>
  <c r="K50" i="62"/>
  <c r="I51" i="62"/>
  <c r="K51" i="62"/>
  <c r="J51" i="62"/>
  <c r="I52" i="62"/>
  <c r="K52" i="62"/>
  <c r="J52" i="62"/>
  <c r="I53" i="62"/>
  <c r="J53" i="62"/>
  <c r="K53" i="62"/>
  <c r="I54" i="62"/>
  <c r="J54" i="62"/>
  <c r="K54" i="62"/>
  <c r="I55" i="62"/>
  <c r="J55" i="62"/>
  <c r="K55" i="62"/>
  <c r="I56" i="62"/>
  <c r="K56" i="62"/>
  <c r="J56" i="62"/>
  <c r="I57" i="62"/>
  <c r="K57" i="62"/>
  <c r="J57" i="62"/>
  <c r="I58" i="62"/>
  <c r="J58" i="62"/>
  <c r="K58" i="62"/>
  <c r="I59" i="62"/>
  <c r="K59" i="62"/>
  <c r="J59" i="62"/>
  <c r="I60" i="62"/>
  <c r="K60" i="62"/>
  <c r="J60" i="62"/>
  <c r="I61" i="62"/>
  <c r="J61" i="62"/>
  <c r="K61" i="62"/>
  <c r="I62" i="62"/>
  <c r="J62" i="62"/>
  <c r="K62" i="62"/>
  <c r="I63" i="62"/>
  <c r="J63" i="62"/>
  <c r="K63" i="62"/>
  <c r="I64" i="62"/>
  <c r="K64" i="62"/>
  <c r="J64" i="62"/>
  <c r="I65" i="62"/>
  <c r="K65" i="62"/>
  <c r="J65" i="62"/>
  <c r="I66" i="62"/>
  <c r="J66" i="62"/>
  <c r="K66" i="62"/>
  <c r="I67" i="62"/>
  <c r="K67" i="62"/>
  <c r="J67" i="62"/>
  <c r="I68" i="62"/>
  <c r="K68" i="62"/>
  <c r="J68" i="62"/>
  <c r="I69" i="62"/>
  <c r="J69" i="62"/>
  <c r="K69" i="62"/>
  <c r="I70" i="62"/>
  <c r="J70" i="62"/>
  <c r="K70" i="62"/>
  <c r="I71" i="62"/>
  <c r="J71" i="62"/>
  <c r="K71" i="62"/>
  <c r="I72" i="62"/>
  <c r="K72" i="62"/>
  <c r="J72" i="62"/>
  <c r="I73" i="62"/>
  <c r="K73" i="62"/>
  <c r="J73" i="62"/>
  <c r="I74" i="62"/>
  <c r="J74" i="62"/>
  <c r="K74" i="62"/>
  <c r="I75" i="62"/>
  <c r="K75" i="62"/>
  <c r="J75" i="62"/>
  <c r="I42" i="62"/>
  <c r="J42" i="62"/>
  <c r="B22" i="62"/>
  <c r="I22" i="62"/>
  <c r="J22" i="62"/>
  <c r="I23" i="62"/>
  <c r="K23" i="62"/>
  <c r="J23" i="62"/>
  <c r="I24" i="62"/>
  <c r="J24" i="62"/>
  <c r="K24" i="62"/>
  <c r="I25" i="62"/>
  <c r="K25" i="62"/>
  <c r="J25" i="62"/>
  <c r="I26" i="62"/>
  <c r="K26" i="62"/>
  <c r="J26" i="62"/>
  <c r="I27" i="62"/>
  <c r="J27" i="62"/>
  <c r="K27" i="62"/>
  <c r="I28" i="62"/>
  <c r="J28" i="62"/>
  <c r="K28" i="62"/>
  <c r="I29" i="62"/>
  <c r="J29" i="62"/>
  <c r="K29" i="62"/>
  <c r="I30" i="62"/>
  <c r="K30" i="62"/>
  <c r="J30" i="62"/>
  <c r="I31" i="62"/>
  <c r="K31" i="62"/>
  <c r="J31" i="62"/>
  <c r="I32" i="62"/>
  <c r="J32" i="62"/>
  <c r="K32" i="62"/>
  <c r="I33" i="62"/>
  <c r="K33" i="62"/>
  <c r="J33" i="62"/>
  <c r="I34" i="62"/>
  <c r="K34" i="62"/>
  <c r="J34" i="62"/>
  <c r="I35" i="62"/>
  <c r="J35" i="62"/>
  <c r="K35" i="62"/>
  <c r="I36" i="62"/>
  <c r="J36" i="62"/>
  <c r="K36" i="62"/>
  <c r="I37" i="62"/>
  <c r="J37" i="62"/>
  <c r="K37" i="62"/>
  <c r="I39" i="62"/>
  <c r="K39" i="62"/>
  <c r="J39" i="62"/>
  <c r="I40" i="62"/>
  <c r="K40" i="62"/>
  <c r="J40" i="62"/>
  <c r="I15" i="62"/>
  <c r="J15" i="62"/>
  <c r="K15" i="62"/>
  <c r="I16" i="62"/>
  <c r="J16" i="62"/>
  <c r="K16" i="62"/>
  <c r="I17" i="62"/>
  <c r="J17" i="62"/>
  <c r="K17" i="62"/>
  <c r="I18" i="62"/>
  <c r="K18" i="62"/>
  <c r="J18" i="62"/>
  <c r="I19" i="62"/>
  <c r="K19" i="62"/>
  <c r="J19" i="62"/>
  <c r="I20" i="62"/>
  <c r="J20" i="62"/>
  <c r="K20" i="62"/>
  <c r="I21" i="62"/>
  <c r="K21" i="62"/>
  <c r="J21" i="62"/>
  <c r="C6" i="29"/>
  <c r="C7" i="29"/>
  <c r="B7" i="29"/>
  <c r="C12" i="22"/>
  <c r="C11" i="22"/>
  <c r="C13" i="22"/>
  <c r="C14" i="22"/>
  <c r="C15" i="22"/>
  <c r="C16" i="22"/>
  <c r="C17" i="22"/>
  <c r="C18" i="22"/>
  <c r="C19" i="22"/>
  <c r="C20" i="22"/>
  <c r="C21" i="22"/>
  <c r="C22" i="22"/>
  <c r="C23" i="22"/>
  <c r="C24" i="22"/>
  <c r="C25" i="22"/>
  <c r="C26" i="22"/>
  <c r="C27" i="22"/>
  <c r="C28" i="22"/>
  <c r="C29" i="22"/>
  <c r="C30" i="22"/>
  <c r="C31" i="22"/>
  <c r="C33" i="22"/>
  <c r="C6" i="22"/>
  <c r="C7" i="22"/>
  <c r="C8" i="22"/>
  <c r="C9" i="22"/>
  <c r="C10" i="22"/>
  <c r="B30" i="22"/>
  <c r="B31" i="22"/>
  <c r="C7" i="25"/>
  <c r="C8" i="25"/>
  <c r="C9" i="25"/>
  <c r="C10" i="25"/>
  <c r="C11" i="25"/>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B49" i="25"/>
  <c r="C50" i="25"/>
  <c r="B50" i="25"/>
  <c r="H7" i="74"/>
  <c r="H6" i="74"/>
  <c r="H5" i="74"/>
  <c r="H4" i="74"/>
  <c r="H3" i="74"/>
  <c r="C19" i="74"/>
  <c r="B19" i="74"/>
  <c r="B24" i="25"/>
  <c r="B7" i="25"/>
  <c r="C33" i="73"/>
  <c r="B33" i="73"/>
  <c r="C14" i="73"/>
  <c r="B14" i="73"/>
  <c r="C65" i="73"/>
  <c r="B65" i="73"/>
  <c r="C48" i="73"/>
  <c r="B48" i="73"/>
  <c r="C9" i="73"/>
  <c r="B9" i="73"/>
  <c r="C23" i="73"/>
  <c r="B23" i="73"/>
  <c r="C8" i="71"/>
  <c r="B8" i="71"/>
  <c r="C24" i="70"/>
  <c r="B24" i="70"/>
  <c r="C17" i="70"/>
  <c r="B17" i="70"/>
  <c r="C5" i="70"/>
  <c r="B5" i="70"/>
  <c r="C22" i="69"/>
  <c r="B22" i="69"/>
  <c r="C12" i="69"/>
  <c r="B12" i="69"/>
  <c r="C5" i="69"/>
  <c r="B5" i="69"/>
  <c r="C15" i="68"/>
  <c r="B15" i="68"/>
  <c r="C24" i="68"/>
  <c r="B24" i="68"/>
  <c r="B13" i="67"/>
  <c r="B7" i="67"/>
  <c r="B21" i="67"/>
  <c r="C28" i="67"/>
  <c r="B28" i="67"/>
  <c r="C33" i="67"/>
  <c r="B33" i="67"/>
  <c r="C31" i="27"/>
  <c r="B31" i="27"/>
  <c r="C8" i="27"/>
  <c r="B8" i="27"/>
  <c r="C20" i="65"/>
  <c r="B20" i="65"/>
  <c r="C50" i="65"/>
  <c r="B50" i="65"/>
  <c r="C25" i="66"/>
  <c r="B25" i="66"/>
  <c r="C39" i="64"/>
  <c r="B39" i="64"/>
  <c r="C25" i="64"/>
  <c r="B25" i="64"/>
  <c r="C6" i="64"/>
  <c r="B6" i="64"/>
  <c r="C15" i="30"/>
  <c r="B15" i="30"/>
  <c r="C101" i="62"/>
  <c r="B101" i="62"/>
  <c r="C79" i="62"/>
  <c r="B79" i="62"/>
  <c r="B11" i="62"/>
  <c r="J14" i="62"/>
  <c r="I14" i="62"/>
  <c r="K14" i="62"/>
  <c r="J13" i="62"/>
  <c r="I13" i="62"/>
  <c r="K13" i="62"/>
  <c r="J12" i="62"/>
  <c r="I12" i="62"/>
  <c r="K12" i="62"/>
  <c r="C34" i="63"/>
  <c r="B34" i="63"/>
  <c r="C23" i="63"/>
  <c r="B23" i="63"/>
  <c r="C13" i="63"/>
  <c r="B13" i="63"/>
  <c r="C6" i="63"/>
  <c r="B6" i="63"/>
  <c r="C71" i="60"/>
  <c r="B71" i="60"/>
  <c r="C60" i="60"/>
  <c r="B60" i="60"/>
  <c r="C51" i="60"/>
  <c r="B51" i="60"/>
  <c r="C42" i="60"/>
  <c r="B42" i="60"/>
  <c r="C25" i="59"/>
  <c r="B25" i="59"/>
  <c r="J32" i="59"/>
  <c r="I32" i="59"/>
  <c r="K32" i="59"/>
  <c r="J31" i="59"/>
  <c r="I31" i="59"/>
  <c r="J30" i="59"/>
  <c r="I30" i="59"/>
  <c r="J29" i="59"/>
  <c r="I29" i="59"/>
  <c r="K29" i="59"/>
  <c r="J28" i="59"/>
  <c r="I28" i="59"/>
  <c r="J27" i="59"/>
  <c r="I27" i="59"/>
  <c r="K27" i="59"/>
  <c r="J26" i="59"/>
  <c r="K26" i="59"/>
  <c r="I26" i="59"/>
  <c r="J24" i="59"/>
  <c r="I24" i="59"/>
  <c r="K24" i="59"/>
  <c r="J23" i="59"/>
  <c r="I23" i="59"/>
  <c r="J22" i="59"/>
  <c r="I22" i="59"/>
  <c r="J21" i="59"/>
  <c r="K21" i="59"/>
  <c r="I21" i="59"/>
  <c r="C7" i="59"/>
  <c r="B7" i="59"/>
  <c r="J20" i="59"/>
  <c r="I20" i="59"/>
  <c r="K20" i="59"/>
  <c r="J19" i="59"/>
  <c r="I19" i="59"/>
  <c r="K19" i="59"/>
  <c r="J18" i="59"/>
  <c r="I18" i="59"/>
  <c r="K18" i="59"/>
  <c r="J17" i="59"/>
  <c r="I17" i="59"/>
  <c r="K17" i="59"/>
  <c r="J16" i="59"/>
  <c r="K16" i="59"/>
  <c r="I16" i="59"/>
  <c r="J15" i="59"/>
  <c r="K15" i="59"/>
  <c r="I15" i="59"/>
  <c r="J14" i="59"/>
  <c r="I14" i="59"/>
  <c r="K14" i="59"/>
  <c r="J13" i="59"/>
  <c r="I13" i="59"/>
  <c r="K13" i="59"/>
  <c r="J12" i="59"/>
  <c r="I12" i="59"/>
  <c r="K12" i="59"/>
  <c r="J11" i="59"/>
  <c r="I11" i="59"/>
  <c r="K11" i="59"/>
  <c r="J10" i="59"/>
  <c r="I10" i="59"/>
  <c r="K10" i="59"/>
  <c r="J9" i="59"/>
  <c r="I9" i="59"/>
  <c r="K9" i="59"/>
  <c r="J8" i="59"/>
  <c r="K8" i="59"/>
  <c r="I8" i="59"/>
  <c r="J6" i="59"/>
  <c r="K6" i="59"/>
  <c r="I6" i="59"/>
  <c r="H20" i="58"/>
  <c r="I20" i="58"/>
  <c r="J20" i="58"/>
  <c r="K20" i="58"/>
  <c r="C17" i="58"/>
  <c r="B17" i="58"/>
  <c r="J21" i="58"/>
  <c r="I21" i="58"/>
  <c r="K21" i="58"/>
  <c r="J19" i="58"/>
  <c r="I19" i="58"/>
  <c r="J18" i="58"/>
  <c r="I18" i="58"/>
  <c r="J16" i="58"/>
  <c r="I16" i="58"/>
  <c r="J15" i="58"/>
  <c r="K15" i="58"/>
  <c r="I15" i="58"/>
  <c r="J14" i="58"/>
  <c r="I14" i="58"/>
  <c r="K14" i="58"/>
  <c r="J13" i="58"/>
  <c r="I13" i="58"/>
  <c r="K13" i="58"/>
  <c r="J12" i="58"/>
  <c r="I12" i="58"/>
  <c r="J11" i="58"/>
  <c r="K11" i="58"/>
  <c r="I11" i="58"/>
  <c r="C11" i="23"/>
  <c r="B11" i="23"/>
  <c r="C32" i="22"/>
  <c r="B32" i="22"/>
  <c r="C8" i="32"/>
  <c r="C187" i="77"/>
  <c r="C168" i="77"/>
  <c r="C120" i="77"/>
  <c r="C106" i="77"/>
  <c r="C96" i="77"/>
  <c r="C79" i="77"/>
  <c r="C64" i="77"/>
  <c r="C57" i="77"/>
  <c r="C47" i="77"/>
  <c r="C27" i="77"/>
  <c r="C14" i="77"/>
  <c r="K18" i="58"/>
  <c r="K22" i="59"/>
  <c r="K31" i="59"/>
  <c r="K12" i="58"/>
  <c r="K16" i="58"/>
  <c r="K19" i="58"/>
  <c r="K23" i="59"/>
  <c r="K28" i="59"/>
  <c r="K30" i="59"/>
  <c r="C147" i="5"/>
  <c r="C136" i="5"/>
  <c r="C126" i="5"/>
  <c r="C118" i="5"/>
  <c r="C116" i="5"/>
  <c r="C95" i="5"/>
  <c r="C84" i="5"/>
  <c r="C60" i="5"/>
  <c r="C6" i="5"/>
  <c r="H12" i="62"/>
  <c r="H13" i="62"/>
  <c r="H14" i="62"/>
  <c r="H15" i="62"/>
  <c r="H16" i="62"/>
  <c r="H17" i="62"/>
  <c r="H18" i="62"/>
  <c r="H19" i="62"/>
  <c r="H20" i="62"/>
  <c r="H7" i="71"/>
  <c r="H9" i="71"/>
  <c r="H10" i="71"/>
  <c r="H11" i="71"/>
  <c r="H12" i="71"/>
  <c r="H13" i="71"/>
  <c r="H14" i="71"/>
  <c r="H15" i="71"/>
  <c r="H16" i="71"/>
  <c r="H17" i="71"/>
  <c r="H18" i="71"/>
  <c r="H19" i="71"/>
  <c r="H20" i="71"/>
  <c r="C11" i="60"/>
  <c r="B11" i="60"/>
  <c r="H20" i="77"/>
  <c r="I137" i="6"/>
  <c r="H19" i="77"/>
  <c r="H137" i="6"/>
  <c r="H18" i="77"/>
  <c r="G137" i="6"/>
  <c r="D137" i="6"/>
  <c r="H17" i="77"/>
  <c r="F137" i="6"/>
  <c r="H16" i="77"/>
  <c r="I107" i="6"/>
  <c r="H15" i="77"/>
  <c r="H107" i="6"/>
  <c r="H13" i="77"/>
  <c r="H12" i="77"/>
  <c r="F107" i="6"/>
  <c r="H11" i="77"/>
  <c r="I77" i="6"/>
  <c r="H10" i="77"/>
  <c r="H77" i="6"/>
  <c r="H9" i="77"/>
  <c r="G77" i="6"/>
  <c r="D77" i="6"/>
  <c r="H8" i="77"/>
  <c r="F77" i="6"/>
  <c r="H7" i="77"/>
  <c r="H6" i="77"/>
  <c r="H5" i="77"/>
  <c r="C5" i="77"/>
  <c r="B5" i="77"/>
  <c r="H4" i="77"/>
  <c r="H3" i="77"/>
  <c r="E17" i="6"/>
  <c r="I6" i="2"/>
  <c r="J6" i="2"/>
  <c r="K6" i="2"/>
  <c r="L6" i="2"/>
  <c r="C6" i="77"/>
  <c r="B6" i="77"/>
  <c r="C7" i="77"/>
  <c r="B7" i="77"/>
  <c r="C8" i="77"/>
  <c r="B8" i="77"/>
  <c r="C9" i="77"/>
  <c r="B9" i="77"/>
  <c r="C10" i="77"/>
  <c r="B10" i="77"/>
  <c r="C11" i="77"/>
  <c r="C12" i="77"/>
  <c r="B11" i="77"/>
  <c r="B12" i="77"/>
  <c r="C13" i="77"/>
  <c r="B13" i="77"/>
  <c r="C15" i="77"/>
  <c r="B15" i="77"/>
  <c r="C16" i="77"/>
  <c r="H20" i="74"/>
  <c r="H18" i="74"/>
  <c r="H17" i="74"/>
  <c r="H16" i="74"/>
  <c r="H15" i="74"/>
  <c r="H14" i="74"/>
  <c r="H13" i="74"/>
  <c r="H12" i="74"/>
  <c r="H11" i="74"/>
  <c r="H10" i="74"/>
  <c r="H9" i="74"/>
  <c r="H8" i="74"/>
  <c r="C5" i="74"/>
  <c r="H21" i="73"/>
  <c r="I160" i="6"/>
  <c r="H20" i="73"/>
  <c r="H160" i="6"/>
  <c r="H19" i="73"/>
  <c r="G160" i="6"/>
  <c r="D160" i="6"/>
  <c r="H18" i="73"/>
  <c r="F160" i="6"/>
  <c r="H17" i="73"/>
  <c r="I130" i="6"/>
  <c r="H16" i="73"/>
  <c r="H130" i="6"/>
  <c r="H15" i="73"/>
  <c r="G130" i="6"/>
  <c r="D130" i="6"/>
  <c r="H13" i="73"/>
  <c r="F130" i="6"/>
  <c r="H12" i="73"/>
  <c r="I100" i="6"/>
  <c r="H11" i="73"/>
  <c r="H100" i="6"/>
  <c r="H10" i="73"/>
  <c r="G100" i="6"/>
  <c r="D100" i="6"/>
  <c r="H8" i="73"/>
  <c r="F100" i="6"/>
  <c r="H7" i="73"/>
  <c r="I70" i="6"/>
  <c r="H6" i="73"/>
  <c r="H70" i="6"/>
  <c r="H5" i="73"/>
  <c r="G70" i="6"/>
  <c r="C5" i="73"/>
  <c r="B5" i="73"/>
  <c r="H4" i="73"/>
  <c r="I29" i="2"/>
  <c r="H3" i="73"/>
  <c r="E70" i="6"/>
  <c r="H6" i="71"/>
  <c r="H5" i="71"/>
  <c r="C5" i="71"/>
  <c r="H4" i="71"/>
  <c r="H3" i="71"/>
  <c r="H21" i="70"/>
  <c r="H20" i="70"/>
  <c r="H19" i="70"/>
  <c r="H18" i="70"/>
  <c r="H16" i="70"/>
  <c r="H15" i="70"/>
  <c r="H14" i="70"/>
  <c r="H13" i="70"/>
  <c r="H12" i="70"/>
  <c r="H11" i="70"/>
  <c r="H10" i="70"/>
  <c r="H9" i="70"/>
  <c r="H8" i="70"/>
  <c r="H7" i="70"/>
  <c r="H6" i="70"/>
  <c r="C6" i="70"/>
  <c r="C7" i="70"/>
  <c r="B7" i="70"/>
  <c r="H4" i="70"/>
  <c r="H3" i="70"/>
  <c r="H21" i="69"/>
  <c r="H20" i="69"/>
  <c r="H19" i="69"/>
  <c r="H18" i="69"/>
  <c r="H17" i="69"/>
  <c r="H16" i="69"/>
  <c r="H15" i="69"/>
  <c r="H14" i="69"/>
  <c r="H13" i="69"/>
  <c r="H11" i="69"/>
  <c r="H10" i="69"/>
  <c r="H9" i="69"/>
  <c r="H8" i="69"/>
  <c r="H7" i="69"/>
  <c r="H6" i="69"/>
  <c r="C6" i="69"/>
  <c r="B6" i="69"/>
  <c r="H4" i="69"/>
  <c r="H3" i="69"/>
  <c r="H20" i="68"/>
  <c r="H19" i="68"/>
  <c r="H18" i="68"/>
  <c r="H17" i="68"/>
  <c r="H16" i="68"/>
  <c r="H14" i="68"/>
  <c r="H13" i="68"/>
  <c r="H12" i="68"/>
  <c r="H11" i="68"/>
  <c r="H10" i="68"/>
  <c r="H9" i="68"/>
  <c r="H8" i="68"/>
  <c r="H7" i="68"/>
  <c r="H6" i="68"/>
  <c r="H5" i="68"/>
  <c r="C5" i="68"/>
  <c r="B5" i="68"/>
  <c r="H4" i="68"/>
  <c r="H3" i="68"/>
  <c r="H19" i="66"/>
  <c r="H18" i="66"/>
  <c r="H17" i="66"/>
  <c r="H16" i="66"/>
  <c r="H15" i="66"/>
  <c r="H14" i="66"/>
  <c r="H13" i="66"/>
  <c r="H12" i="66"/>
  <c r="H11" i="66"/>
  <c r="H10" i="66"/>
  <c r="H9" i="66"/>
  <c r="H8" i="66"/>
  <c r="H7" i="66"/>
  <c r="H6" i="66"/>
  <c r="H5" i="66"/>
  <c r="C5" i="66"/>
  <c r="B5" i="66"/>
  <c r="H4" i="66"/>
  <c r="H3" i="66"/>
  <c r="H21" i="65"/>
  <c r="I152" i="6"/>
  <c r="H18" i="65"/>
  <c r="H152" i="6"/>
  <c r="H17" i="65"/>
  <c r="G152" i="6"/>
  <c r="D152" i="6"/>
  <c r="H16" i="65"/>
  <c r="F152" i="6"/>
  <c r="H15" i="65"/>
  <c r="I122" i="6"/>
  <c r="H14" i="65"/>
  <c r="H122" i="6"/>
  <c r="H13" i="65"/>
  <c r="G122" i="6"/>
  <c r="D122" i="6"/>
  <c r="H12" i="65"/>
  <c r="F122" i="6"/>
  <c r="H11" i="65"/>
  <c r="I92" i="6"/>
  <c r="H10" i="65"/>
  <c r="H92" i="6"/>
  <c r="H9" i="65"/>
  <c r="G92" i="6"/>
  <c r="D92" i="6"/>
  <c r="H8" i="65"/>
  <c r="F92" i="6"/>
  <c r="H7" i="65"/>
  <c r="L21" i="2"/>
  <c r="H6" i="65"/>
  <c r="H62" i="6"/>
  <c r="H5" i="65"/>
  <c r="G62" i="6"/>
  <c r="C5" i="65"/>
  <c r="C6" i="65"/>
  <c r="C7" i="65"/>
  <c r="H4" i="65"/>
  <c r="F62" i="6"/>
  <c r="H3" i="65"/>
  <c r="E32" i="6"/>
  <c r="H20" i="64"/>
  <c r="H19" i="64"/>
  <c r="H18" i="64"/>
  <c r="H17" i="64"/>
  <c r="H16" i="64"/>
  <c r="H15" i="64"/>
  <c r="H14" i="64"/>
  <c r="H13" i="64"/>
  <c r="H12" i="64"/>
  <c r="H11" i="64"/>
  <c r="H10" i="64"/>
  <c r="H9" i="64"/>
  <c r="H8" i="64"/>
  <c r="H7" i="64"/>
  <c r="H5" i="64"/>
  <c r="C5" i="64"/>
  <c r="B5" i="64"/>
  <c r="H4" i="64"/>
  <c r="H3" i="64"/>
  <c r="H21" i="63"/>
  <c r="H20" i="63"/>
  <c r="H19" i="63"/>
  <c r="H18" i="63"/>
  <c r="H17" i="63"/>
  <c r="H16" i="63"/>
  <c r="H15" i="63"/>
  <c r="H14" i="63"/>
  <c r="H12" i="63"/>
  <c r="H11" i="63"/>
  <c r="H10" i="63"/>
  <c r="H9" i="63"/>
  <c r="H8" i="63"/>
  <c r="H7" i="63"/>
  <c r="H5" i="63"/>
  <c r="C5" i="63"/>
  <c r="B5" i="63"/>
  <c r="H4" i="63"/>
  <c r="H3" i="63"/>
  <c r="J10" i="62"/>
  <c r="I10" i="62"/>
  <c r="H10" i="62"/>
  <c r="J9" i="62"/>
  <c r="I9" i="62"/>
  <c r="K9" i="62"/>
  <c r="H9" i="62"/>
  <c r="J8" i="62"/>
  <c r="I8" i="62"/>
  <c r="K8" i="62"/>
  <c r="H8" i="62"/>
  <c r="J7" i="62"/>
  <c r="I7" i="62"/>
  <c r="K7" i="62"/>
  <c r="H7" i="62"/>
  <c r="J6" i="62"/>
  <c r="I6" i="62"/>
  <c r="H6" i="62"/>
  <c r="J5" i="62"/>
  <c r="I5" i="62"/>
  <c r="K5" i="62"/>
  <c r="H5" i="62"/>
  <c r="J4" i="62"/>
  <c r="I4" i="62"/>
  <c r="K4" i="62"/>
  <c r="H4" i="62"/>
  <c r="H3" i="62"/>
  <c r="J25" i="61"/>
  <c r="I25" i="61"/>
  <c r="J24" i="61"/>
  <c r="I24" i="61"/>
  <c r="J23" i="61"/>
  <c r="I23" i="61"/>
  <c r="J22" i="61"/>
  <c r="I22" i="61"/>
  <c r="J21" i="61"/>
  <c r="I21" i="61"/>
  <c r="J20" i="61"/>
  <c r="I20" i="61"/>
  <c r="J19" i="61"/>
  <c r="I19" i="61"/>
  <c r="H19" i="61"/>
  <c r="J18" i="61"/>
  <c r="I18" i="61"/>
  <c r="H18" i="61"/>
  <c r="J17" i="61"/>
  <c r="I17" i="61"/>
  <c r="H17" i="61"/>
  <c r="J16" i="61"/>
  <c r="I16" i="61"/>
  <c r="H16" i="61"/>
  <c r="J15" i="61"/>
  <c r="I15" i="61"/>
  <c r="H15" i="61"/>
  <c r="J14" i="61"/>
  <c r="I14" i="61"/>
  <c r="H14" i="61"/>
  <c r="J13" i="61"/>
  <c r="I13" i="61"/>
  <c r="H13" i="61"/>
  <c r="J12" i="61"/>
  <c r="I12" i="61"/>
  <c r="H12" i="61"/>
  <c r="J11" i="61"/>
  <c r="I11" i="61"/>
  <c r="H11" i="61"/>
  <c r="J10" i="61"/>
  <c r="I10" i="61"/>
  <c r="H10" i="61"/>
  <c r="J9" i="61"/>
  <c r="I9" i="61"/>
  <c r="H9" i="61"/>
  <c r="J8" i="61"/>
  <c r="I8" i="61"/>
  <c r="H8" i="61"/>
  <c r="J7" i="61"/>
  <c r="I7" i="61"/>
  <c r="H7" i="61"/>
  <c r="J6" i="61"/>
  <c r="I6" i="61"/>
  <c r="H6" i="61"/>
  <c r="J5" i="61"/>
  <c r="I5" i="61"/>
  <c r="H5" i="61"/>
  <c r="C5" i="61"/>
  <c r="B5" i="61"/>
  <c r="J4" i="61"/>
  <c r="I4" i="61"/>
  <c r="H4" i="61"/>
  <c r="H3" i="61"/>
  <c r="H20" i="60"/>
  <c r="H19" i="60"/>
  <c r="H18" i="60"/>
  <c r="H17" i="60"/>
  <c r="H16" i="60"/>
  <c r="H15" i="60"/>
  <c r="H14" i="60"/>
  <c r="H13" i="60"/>
  <c r="H12" i="60"/>
  <c r="H10" i="60"/>
  <c r="H9" i="60"/>
  <c r="H8" i="60"/>
  <c r="H7" i="60"/>
  <c r="H6" i="60"/>
  <c r="H5" i="60"/>
  <c r="C5" i="60"/>
  <c r="B5" i="60"/>
  <c r="H4" i="60"/>
  <c r="H3" i="60"/>
  <c r="H20" i="59"/>
  <c r="H19" i="59"/>
  <c r="H18" i="59"/>
  <c r="H17" i="59"/>
  <c r="H16" i="59"/>
  <c r="H15" i="59"/>
  <c r="H14" i="59"/>
  <c r="H13" i="59"/>
  <c r="H12" i="59"/>
  <c r="H11" i="59"/>
  <c r="H10" i="59"/>
  <c r="H9" i="59"/>
  <c r="H8" i="59"/>
  <c r="H6" i="59"/>
  <c r="J5" i="59"/>
  <c r="I5" i="59"/>
  <c r="K5" i="59"/>
  <c r="H5" i="59"/>
  <c r="C5" i="59"/>
  <c r="J4" i="59"/>
  <c r="K4" i="59"/>
  <c r="I4" i="59"/>
  <c r="H4" i="59"/>
  <c r="H3" i="59"/>
  <c r="H19" i="58"/>
  <c r="H18" i="58"/>
  <c r="H16" i="58"/>
  <c r="H15" i="58"/>
  <c r="H14" i="58"/>
  <c r="H13" i="58"/>
  <c r="H12" i="58"/>
  <c r="H11" i="58"/>
  <c r="J10" i="58"/>
  <c r="K10" i="58"/>
  <c r="I10" i="58"/>
  <c r="H10" i="58"/>
  <c r="J9" i="58"/>
  <c r="I9" i="58"/>
  <c r="H9" i="58"/>
  <c r="J8" i="58"/>
  <c r="I8" i="58"/>
  <c r="K8" i="58"/>
  <c r="H8" i="58"/>
  <c r="J7" i="58"/>
  <c r="I7" i="58"/>
  <c r="H7" i="58"/>
  <c r="J6" i="58"/>
  <c r="I6" i="58"/>
  <c r="K6" i="58"/>
  <c r="H6" i="58"/>
  <c r="J5" i="58"/>
  <c r="I5" i="58"/>
  <c r="K5" i="58"/>
  <c r="H5" i="58"/>
  <c r="C5" i="58"/>
  <c r="J4" i="58"/>
  <c r="I4" i="58"/>
  <c r="H4" i="58"/>
  <c r="H3" i="58"/>
  <c r="C5" i="56"/>
  <c r="B5" i="56"/>
  <c r="H7" i="26"/>
  <c r="I72" i="6"/>
  <c r="H6" i="26"/>
  <c r="H72" i="6"/>
  <c r="H5" i="26"/>
  <c r="J31" i="2"/>
  <c r="K6" i="62"/>
  <c r="K10" i="62"/>
  <c r="B5" i="58"/>
  <c r="K4" i="58"/>
  <c r="K9" i="58"/>
  <c r="K7" i="58"/>
  <c r="B5" i="74"/>
  <c r="B6" i="70"/>
  <c r="B5" i="67"/>
  <c r="B5" i="65"/>
  <c r="C7" i="64"/>
  <c r="B7" i="64"/>
  <c r="C6" i="59"/>
  <c r="B6" i="59"/>
  <c r="B5" i="59"/>
  <c r="B16" i="77"/>
  <c r="C17" i="77"/>
  <c r="B5" i="71"/>
  <c r="H24" i="2"/>
  <c r="H23" i="2"/>
  <c r="H19" i="2"/>
  <c r="B5" i="62"/>
  <c r="C7" i="63"/>
  <c r="B7" i="63"/>
  <c r="H16" i="2"/>
  <c r="H29" i="2"/>
  <c r="H28" i="2"/>
  <c r="H27" i="2"/>
  <c r="H25" i="2"/>
  <c r="H20" i="2"/>
  <c r="H15" i="2"/>
  <c r="H14" i="2"/>
  <c r="K31" i="2"/>
  <c r="L29" i="2"/>
  <c r="K29" i="2"/>
  <c r="J29" i="2"/>
  <c r="L28" i="2"/>
  <c r="I28" i="2"/>
  <c r="K28" i="2"/>
  <c r="J28" i="2"/>
  <c r="I27" i="2"/>
  <c r="J27" i="2"/>
  <c r="L27" i="2"/>
  <c r="K27" i="2"/>
  <c r="I25" i="2"/>
  <c r="K25" i="2"/>
  <c r="J25" i="2"/>
  <c r="L25" i="2"/>
  <c r="L24" i="2"/>
  <c r="I24" i="2"/>
  <c r="K24" i="2"/>
  <c r="J24" i="2"/>
  <c r="L23" i="2"/>
  <c r="I23" i="2"/>
  <c r="K23" i="2"/>
  <c r="J23" i="2"/>
  <c r="I20" i="2"/>
  <c r="K20" i="2"/>
  <c r="J20" i="2"/>
  <c r="L20" i="2"/>
  <c r="J19" i="2"/>
  <c r="L19" i="2"/>
  <c r="K19" i="2"/>
  <c r="I19" i="2"/>
  <c r="J16" i="2"/>
  <c r="L16" i="2"/>
  <c r="K16" i="2"/>
  <c r="I16" i="2"/>
  <c r="J15" i="2"/>
  <c r="L15" i="2"/>
  <c r="I15" i="2"/>
  <c r="K15" i="2"/>
  <c r="L14" i="2"/>
  <c r="I14" i="2"/>
  <c r="K14" i="2"/>
  <c r="J14" i="2"/>
  <c r="K10" i="2"/>
  <c r="C6" i="74"/>
  <c r="B6" i="74"/>
  <c r="C6" i="73"/>
  <c r="B6" i="73"/>
  <c r="C6" i="71"/>
  <c r="B6" i="71"/>
  <c r="C8" i="70"/>
  <c r="B8" i="70"/>
  <c r="C7" i="69"/>
  <c r="B7" i="69"/>
  <c r="C6" i="68"/>
  <c r="B6" i="68"/>
  <c r="B6" i="67"/>
  <c r="C6" i="66"/>
  <c r="B6" i="66"/>
  <c r="C8" i="63"/>
  <c r="B8" i="63"/>
  <c r="B6" i="62"/>
  <c r="C6" i="61"/>
  <c r="B6" i="61"/>
  <c r="C6" i="60"/>
  <c r="B6" i="60"/>
  <c r="C6" i="58"/>
  <c r="B6" i="58"/>
  <c r="H8" i="25"/>
  <c r="I71" i="6"/>
  <c r="H6" i="25"/>
  <c r="H71" i="6"/>
  <c r="H5" i="25"/>
  <c r="G71" i="6"/>
  <c r="H4" i="25"/>
  <c r="F71" i="6"/>
  <c r="H3" i="25"/>
  <c r="E71" i="6"/>
  <c r="H7" i="28"/>
  <c r="I67" i="6"/>
  <c r="H6" i="28"/>
  <c r="H67" i="6"/>
  <c r="H5" i="28"/>
  <c r="J26" i="2"/>
  <c r="H4" i="28"/>
  <c r="F37" i="6"/>
  <c r="H3" i="28"/>
  <c r="E37" i="6"/>
  <c r="H7" i="27"/>
  <c r="H6" i="27"/>
  <c r="H5" i="27"/>
  <c r="H4" i="27"/>
  <c r="H3" i="27"/>
  <c r="H7" i="30"/>
  <c r="H6" i="30"/>
  <c r="H5" i="30"/>
  <c r="H4" i="30"/>
  <c r="H3" i="30"/>
  <c r="H7" i="24"/>
  <c r="H6" i="24"/>
  <c r="H5" i="24"/>
  <c r="H4" i="29"/>
  <c r="F23" i="6"/>
  <c r="H7" i="22"/>
  <c r="H6" i="22"/>
  <c r="H5" i="22"/>
  <c r="H4" i="22"/>
  <c r="H3" i="22"/>
  <c r="H7" i="32"/>
  <c r="L7" i="2"/>
  <c r="H6" i="32"/>
  <c r="H5" i="32"/>
  <c r="H4" i="32"/>
  <c r="H3" i="32"/>
  <c r="H8" i="5"/>
  <c r="L5" i="2"/>
  <c r="H7" i="5"/>
  <c r="K5" i="2"/>
  <c r="H5" i="5"/>
  <c r="J5" i="2"/>
  <c r="H4" i="5"/>
  <c r="F46" i="6"/>
  <c r="H3" i="5"/>
  <c r="E16" i="6"/>
  <c r="C8" i="64"/>
  <c r="B8" i="64"/>
  <c r="C7" i="60"/>
  <c r="B7" i="60"/>
  <c r="C8" i="59"/>
  <c r="E19" i="6"/>
  <c r="E18" i="6"/>
  <c r="B17" i="77"/>
  <c r="C18" i="77"/>
  <c r="C7" i="71"/>
  <c r="B7" i="71"/>
  <c r="C9" i="63"/>
  <c r="C9" i="70"/>
  <c r="B9" i="70"/>
  <c r="C7" i="61"/>
  <c r="C8" i="60"/>
  <c r="B8" i="60"/>
  <c r="J30" i="2"/>
  <c r="K30" i="2"/>
  <c r="K26" i="2"/>
  <c r="K22" i="2"/>
  <c r="L22" i="2"/>
  <c r="I22" i="2"/>
  <c r="J22" i="2"/>
  <c r="J18" i="2"/>
  <c r="K18" i="2"/>
  <c r="L18" i="2"/>
  <c r="K13" i="2"/>
  <c r="L13" i="2"/>
  <c r="J13" i="2"/>
  <c r="L9" i="2"/>
  <c r="K8" i="2"/>
  <c r="L8" i="2"/>
  <c r="J8" i="2"/>
  <c r="J7" i="2"/>
  <c r="K7" i="2"/>
  <c r="C7" i="74"/>
  <c r="C7" i="73"/>
  <c r="C8" i="73"/>
  <c r="B8" i="73"/>
  <c r="C8" i="69"/>
  <c r="C7" i="68"/>
  <c r="C7" i="66"/>
  <c r="C10" i="63"/>
  <c r="C7" i="58"/>
  <c r="C5" i="26"/>
  <c r="C6" i="26"/>
  <c r="B6" i="25"/>
  <c r="B5" i="25"/>
  <c r="B6" i="28"/>
  <c r="B5" i="28"/>
  <c r="B6" i="27"/>
  <c r="B5" i="27"/>
  <c r="B6" i="30"/>
  <c r="B5" i="30"/>
  <c r="B6" i="24"/>
  <c r="B5" i="24"/>
  <c r="B5" i="29"/>
  <c r="B7" i="23"/>
  <c r="B6" i="23"/>
  <c r="B13" i="22"/>
  <c r="B6" i="22"/>
  <c r="B5" i="22"/>
  <c r="H20" i="32"/>
  <c r="H19" i="32"/>
  <c r="H18" i="32"/>
  <c r="H17" i="32"/>
  <c r="H16" i="32"/>
  <c r="H15" i="32"/>
  <c r="H14" i="32"/>
  <c r="C6" i="32"/>
  <c r="B6" i="32"/>
  <c r="B5" i="32"/>
  <c r="C5" i="5"/>
  <c r="C8" i="5"/>
  <c r="C9" i="64"/>
  <c r="B9" i="64"/>
  <c r="C9" i="59"/>
  <c r="B9" i="59"/>
  <c r="B8" i="59"/>
  <c r="B18" i="77"/>
  <c r="C19" i="77"/>
  <c r="C7" i="5"/>
  <c r="C9" i="71"/>
  <c r="B9" i="63"/>
  <c r="C11" i="63"/>
  <c r="C12" i="63"/>
  <c r="C10" i="70"/>
  <c r="C11" i="70"/>
  <c r="B11" i="70"/>
  <c r="B7" i="61"/>
  <c r="C8" i="61"/>
  <c r="C9" i="60"/>
  <c r="C10" i="60"/>
  <c r="B7" i="74"/>
  <c r="C8" i="74"/>
  <c r="C10" i="73"/>
  <c r="B7" i="73"/>
  <c r="B8" i="69"/>
  <c r="C9" i="69"/>
  <c r="B9" i="69"/>
  <c r="B7" i="68"/>
  <c r="C8" i="68"/>
  <c r="B8" i="67"/>
  <c r="B9" i="67"/>
  <c r="B7" i="66"/>
  <c r="C8" i="66"/>
  <c r="B8" i="66"/>
  <c r="B10" i="63"/>
  <c r="B7" i="62"/>
  <c r="B7" i="58"/>
  <c r="C8" i="58"/>
  <c r="B5" i="26"/>
  <c r="C7" i="26"/>
  <c r="B7" i="26"/>
  <c r="B6" i="26"/>
  <c r="C7" i="32"/>
  <c r="B7" i="32"/>
  <c r="B135" i="6"/>
  <c r="B105" i="6"/>
  <c r="B75" i="6"/>
  <c r="B45" i="6"/>
  <c r="H13" i="32"/>
  <c r="H12" i="32"/>
  <c r="H11" i="32"/>
  <c r="H10" i="32"/>
  <c r="H9" i="32"/>
  <c r="I7" i="2"/>
  <c r="H7" i="2"/>
  <c r="H20" i="30"/>
  <c r="H19" i="30"/>
  <c r="H18" i="30"/>
  <c r="H17" i="30"/>
  <c r="H16" i="30"/>
  <c r="H14" i="30"/>
  <c r="H13" i="30"/>
  <c r="H12" i="30"/>
  <c r="H11" i="30"/>
  <c r="H10" i="30"/>
  <c r="H9" i="30"/>
  <c r="H8" i="30"/>
  <c r="C7" i="30"/>
  <c r="I18" i="2"/>
  <c r="H18" i="2"/>
  <c r="H19" i="28"/>
  <c r="I157" i="6"/>
  <c r="H18" i="28"/>
  <c r="H157" i="6"/>
  <c r="H17" i="28"/>
  <c r="G157" i="6"/>
  <c r="D157" i="6"/>
  <c r="H16" i="28"/>
  <c r="F157" i="6"/>
  <c r="H15" i="28"/>
  <c r="I127" i="6"/>
  <c r="H14" i="28"/>
  <c r="H127" i="6"/>
  <c r="H13" i="28"/>
  <c r="G127" i="6"/>
  <c r="D127" i="6"/>
  <c r="H12" i="28"/>
  <c r="F127" i="6"/>
  <c r="H11" i="28"/>
  <c r="I97" i="6"/>
  <c r="H10" i="28"/>
  <c r="H97" i="6"/>
  <c r="H9" i="28"/>
  <c r="G97" i="6"/>
  <c r="D97" i="6"/>
  <c r="H8" i="28"/>
  <c r="F97" i="6"/>
  <c r="C7" i="28"/>
  <c r="B7" i="28"/>
  <c r="I26" i="2"/>
  <c r="H26" i="2"/>
  <c r="C7" i="27"/>
  <c r="B7" i="27"/>
  <c r="H22" i="2"/>
  <c r="H19" i="26"/>
  <c r="I162" i="6"/>
  <c r="H18" i="26"/>
  <c r="H162" i="6"/>
  <c r="H17" i="26"/>
  <c r="G162" i="6"/>
  <c r="D162" i="6"/>
  <c r="H16" i="26"/>
  <c r="F162" i="6"/>
  <c r="H15" i="26"/>
  <c r="I132" i="6"/>
  <c r="H14" i="26"/>
  <c r="H132" i="6"/>
  <c r="H13" i="26"/>
  <c r="G132" i="6"/>
  <c r="D132" i="6"/>
  <c r="H12" i="26"/>
  <c r="F132" i="6"/>
  <c r="H11" i="26"/>
  <c r="I102" i="6"/>
  <c r="H10" i="26"/>
  <c r="H102" i="6"/>
  <c r="H9" i="26"/>
  <c r="G102" i="6"/>
  <c r="D102" i="6"/>
  <c r="H8" i="26"/>
  <c r="F102" i="6"/>
  <c r="I31" i="2"/>
  <c r="H31" i="2"/>
  <c r="H20" i="25"/>
  <c r="I161" i="6"/>
  <c r="H19" i="25"/>
  <c r="H161" i="6"/>
  <c r="H18" i="25"/>
  <c r="G161" i="6"/>
  <c r="D161" i="6"/>
  <c r="H17" i="25"/>
  <c r="F161" i="6"/>
  <c r="H16" i="25"/>
  <c r="I131" i="6"/>
  <c r="H15" i="25"/>
  <c r="H131" i="6"/>
  <c r="H14" i="25"/>
  <c r="G131" i="6"/>
  <c r="D131" i="6"/>
  <c r="H13" i="25"/>
  <c r="F131" i="6"/>
  <c r="H12" i="25"/>
  <c r="I101" i="6"/>
  <c r="H11" i="25"/>
  <c r="H101" i="6"/>
  <c r="H10" i="25"/>
  <c r="G101" i="6"/>
  <c r="D101" i="6"/>
  <c r="H9" i="25"/>
  <c r="F101" i="6"/>
  <c r="B8" i="25"/>
  <c r="I30" i="2"/>
  <c r="H30" i="2"/>
  <c r="H19" i="24"/>
  <c r="H18" i="24"/>
  <c r="H17" i="24"/>
  <c r="H16" i="24"/>
  <c r="H15" i="24"/>
  <c r="H14" i="24"/>
  <c r="H13" i="24"/>
  <c r="H12" i="24"/>
  <c r="H11" i="24"/>
  <c r="H10" i="24"/>
  <c r="H9" i="24"/>
  <c r="H8" i="24"/>
  <c r="C7" i="24"/>
  <c r="B7" i="24"/>
  <c r="I13" i="2"/>
  <c r="H13" i="2"/>
  <c r="C9" i="23"/>
  <c r="H20" i="22"/>
  <c r="H19" i="22"/>
  <c r="H18" i="22"/>
  <c r="H17" i="22"/>
  <c r="H16" i="22"/>
  <c r="H15" i="22"/>
  <c r="H14" i="22"/>
  <c r="H12" i="22"/>
  <c r="H11" i="22"/>
  <c r="H10" i="22"/>
  <c r="H9" i="22"/>
  <c r="H8" i="22"/>
  <c r="I8" i="2"/>
  <c r="H8" i="2"/>
  <c r="H20" i="5"/>
  <c r="I136" i="6"/>
  <c r="H19" i="5"/>
  <c r="H136" i="6"/>
  <c r="H18" i="5"/>
  <c r="G136" i="6"/>
  <c r="H17" i="5"/>
  <c r="F136" i="6"/>
  <c r="H16" i="5"/>
  <c r="I106" i="6"/>
  <c r="H15" i="5"/>
  <c r="H106" i="6"/>
  <c r="H14" i="5"/>
  <c r="G106" i="6"/>
  <c r="D106" i="6"/>
  <c r="H13" i="5"/>
  <c r="F106" i="6"/>
  <c r="H12" i="5"/>
  <c r="I76" i="6"/>
  <c r="H11" i="5"/>
  <c r="H76" i="6"/>
  <c r="H10" i="5"/>
  <c r="G76" i="6"/>
  <c r="H9" i="5"/>
  <c r="F76" i="6"/>
  <c r="I5" i="2"/>
  <c r="B10" i="67"/>
  <c r="C10" i="64"/>
  <c r="C11" i="64"/>
  <c r="B11" i="64"/>
  <c r="B7" i="30"/>
  <c r="B9" i="62"/>
  <c r="C10" i="59"/>
  <c r="B19" i="77"/>
  <c r="C20" i="77"/>
  <c r="B7" i="5"/>
  <c r="C10" i="71"/>
  <c r="B9" i="71"/>
  <c r="B11" i="63"/>
  <c r="C14" i="63"/>
  <c r="B14" i="63"/>
  <c r="B10" i="70"/>
  <c r="C12" i="70"/>
  <c r="B8" i="61"/>
  <c r="C9" i="61"/>
  <c r="B9" i="60"/>
  <c r="C12" i="60"/>
  <c r="C9" i="74"/>
  <c r="B8" i="74"/>
  <c r="B10" i="73"/>
  <c r="C11" i="73"/>
  <c r="C12" i="73"/>
  <c r="B12" i="73"/>
  <c r="C10" i="69"/>
  <c r="B8" i="68"/>
  <c r="C9" i="68"/>
  <c r="C9" i="66"/>
  <c r="B12" i="63"/>
  <c r="B8" i="62"/>
  <c r="B10" i="60"/>
  <c r="B8" i="58"/>
  <c r="C9" i="58"/>
  <c r="B8" i="22"/>
  <c r="C8" i="26"/>
  <c r="B8" i="26"/>
  <c r="C9" i="27"/>
  <c r="B9" i="27"/>
  <c r="B7" i="22"/>
  <c r="C9" i="32"/>
  <c r="B9" i="32"/>
  <c r="C8" i="30"/>
  <c r="B8" i="30"/>
  <c r="C8" i="28"/>
  <c r="B8" i="28"/>
  <c r="B9" i="25"/>
  <c r="C8" i="24"/>
  <c r="B8" i="24"/>
  <c r="B12" i="62"/>
  <c r="B11" i="67"/>
  <c r="B10" i="64"/>
  <c r="C12" i="64"/>
  <c r="B12" i="64"/>
  <c r="B12" i="60"/>
  <c r="B10" i="59"/>
  <c r="C11" i="59"/>
  <c r="B20" i="77"/>
  <c r="C21" i="77"/>
  <c r="C13" i="73"/>
  <c r="B13" i="73"/>
  <c r="B10" i="71"/>
  <c r="C11" i="71"/>
  <c r="C15" i="63"/>
  <c r="C13" i="70"/>
  <c r="C14" i="70"/>
  <c r="B12" i="70"/>
  <c r="B9" i="61"/>
  <c r="C10" i="61"/>
  <c r="C11" i="61"/>
  <c r="B11" i="61"/>
  <c r="C13" i="60"/>
  <c r="B9" i="74"/>
  <c r="C10" i="74"/>
  <c r="B11" i="73"/>
  <c r="B10" i="69"/>
  <c r="C11" i="69"/>
  <c r="B9" i="68"/>
  <c r="C10" i="68"/>
  <c r="B9" i="66"/>
  <c r="C10" i="66"/>
  <c r="B9" i="58"/>
  <c r="C10" i="58"/>
  <c r="B9" i="22"/>
  <c r="C9" i="26"/>
  <c r="B9" i="26"/>
  <c r="B10" i="25"/>
  <c r="C10" i="27"/>
  <c r="C10" i="32"/>
  <c r="B10" i="32"/>
  <c r="C9" i="30"/>
  <c r="C9" i="28"/>
  <c r="B9" i="28"/>
  <c r="C9" i="24"/>
  <c r="F5" i="2"/>
  <c r="B10" i="62"/>
  <c r="C13" i="64"/>
  <c r="B13" i="64"/>
  <c r="C11" i="58"/>
  <c r="B11" i="58"/>
  <c r="C15" i="73"/>
  <c r="C16" i="73"/>
  <c r="B16" i="73"/>
  <c r="C10" i="28"/>
  <c r="B10" i="28"/>
  <c r="B9" i="30"/>
  <c r="B13" i="62"/>
  <c r="B13" i="60"/>
  <c r="B11" i="59"/>
  <c r="C12" i="59"/>
  <c r="B21" i="77"/>
  <c r="C22" i="77"/>
  <c r="B11" i="71"/>
  <c r="C12" i="71"/>
  <c r="C13" i="71"/>
  <c r="C16" i="63"/>
  <c r="B16" i="63"/>
  <c r="B15" i="63"/>
  <c r="B14" i="70"/>
  <c r="C15" i="70"/>
  <c r="B15" i="70"/>
  <c r="B13" i="70"/>
  <c r="C12" i="61"/>
  <c r="B10" i="61"/>
  <c r="C14" i="60"/>
  <c r="B14" i="60"/>
  <c r="C11" i="74"/>
  <c r="C12" i="74"/>
  <c r="B10" i="74"/>
  <c r="C13" i="69"/>
  <c r="B11" i="69"/>
  <c r="B10" i="68"/>
  <c r="C11" i="68"/>
  <c r="C12" i="68"/>
  <c r="B10" i="66"/>
  <c r="C11" i="66"/>
  <c r="B10" i="58"/>
  <c r="B11" i="25"/>
  <c r="B10" i="27"/>
  <c r="C11" i="27"/>
  <c r="C10" i="24"/>
  <c r="B10" i="24"/>
  <c r="B9" i="24"/>
  <c r="C11" i="32"/>
  <c r="B11" i="32"/>
  <c r="C16" i="6"/>
  <c r="C46" i="6"/>
  <c r="C10" i="30"/>
  <c r="B10" i="30"/>
  <c r="B12" i="67"/>
  <c r="C14" i="64"/>
  <c r="C15" i="64"/>
  <c r="C12" i="58"/>
  <c r="B12" i="58"/>
  <c r="C13" i="58"/>
  <c r="B12" i="74"/>
  <c r="C13" i="74"/>
  <c r="B15" i="73"/>
  <c r="C17" i="73"/>
  <c r="C18" i="73"/>
  <c r="C11" i="28"/>
  <c r="B11" i="28"/>
  <c r="B12" i="68"/>
  <c r="C13" i="68"/>
  <c r="B14" i="64"/>
  <c r="C15" i="60"/>
  <c r="C16" i="60"/>
  <c r="B12" i="59"/>
  <c r="C13" i="59"/>
  <c r="B13" i="59"/>
  <c r="B22" i="77"/>
  <c r="C23" i="77"/>
  <c r="B13" i="71"/>
  <c r="C14" i="71"/>
  <c r="B14" i="71"/>
  <c r="B12" i="71"/>
  <c r="C16" i="70"/>
  <c r="B16" i="70"/>
  <c r="C17" i="63"/>
  <c r="C18" i="63"/>
  <c r="B18" i="63"/>
  <c r="B13" i="69"/>
  <c r="C14" i="69"/>
  <c r="B14" i="69"/>
  <c r="C13" i="61"/>
  <c r="B13" i="61"/>
  <c r="B12" i="61"/>
  <c r="B11" i="74"/>
  <c r="B11" i="68"/>
  <c r="B11" i="66"/>
  <c r="C12" i="66"/>
  <c r="C11" i="30"/>
  <c r="B10" i="22"/>
  <c r="B11" i="27"/>
  <c r="C12" i="27"/>
  <c r="C11" i="24"/>
  <c r="B11" i="24"/>
  <c r="C12" i="32"/>
  <c r="C13" i="32"/>
  <c r="B13" i="32"/>
  <c r="B14" i="62"/>
  <c r="B13" i="58"/>
  <c r="C14" i="58"/>
  <c r="B13" i="74"/>
  <c r="C14" i="74"/>
  <c r="B17" i="73"/>
  <c r="B18" i="73"/>
  <c r="C19" i="73"/>
  <c r="C15" i="71"/>
  <c r="C16" i="71"/>
  <c r="C18" i="70"/>
  <c r="B18" i="70"/>
  <c r="C12" i="28"/>
  <c r="B12" i="28"/>
  <c r="B13" i="68"/>
  <c r="C14" i="68"/>
  <c r="B15" i="64"/>
  <c r="C16" i="64"/>
  <c r="B11" i="30"/>
  <c r="B15" i="62"/>
  <c r="B15" i="60"/>
  <c r="B16" i="60"/>
  <c r="C17" i="60"/>
  <c r="C14" i="59"/>
  <c r="B23" i="77"/>
  <c r="C24" i="77"/>
  <c r="C19" i="63"/>
  <c r="B19" i="63"/>
  <c r="B17" i="63"/>
  <c r="C15" i="69"/>
  <c r="B15" i="69"/>
  <c r="C14" i="61"/>
  <c r="B14" i="61"/>
  <c r="B12" i="66"/>
  <c r="C13" i="66"/>
  <c r="C14" i="66"/>
  <c r="C12" i="30"/>
  <c r="B12" i="30"/>
  <c r="B12" i="22"/>
  <c r="B11" i="22"/>
  <c r="C14" i="32"/>
  <c r="B14" i="32"/>
  <c r="B12" i="25"/>
  <c r="B12" i="27"/>
  <c r="C13" i="27"/>
  <c r="C12" i="24"/>
  <c r="B12" i="24"/>
  <c r="B12" i="32"/>
  <c r="B14" i="58"/>
  <c r="C15" i="58"/>
  <c r="B15" i="71"/>
  <c r="B14" i="74"/>
  <c r="C15" i="74"/>
  <c r="B19" i="73"/>
  <c r="C20" i="73"/>
  <c r="B20" i="73"/>
  <c r="C19" i="70"/>
  <c r="B19" i="70"/>
  <c r="C13" i="28"/>
  <c r="B13" i="28"/>
  <c r="B14" i="68"/>
  <c r="C16" i="68"/>
  <c r="B16" i="64"/>
  <c r="C17" i="64"/>
  <c r="C13" i="30"/>
  <c r="B16" i="62"/>
  <c r="C15" i="61"/>
  <c r="B15" i="61"/>
  <c r="B17" i="60"/>
  <c r="C18" i="60"/>
  <c r="B14" i="59"/>
  <c r="C15" i="59"/>
  <c r="B24" i="77"/>
  <c r="C25" i="77"/>
  <c r="B16" i="71"/>
  <c r="C17" i="71"/>
  <c r="C20" i="63"/>
  <c r="B20" i="63"/>
  <c r="C16" i="69"/>
  <c r="C17" i="69"/>
  <c r="B13" i="66"/>
  <c r="B14" i="66"/>
  <c r="C15" i="66"/>
  <c r="C13" i="24"/>
  <c r="B13" i="24"/>
  <c r="C15" i="32"/>
  <c r="B15" i="32"/>
  <c r="B13" i="25"/>
  <c r="B14" i="25"/>
  <c r="B13" i="27"/>
  <c r="C14" i="27"/>
  <c r="B14" i="27"/>
  <c r="B15" i="58"/>
  <c r="C16" i="58"/>
  <c r="B15" i="74"/>
  <c r="C16" i="74"/>
  <c r="C21" i="73"/>
  <c r="B21" i="73"/>
  <c r="C20" i="70"/>
  <c r="B20" i="70"/>
  <c r="C14" i="28"/>
  <c r="B14" i="28"/>
  <c r="B16" i="68"/>
  <c r="C17" i="68"/>
  <c r="B17" i="64"/>
  <c r="C18" i="64"/>
  <c r="B13" i="30"/>
  <c r="C14" i="30"/>
  <c r="B14" i="30"/>
  <c r="B17" i="62"/>
  <c r="C16" i="61"/>
  <c r="B16" i="61"/>
  <c r="B18" i="60"/>
  <c r="C19" i="60"/>
  <c r="C16" i="59"/>
  <c r="B15" i="59"/>
  <c r="B25" i="77"/>
  <c r="C26" i="77"/>
  <c r="B17" i="71"/>
  <c r="C18" i="71"/>
  <c r="C21" i="63"/>
  <c r="B21" i="63"/>
  <c r="B16" i="69"/>
  <c r="C17" i="61"/>
  <c r="B17" i="61"/>
  <c r="B17" i="69"/>
  <c r="C18" i="69"/>
  <c r="B15" i="66"/>
  <c r="C16" i="66"/>
  <c r="C14" i="24"/>
  <c r="B14" i="24"/>
  <c r="B14" i="22"/>
  <c r="C16" i="32"/>
  <c r="B16" i="32"/>
  <c r="C15" i="27"/>
  <c r="C15" i="24"/>
  <c r="B15" i="24"/>
  <c r="B16" i="58"/>
  <c r="C18" i="58"/>
  <c r="B16" i="74"/>
  <c r="C17" i="74"/>
  <c r="C22" i="73"/>
  <c r="B22" i="73"/>
  <c r="C21" i="70"/>
  <c r="B21" i="70"/>
  <c r="B17" i="68"/>
  <c r="C18" i="68"/>
  <c r="B15" i="27"/>
  <c r="B18" i="64"/>
  <c r="C19" i="64"/>
  <c r="C16" i="30"/>
  <c r="B16" i="30"/>
  <c r="B18" i="62"/>
  <c r="C18" i="61"/>
  <c r="B19" i="60"/>
  <c r="C20" i="60"/>
  <c r="B16" i="59"/>
  <c r="C17" i="59"/>
  <c r="B26" i="77"/>
  <c r="C28" i="77"/>
  <c r="C19" i="71"/>
  <c r="B18" i="71"/>
  <c r="C22" i="63"/>
  <c r="B22" i="63"/>
  <c r="B18" i="69"/>
  <c r="C19" i="69"/>
  <c r="B16" i="66"/>
  <c r="C17" i="66"/>
  <c r="B15" i="22"/>
  <c r="C17" i="32"/>
  <c r="C18" i="32"/>
  <c r="B15" i="25"/>
  <c r="C16" i="27"/>
  <c r="B16" i="27"/>
  <c r="B16" i="22"/>
  <c r="B18" i="58"/>
  <c r="C19" i="58"/>
  <c r="B17" i="74"/>
  <c r="C18" i="74"/>
  <c r="C24" i="73"/>
  <c r="C25" i="73"/>
  <c r="C22" i="70"/>
  <c r="B22" i="70"/>
  <c r="B18" i="68"/>
  <c r="C19" i="68"/>
  <c r="B19" i="64"/>
  <c r="C20" i="64"/>
  <c r="C17" i="30"/>
  <c r="B17" i="30"/>
  <c r="B19" i="62"/>
  <c r="C19" i="61"/>
  <c r="B19" i="61"/>
  <c r="B18" i="61"/>
  <c r="B20" i="60"/>
  <c r="C21" i="60"/>
  <c r="B17" i="59"/>
  <c r="C18" i="59"/>
  <c r="B28" i="77"/>
  <c r="C29" i="77"/>
  <c r="B19" i="71"/>
  <c r="C20" i="71"/>
  <c r="C24" i="63"/>
  <c r="B24" i="63"/>
  <c r="B19" i="69"/>
  <c r="C20" i="69"/>
  <c r="B17" i="66"/>
  <c r="C18" i="66"/>
  <c r="B17" i="22"/>
  <c r="B17" i="32"/>
  <c r="B17" i="25"/>
  <c r="B16" i="25"/>
  <c r="C17" i="27"/>
  <c r="B18" i="32"/>
  <c r="C19" i="32"/>
  <c r="C20" i="32"/>
  <c r="B20" i="32"/>
  <c r="B19" i="58"/>
  <c r="C20" i="58"/>
  <c r="B18" i="74"/>
  <c r="C20" i="74"/>
  <c r="B24" i="73"/>
  <c r="C23" i="70"/>
  <c r="B23" i="70"/>
  <c r="B19" i="68"/>
  <c r="C20" i="68"/>
  <c r="B20" i="68"/>
  <c r="B17" i="27"/>
  <c r="B20" i="64"/>
  <c r="C21" i="64"/>
  <c r="C18" i="30"/>
  <c r="B20" i="62"/>
  <c r="C20" i="61"/>
  <c r="C21" i="61"/>
  <c r="B21" i="61"/>
  <c r="B21" i="60"/>
  <c r="C22" i="60"/>
  <c r="B18" i="59"/>
  <c r="C19" i="59"/>
  <c r="B18" i="22"/>
  <c r="B29" i="77"/>
  <c r="C30" i="77"/>
  <c r="B20" i="71"/>
  <c r="C21" i="71"/>
  <c r="C25" i="63"/>
  <c r="C26" i="63"/>
  <c r="B25" i="73"/>
  <c r="C26" i="73"/>
  <c r="B20" i="69"/>
  <c r="C21" i="69"/>
  <c r="B18" i="66"/>
  <c r="C19" i="66"/>
  <c r="B18" i="25"/>
  <c r="B19" i="25"/>
  <c r="C18" i="27"/>
  <c r="B19" i="22"/>
  <c r="B19" i="32"/>
  <c r="C21" i="32"/>
  <c r="B20" i="58"/>
  <c r="C21" i="58"/>
  <c r="B21" i="58"/>
  <c r="B20" i="74"/>
  <c r="C21" i="74"/>
  <c r="C25" i="70"/>
  <c r="B25" i="70"/>
  <c r="C21" i="68"/>
  <c r="B18" i="27"/>
  <c r="B21" i="64"/>
  <c r="C22" i="64"/>
  <c r="B18" i="30"/>
  <c r="C19" i="30"/>
  <c r="B21" i="62"/>
  <c r="B20" i="61"/>
  <c r="C22" i="61"/>
  <c r="B22" i="60"/>
  <c r="C23" i="60"/>
  <c r="B19" i="59"/>
  <c r="C20" i="59"/>
  <c r="B30" i="77"/>
  <c r="C31" i="77"/>
  <c r="B21" i="71"/>
  <c r="C22" i="71"/>
  <c r="B25" i="63"/>
  <c r="B26" i="63"/>
  <c r="C27" i="63"/>
  <c r="B26" i="73"/>
  <c r="C27" i="73"/>
  <c r="B21" i="69"/>
  <c r="C23" i="69"/>
  <c r="B19" i="66"/>
  <c r="C20" i="66"/>
  <c r="C34" i="22"/>
  <c r="C35" i="22"/>
  <c r="C36" i="22"/>
  <c r="B20" i="25"/>
  <c r="C19" i="27"/>
  <c r="B19" i="27"/>
  <c r="B21" i="22"/>
  <c r="B21" i="32"/>
  <c r="C22" i="32"/>
  <c r="B22" i="32"/>
  <c r="B21" i="74"/>
  <c r="C22" i="74"/>
  <c r="C26" i="70"/>
  <c r="B26" i="70"/>
  <c r="B21" i="68"/>
  <c r="C22" i="68"/>
  <c r="B22" i="64"/>
  <c r="C23" i="64"/>
  <c r="C20" i="30"/>
  <c r="B20" i="30"/>
  <c r="B19" i="30"/>
  <c r="B23" i="62"/>
  <c r="C23" i="61"/>
  <c r="B22" i="61"/>
  <c r="B23" i="60"/>
  <c r="C24" i="60"/>
  <c r="B20" i="59"/>
  <c r="C21" i="59"/>
  <c r="C32" i="77"/>
  <c r="B31" i="77"/>
  <c r="B22" i="71"/>
  <c r="C23" i="71"/>
  <c r="B27" i="63"/>
  <c r="C28" i="63"/>
  <c r="B27" i="73"/>
  <c r="C28" i="73"/>
  <c r="B23" i="69"/>
  <c r="C24" i="69"/>
  <c r="B20" i="66"/>
  <c r="C21" i="66"/>
  <c r="B21" i="25"/>
  <c r="C20" i="27"/>
  <c r="B20" i="27"/>
  <c r="B24" i="22"/>
  <c r="B20" i="22"/>
  <c r="C23" i="32"/>
  <c r="C21" i="30"/>
  <c r="B22" i="74"/>
  <c r="C23" i="74"/>
  <c r="C27" i="70"/>
  <c r="B27" i="70"/>
  <c r="B22" i="68"/>
  <c r="C23" i="68"/>
  <c r="B23" i="64"/>
  <c r="C24" i="64"/>
  <c r="B24" i="62"/>
  <c r="C24" i="61"/>
  <c r="B24" i="61"/>
  <c r="B23" i="61"/>
  <c r="B24" i="60"/>
  <c r="C25" i="60"/>
  <c r="B21" i="59"/>
  <c r="C22" i="59"/>
  <c r="B32" i="77"/>
  <c r="C33" i="77"/>
  <c r="B23" i="71"/>
  <c r="C24" i="71"/>
  <c r="C29" i="63"/>
  <c r="B29" i="63"/>
  <c r="B28" i="63"/>
  <c r="B28" i="73"/>
  <c r="C29" i="73"/>
  <c r="B24" i="69"/>
  <c r="C25" i="69"/>
  <c r="B21" i="66"/>
  <c r="C22" i="66"/>
  <c r="B22" i="25"/>
  <c r="C21" i="27"/>
  <c r="B22" i="22"/>
  <c r="B23" i="22"/>
  <c r="C24" i="32"/>
  <c r="B23" i="32"/>
  <c r="B21" i="30"/>
  <c r="B23" i="74"/>
  <c r="C24" i="74"/>
  <c r="C28" i="70"/>
  <c r="B28" i="70"/>
  <c r="B23" i="68"/>
  <c r="C25" i="68"/>
  <c r="B21" i="27"/>
  <c r="C22" i="27"/>
  <c r="B24" i="64"/>
  <c r="C26" i="64"/>
  <c r="B25" i="62"/>
  <c r="C25" i="61"/>
  <c r="B25" i="61"/>
  <c r="B25" i="60"/>
  <c r="C26" i="60"/>
  <c r="B22" i="59"/>
  <c r="C23" i="59"/>
  <c r="B33" i="77"/>
  <c r="C34" i="77"/>
  <c r="B24" i="71"/>
  <c r="C25" i="71"/>
  <c r="B25" i="71"/>
  <c r="C30" i="63"/>
  <c r="B29" i="73"/>
  <c r="C30" i="73"/>
  <c r="B25" i="69"/>
  <c r="C26" i="69"/>
  <c r="B22" i="66"/>
  <c r="B23" i="25"/>
  <c r="B24" i="32"/>
  <c r="C26" i="71"/>
  <c r="B26" i="71"/>
  <c r="C24" i="30"/>
  <c r="B24" i="74"/>
  <c r="C25" i="74"/>
  <c r="C29" i="70"/>
  <c r="B29" i="70"/>
  <c r="B25" i="68"/>
  <c r="C26" i="68"/>
  <c r="B22" i="27"/>
  <c r="C23" i="27"/>
  <c r="B26" i="64"/>
  <c r="C27" i="64"/>
  <c r="B26" i="62"/>
  <c r="B26" i="60"/>
  <c r="C27" i="60"/>
  <c r="B23" i="59"/>
  <c r="C24" i="59"/>
  <c r="B34" i="77"/>
  <c r="C35" i="77"/>
  <c r="B30" i="63"/>
  <c r="C31" i="63"/>
  <c r="B30" i="73"/>
  <c r="C31" i="73"/>
  <c r="B26" i="69"/>
  <c r="C27" i="69"/>
  <c r="C23" i="66"/>
  <c r="B25" i="25"/>
  <c r="B25" i="22"/>
  <c r="C25" i="30"/>
  <c r="B24" i="30"/>
  <c r="B25" i="74"/>
  <c r="C26" i="74"/>
  <c r="C30" i="70"/>
  <c r="B26" i="68"/>
  <c r="C27" i="68"/>
  <c r="B23" i="27"/>
  <c r="C24" i="27"/>
  <c r="B27" i="64"/>
  <c r="C28" i="64"/>
  <c r="B27" i="62"/>
  <c r="B27" i="60"/>
  <c r="C28" i="60"/>
  <c r="B24" i="59"/>
  <c r="C26" i="59"/>
  <c r="B35" i="77"/>
  <c r="C36" i="77"/>
  <c r="B31" i="63"/>
  <c r="C32" i="63"/>
  <c r="B31" i="73"/>
  <c r="C32" i="73"/>
  <c r="B27" i="69"/>
  <c r="C28" i="69"/>
  <c r="B23" i="66"/>
  <c r="C24" i="66"/>
  <c r="B26" i="25"/>
  <c r="B26" i="22"/>
  <c r="B25" i="30"/>
  <c r="C26" i="30"/>
  <c r="B26" i="74"/>
  <c r="C27" i="74"/>
  <c r="B30" i="70"/>
  <c r="C31" i="70"/>
  <c r="B31" i="70"/>
  <c r="B27" i="68"/>
  <c r="C28" i="68"/>
  <c r="B24" i="27"/>
  <c r="C25" i="27"/>
  <c r="B28" i="64"/>
  <c r="C29" i="64"/>
  <c r="B28" i="62"/>
  <c r="B28" i="60"/>
  <c r="C29" i="60"/>
  <c r="B26" i="59"/>
  <c r="C27" i="59"/>
  <c r="B36" i="77"/>
  <c r="C37" i="77"/>
  <c r="B32" i="63"/>
  <c r="C33" i="63"/>
  <c r="B32" i="73"/>
  <c r="C34" i="73"/>
  <c r="B28" i="69"/>
  <c r="C29" i="69"/>
  <c r="B24" i="66"/>
  <c r="C26" i="66"/>
  <c r="B27" i="25"/>
  <c r="B27" i="22"/>
  <c r="C27" i="30"/>
  <c r="C28" i="30"/>
  <c r="B26" i="30"/>
  <c r="B27" i="74"/>
  <c r="C28" i="74"/>
  <c r="C32" i="70"/>
  <c r="B32" i="70"/>
  <c r="B28" i="68"/>
  <c r="C29" i="68"/>
  <c r="B25" i="27"/>
  <c r="C26" i="27"/>
  <c r="B26" i="27"/>
  <c r="B29" i="64"/>
  <c r="B29" i="62"/>
  <c r="B29" i="60"/>
  <c r="C30" i="60"/>
  <c r="B27" i="59"/>
  <c r="C28" i="59"/>
  <c r="B37" i="77"/>
  <c r="C38" i="77"/>
  <c r="B33" i="63"/>
  <c r="C35" i="63"/>
  <c r="B34" i="73"/>
  <c r="C35" i="73"/>
  <c r="C36" i="73"/>
  <c r="B29" i="69"/>
  <c r="C30" i="69"/>
  <c r="B26" i="66"/>
  <c r="C27" i="66"/>
  <c r="B28" i="25"/>
  <c r="B28" i="22"/>
  <c r="B28" i="30"/>
  <c r="B27" i="30"/>
  <c r="C29" i="30"/>
  <c r="B29" i="30"/>
  <c r="B28" i="74"/>
  <c r="C29" i="74"/>
  <c r="B36" i="73"/>
  <c r="C37" i="73"/>
  <c r="C33" i="70"/>
  <c r="C34" i="70"/>
  <c r="B34" i="70"/>
  <c r="B29" i="68"/>
  <c r="C30" i="68"/>
  <c r="C27" i="27"/>
  <c r="B30" i="64"/>
  <c r="B30" i="62"/>
  <c r="B30" i="60"/>
  <c r="C31" i="60"/>
  <c r="B28" i="59"/>
  <c r="C29" i="59"/>
  <c r="B38" i="77"/>
  <c r="C39" i="77"/>
  <c r="C36" i="63"/>
  <c r="B35" i="63"/>
  <c r="B35" i="73"/>
  <c r="B30" i="69"/>
  <c r="C31" i="69"/>
  <c r="B27" i="66"/>
  <c r="C28" i="66"/>
  <c r="B29" i="25"/>
  <c r="B29" i="22"/>
  <c r="C30" i="30"/>
  <c r="B29" i="74"/>
  <c r="C30" i="74"/>
  <c r="B37" i="73"/>
  <c r="C38" i="73"/>
  <c r="B33" i="70"/>
  <c r="B30" i="68"/>
  <c r="C31" i="68"/>
  <c r="B27" i="27"/>
  <c r="C28" i="27"/>
  <c r="B31" i="62"/>
  <c r="B31" i="60"/>
  <c r="C32" i="60"/>
  <c r="B29" i="59"/>
  <c r="C30" i="59"/>
  <c r="B39" i="77"/>
  <c r="C40" i="77"/>
  <c r="B36" i="63"/>
  <c r="C37" i="63"/>
  <c r="B31" i="69"/>
  <c r="C32" i="69"/>
  <c r="B28" i="66"/>
  <c r="C29" i="66"/>
  <c r="B30" i="25"/>
  <c r="C31" i="30"/>
  <c r="B30" i="30"/>
  <c r="B30" i="74"/>
  <c r="C31" i="74"/>
  <c r="B38" i="73"/>
  <c r="C39" i="73"/>
  <c r="B31" i="68"/>
  <c r="C32" i="68"/>
  <c r="B28" i="27"/>
  <c r="C29" i="27"/>
  <c r="C35" i="64"/>
  <c r="B32" i="62"/>
  <c r="B32" i="60"/>
  <c r="C33" i="60"/>
  <c r="B30" i="59"/>
  <c r="C31" i="59"/>
  <c r="B40" i="77"/>
  <c r="C41" i="77"/>
  <c r="B37" i="63"/>
  <c r="C38" i="63"/>
  <c r="B32" i="69"/>
  <c r="C33" i="69"/>
  <c r="B29" i="66"/>
  <c r="B31" i="25"/>
  <c r="B33" i="22"/>
  <c r="B31" i="30"/>
  <c r="C32" i="30"/>
  <c r="B31" i="74"/>
  <c r="C32" i="74"/>
  <c r="B39" i="73"/>
  <c r="C40" i="73"/>
  <c r="B32" i="68"/>
  <c r="C33" i="68"/>
  <c r="B29" i="27"/>
  <c r="C30" i="27"/>
  <c r="B35" i="64"/>
  <c r="C36" i="64"/>
  <c r="B33" i="62"/>
  <c r="B33" i="60"/>
  <c r="C34" i="60"/>
  <c r="B31" i="59"/>
  <c r="C32" i="59"/>
  <c r="B32" i="59"/>
  <c r="B41" i="77"/>
  <c r="C42" i="77"/>
  <c r="B38" i="63"/>
  <c r="B33" i="69"/>
  <c r="C34" i="69"/>
  <c r="B32" i="25"/>
  <c r="B34" i="22"/>
  <c r="B32" i="30"/>
  <c r="C33" i="30"/>
  <c r="B32" i="74"/>
  <c r="C33" i="74"/>
  <c r="B40" i="73"/>
  <c r="C41" i="73"/>
  <c r="B33" i="68"/>
  <c r="C34" i="68"/>
  <c r="B30" i="27"/>
  <c r="C32" i="27"/>
  <c r="B36" i="64"/>
  <c r="C37" i="64"/>
  <c r="B34" i="62"/>
  <c r="B34" i="60"/>
  <c r="C35" i="60"/>
  <c r="B42" i="77"/>
  <c r="C43" i="77"/>
  <c r="B34" i="69"/>
  <c r="C35" i="69"/>
  <c r="B33" i="25"/>
  <c r="B35" i="22"/>
  <c r="B33" i="30"/>
  <c r="C34" i="30"/>
  <c r="B33" i="74"/>
  <c r="C34" i="74"/>
  <c r="B41" i="73"/>
  <c r="C42" i="73"/>
  <c r="B34" i="68"/>
  <c r="C35" i="68"/>
  <c r="B32" i="27"/>
  <c r="C33" i="27"/>
  <c r="B37" i="64"/>
  <c r="C38" i="64"/>
  <c r="B35" i="62"/>
  <c r="B35" i="60"/>
  <c r="C36" i="60"/>
  <c r="B43" i="77"/>
  <c r="C44" i="77"/>
  <c r="B35" i="69"/>
  <c r="B34" i="25"/>
  <c r="B36" i="22"/>
  <c r="B34" i="30"/>
  <c r="C35" i="30"/>
  <c r="B34" i="74"/>
  <c r="C35" i="74"/>
  <c r="B42" i="73"/>
  <c r="C43" i="73"/>
  <c r="B35" i="68"/>
  <c r="C36" i="68"/>
  <c r="B33" i="27"/>
  <c r="C34" i="27"/>
  <c r="B38" i="64"/>
  <c r="C40" i="64"/>
  <c r="B36" i="60"/>
  <c r="C37" i="60"/>
  <c r="B44" i="77"/>
  <c r="C45" i="77"/>
  <c r="B35" i="25"/>
  <c r="B35" i="30"/>
  <c r="C36" i="30"/>
  <c r="B36" i="30"/>
  <c r="B35" i="74"/>
  <c r="C36" i="74"/>
  <c r="B43" i="73"/>
  <c r="C44" i="73"/>
  <c r="B36" i="68"/>
  <c r="C37" i="68"/>
  <c r="B34" i="27"/>
  <c r="B40" i="64"/>
  <c r="C41" i="64"/>
  <c r="B36" i="62"/>
  <c r="B37" i="60"/>
  <c r="C38" i="60"/>
  <c r="B45" i="77"/>
  <c r="C46" i="77"/>
  <c r="B36" i="74"/>
  <c r="C37" i="74"/>
  <c r="B44" i="73"/>
  <c r="C45" i="73"/>
  <c r="B37" i="68"/>
  <c r="C38" i="68"/>
  <c r="B41" i="64"/>
  <c r="C42" i="64"/>
  <c r="B37" i="62"/>
  <c r="B38" i="60"/>
  <c r="C39" i="60"/>
  <c r="B46" i="77"/>
  <c r="C48" i="77"/>
  <c r="B36" i="25"/>
  <c r="B37" i="74"/>
  <c r="C38" i="74"/>
  <c r="B45" i="73"/>
  <c r="C46" i="73"/>
  <c r="B38" i="68"/>
  <c r="C39" i="68"/>
  <c r="B42" i="64"/>
  <c r="C43" i="64"/>
  <c r="B38" i="62"/>
  <c r="B39" i="60"/>
  <c r="C40" i="60"/>
  <c r="B48" i="77"/>
  <c r="C49" i="77"/>
  <c r="B37" i="25"/>
  <c r="B38" i="74"/>
  <c r="C39" i="74"/>
  <c r="B46" i="73"/>
  <c r="C47" i="73"/>
  <c r="B39" i="68"/>
  <c r="C40" i="68"/>
  <c r="B43" i="64"/>
  <c r="C44" i="64"/>
  <c r="B39" i="62"/>
  <c r="B40" i="60"/>
  <c r="C41" i="60"/>
  <c r="B49" i="77"/>
  <c r="C50" i="77"/>
  <c r="B38" i="25"/>
  <c r="B39" i="74"/>
  <c r="C41" i="74"/>
  <c r="B47" i="73"/>
  <c r="C49" i="73"/>
  <c r="B40" i="68"/>
  <c r="B44" i="64"/>
  <c r="C45" i="64"/>
  <c r="B40" i="62"/>
  <c r="B41" i="60"/>
  <c r="C43" i="60"/>
  <c r="B50" i="77"/>
  <c r="C51" i="77"/>
  <c r="B39" i="25"/>
  <c r="B41" i="74"/>
  <c r="C42" i="74"/>
  <c r="B49" i="73"/>
  <c r="C50" i="73"/>
  <c r="B45" i="64"/>
  <c r="C46" i="64"/>
  <c r="B43" i="60"/>
  <c r="C44" i="60"/>
  <c r="B51" i="77"/>
  <c r="C52" i="77"/>
  <c r="B40" i="25"/>
  <c r="B42" i="74"/>
  <c r="C43" i="74"/>
  <c r="B50" i="73"/>
  <c r="C51" i="73"/>
  <c r="B46" i="64"/>
  <c r="C47" i="64"/>
  <c r="B44" i="62"/>
  <c r="B44" i="60"/>
  <c r="C45" i="60"/>
  <c r="B52" i="77"/>
  <c r="C53" i="77"/>
  <c r="B41" i="25"/>
  <c r="B43" i="74"/>
  <c r="C44" i="74"/>
  <c r="B51" i="73"/>
  <c r="C52" i="73"/>
  <c r="B47" i="64"/>
  <c r="C48" i="64"/>
  <c r="B45" i="62"/>
  <c r="B45" i="60"/>
  <c r="C46" i="60"/>
  <c r="B53" i="77"/>
  <c r="C54" i="77"/>
  <c r="B42" i="25"/>
  <c r="B44" i="74"/>
  <c r="C45" i="74"/>
  <c r="B52" i="73"/>
  <c r="C53" i="73"/>
  <c r="B48" i="64"/>
  <c r="B46" i="62"/>
  <c r="B46" i="60"/>
  <c r="C47" i="60"/>
  <c r="B54" i="77"/>
  <c r="C55" i="77"/>
  <c r="B43" i="25"/>
  <c r="B45" i="74"/>
  <c r="C46" i="74"/>
  <c r="B53" i="73"/>
  <c r="C54" i="73"/>
  <c r="B47" i="62"/>
  <c r="B47" i="60"/>
  <c r="C48" i="60"/>
  <c r="B55" i="77"/>
  <c r="C56" i="77"/>
  <c r="B44" i="25"/>
  <c r="B46" i="74"/>
  <c r="C47" i="74"/>
  <c r="B54" i="73"/>
  <c r="C55" i="73"/>
  <c r="B48" i="62"/>
  <c r="B48" i="60"/>
  <c r="C49" i="60"/>
  <c r="B56" i="77"/>
  <c r="C58" i="77"/>
  <c r="B45" i="25"/>
  <c r="B46" i="25"/>
  <c r="B47" i="25"/>
  <c r="B47" i="74"/>
  <c r="C48" i="74"/>
  <c r="B55" i="73"/>
  <c r="C56" i="73"/>
  <c r="B49" i="62"/>
  <c r="B49" i="60"/>
  <c r="C50" i="60"/>
  <c r="B58" i="77"/>
  <c r="C59" i="77"/>
  <c r="B48" i="25"/>
  <c r="B48" i="74"/>
  <c r="C49" i="74"/>
  <c r="B56" i="73"/>
  <c r="C57" i="73"/>
  <c r="B50" i="62"/>
  <c r="B50" i="60"/>
  <c r="C52" i="60"/>
  <c r="B59" i="77"/>
  <c r="C60" i="77"/>
  <c r="B49" i="74"/>
  <c r="C50" i="74"/>
  <c r="B57" i="73"/>
  <c r="C58" i="73"/>
  <c r="B51" i="62"/>
  <c r="B52" i="60"/>
  <c r="C53" i="60"/>
  <c r="B60" i="77"/>
  <c r="C61" i="77"/>
  <c r="B50" i="74"/>
  <c r="C51" i="74"/>
  <c r="B58" i="73"/>
  <c r="C59" i="73"/>
  <c r="B52" i="62"/>
  <c r="B53" i="60"/>
  <c r="C54" i="60"/>
  <c r="B61" i="77"/>
  <c r="C62" i="77"/>
  <c r="B51" i="74"/>
  <c r="C52" i="74"/>
  <c r="B59" i="73"/>
  <c r="C60" i="73"/>
  <c r="B53" i="62"/>
  <c r="B54" i="60"/>
  <c r="C55" i="60"/>
  <c r="B62" i="77"/>
  <c r="C63" i="77"/>
  <c r="B52" i="74"/>
  <c r="C53" i="74"/>
  <c r="B60" i="73"/>
  <c r="C61" i="73"/>
  <c r="B54" i="62"/>
  <c r="B55" i="60"/>
  <c r="C56" i="60"/>
  <c r="B63" i="77"/>
  <c r="C65" i="77"/>
  <c r="B53" i="74"/>
  <c r="C54" i="74"/>
  <c r="B61" i="73"/>
  <c r="C62" i="73"/>
  <c r="B55" i="62"/>
  <c r="B56" i="60"/>
  <c r="C57" i="60"/>
  <c r="B65" i="77"/>
  <c r="C66" i="77"/>
  <c r="B54" i="74"/>
  <c r="C55" i="74"/>
  <c r="B62" i="73"/>
  <c r="C63" i="73"/>
  <c r="B56" i="62"/>
  <c r="B57" i="60"/>
  <c r="C58" i="60"/>
  <c r="B66" i="77"/>
  <c r="C67" i="77"/>
  <c r="B55" i="74"/>
  <c r="C56" i="74"/>
  <c r="B63" i="73"/>
  <c r="C64" i="73"/>
  <c r="B57" i="62"/>
  <c r="B58" i="60"/>
  <c r="C59" i="60"/>
  <c r="B67" i="77"/>
  <c r="C68" i="77"/>
  <c r="B56" i="74"/>
  <c r="C57" i="74"/>
  <c r="B64" i="73"/>
  <c r="C66" i="73"/>
  <c r="B58" i="62"/>
  <c r="B59" i="60"/>
  <c r="C61" i="60"/>
  <c r="B68" i="77"/>
  <c r="C69" i="77"/>
  <c r="B57" i="74"/>
  <c r="C58" i="74"/>
  <c r="B66" i="73"/>
  <c r="C67" i="73"/>
  <c r="B59" i="62"/>
  <c r="B61" i="60"/>
  <c r="C62" i="60"/>
  <c r="B69" i="77"/>
  <c r="C70" i="77"/>
  <c r="B58" i="74"/>
  <c r="C59" i="74"/>
  <c r="B67" i="73"/>
  <c r="C68" i="73"/>
  <c r="B60" i="62"/>
  <c r="B62" i="60"/>
  <c r="C63" i="60"/>
  <c r="B70" i="77"/>
  <c r="C71" i="77"/>
  <c r="B59" i="74"/>
  <c r="C60" i="74"/>
  <c r="B68" i="73"/>
  <c r="C69" i="73"/>
  <c r="B61" i="62"/>
  <c r="B63" i="60"/>
  <c r="C64" i="60"/>
  <c r="B71" i="77"/>
  <c r="C72" i="77"/>
  <c r="B60" i="74"/>
  <c r="C61" i="74"/>
  <c r="B69" i="73"/>
  <c r="B62" i="62"/>
  <c r="B64" i="60"/>
  <c r="C65" i="60"/>
  <c r="B72" i="77"/>
  <c r="C73" i="77"/>
  <c r="B61" i="74"/>
  <c r="C62" i="74"/>
  <c r="B63" i="62"/>
  <c r="B65" i="60"/>
  <c r="C66" i="60"/>
  <c r="B73" i="77"/>
  <c r="C74" i="77"/>
  <c r="B62" i="74"/>
  <c r="C63" i="74"/>
  <c r="B64" i="62"/>
  <c r="B66" i="60"/>
  <c r="C67" i="60"/>
  <c r="B74" i="77"/>
  <c r="C75" i="77"/>
  <c r="B63" i="74"/>
  <c r="C64" i="74"/>
  <c r="B65" i="62"/>
  <c r="B67" i="60"/>
  <c r="C68" i="60"/>
  <c r="B75" i="77"/>
  <c r="C76" i="77"/>
  <c r="B64" i="74"/>
  <c r="C65" i="74"/>
  <c r="B66" i="62"/>
  <c r="B68" i="60"/>
  <c r="C69" i="60"/>
  <c r="B76" i="77"/>
  <c r="C77" i="77"/>
  <c r="B65" i="74"/>
  <c r="C67" i="74"/>
  <c r="B67" i="62"/>
  <c r="B69" i="60"/>
  <c r="C70" i="60"/>
  <c r="B77" i="77"/>
  <c r="C78" i="77"/>
  <c r="B67" i="74"/>
  <c r="C68" i="74"/>
  <c r="B68" i="62"/>
  <c r="B70" i="60"/>
  <c r="C72" i="60"/>
  <c r="B78" i="77"/>
  <c r="C80" i="77"/>
  <c r="B68" i="74"/>
  <c r="C69" i="74"/>
  <c r="B69" i="62"/>
  <c r="B72" i="60"/>
  <c r="C73" i="60"/>
  <c r="B80" i="77"/>
  <c r="C81" i="77"/>
  <c r="B69" i="74"/>
  <c r="C70" i="74"/>
  <c r="B70" i="62"/>
  <c r="B73" i="60"/>
  <c r="C74" i="60"/>
  <c r="B81" i="77"/>
  <c r="C82" i="77"/>
  <c r="B70" i="74"/>
  <c r="C71" i="74"/>
  <c r="B71" i="62"/>
  <c r="B74" i="60"/>
  <c r="C75" i="60"/>
  <c r="B82" i="77"/>
  <c r="C83" i="77"/>
  <c r="B71" i="74"/>
  <c r="C72" i="74"/>
  <c r="B72" i="62"/>
  <c r="B75" i="60"/>
  <c r="C76" i="60"/>
  <c r="B83" i="77"/>
  <c r="C84" i="77"/>
  <c r="B72" i="74"/>
  <c r="C73" i="74"/>
  <c r="B73" i="62"/>
  <c r="B76" i="60"/>
  <c r="C77" i="60"/>
  <c r="B84" i="77"/>
  <c r="C85" i="77"/>
  <c r="B73" i="74"/>
  <c r="C74" i="74"/>
  <c r="B74" i="62"/>
  <c r="B77" i="60"/>
  <c r="C78" i="60"/>
  <c r="B85" i="77"/>
  <c r="C86" i="77"/>
  <c r="B74" i="74"/>
  <c r="C75" i="74"/>
  <c r="B75" i="62"/>
  <c r="B78" i="60"/>
  <c r="C79" i="60"/>
  <c r="B86" i="77"/>
  <c r="C87" i="77"/>
  <c r="B75" i="74"/>
  <c r="C76" i="74"/>
  <c r="C80" i="62"/>
  <c r="B79" i="60"/>
  <c r="C80" i="60"/>
  <c r="B87" i="77"/>
  <c r="C88" i="77"/>
  <c r="B76" i="74"/>
  <c r="C77" i="74"/>
  <c r="B80" i="62"/>
  <c r="C81" i="62"/>
  <c r="B80" i="60"/>
  <c r="C81" i="60"/>
  <c r="B88" i="77"/>
  <c r="C89" i="77"/>
  <c r="B77" i="74"/>
  <c r="C78" i="74"/>
  <c r="B81" i="62"/>
  <c r="C82" i="62"/>
  <c r="C82" i="60"/>
  <c r="B81" i="60"/>
  <c r="B89" i="77"/>
  <c r="C90" i="77"/>
  <c r="B78" i="74"/>
  <c r="C79" i="74"/>
  <c r="B82" i="62"/>
  <c r="C83" i="62"/>
  <c r="B82" i="60"/>
  <c r="C83" i="60"/>
  <c r="B90" i="77"/>
  <c r="C91" i="77"/>
  <c r="B79" i="74"/>
  <c r="C80" i="74"/>
  <c r="B83" i="62"/>
  <c r="C84" i="62"/>
  <c r="C84" i="60"/>
  <c r="B83" i="60"/>
  <c r="B91" i="77"/>
  <c r="C92" i="77"/>
  <c r="B80" i="74"/>
  <c r="C81" i="74"/>
  <c r="B84" i="62"/>
  <c r="C85" i="62"/>
  <c r="B84" i="60"/>
  <c r="C85" i="60"/>
  <c r="B92" i="77"/>
  <c r="C93" i="77"/>
  <c r="B81" i="74"/>
  <c r="C82" i="74"/>
  <c r="B85" i="62"/>
  <c r="C86" i="62"/>
  <c r="B85" i="60"/>
  <c r="C86" i="60"/>
  <c r="B93" i="77"/>
  <c r="C94" i="77"/>
  <c r="B82" i="74"/>
  <c r="C83" i="74"/>
  <c r="B86" i="62"/>
  <c r="C87" i="62"/>
  <c r="B86" i="60"/>
  <c r="C87" i="60"/>
  <c r="B94" i="77"/>
  <c r="C95" i="77"/>
  <c r="B83" i="74"/>
  <c r="C84" i="74"/>
  <c r="B87" i="62"/>
  <c r="C88" i="62"/>
  <c r="B87" i="60"/>
  <c r="C88" i="60"/>
  <c r="B95" i="77"/>
  <c r="C97" i="77"/>
  <c r="B84" i="74"/>
  <c r="C85" i="74"/>
  <c r="B88" i="62"/>
  <c r="C89" i="62"/>
  <c r="B88" i="60"/>
  <c r="C89" i="60"/>
  <c r="B89" i="60"/>
  <c r="B97" i="77"/>
  <c r="C98" i="77"/>
  <c r="B85" i="74"/>
  <c r="C86" i="74"/>
  <c r="B89" i="62"/>
  <c r="C90" i="62"/>
  <c r="B98" i="77"/>
  <c r="C99" i="77"/>
  <c r="B86" i="74"/>
  <c r="C87" i="74"/>
  <c r="B90" i="62"/>
  <c r="C91" i="62"/>
  <c r="B99" i="77"/>
  <c r="C100" i="77"/>
  <c r="B87" i="74"/>
  <c r="C88" i="74"/>
  <c r="B91" i="62"/>
  <c r="C92" i="62"/>
  <c r="B100" i="77"/>
  <c r="C101" i="77"/>
  <c r="B88" i="74"/>
  <c r="C89" i="74"/>
  <c r="B92" i="62"/>
  <c r="C93" i="62"/>
  <c r="B101" i="77"/>
  <c r="C102" i="77"/>
  <c r="B89" i="74"/>
  <c r="C90" i="74"/>
  <c r="B93" i="62"/>
  <c r="C94" i="62"/>
  <c r="B102" i="77"/>
  <c r="C103" i="77"/>
  <c r="B90" i="74"/>
  <c r="C91" i="74"/>
  <c r="B94" i="62"/>
  <c r="C95" i="62"/>
  <c r="B103" i="77"/>
  <c r="C104" i="77"/>
  <c r="B91" i="74"/>
  <c r="C92" i="74"/>
  <c r="B95" i="62"/>
  <c r="C96" i="62"/>
  <c r="B104" i="77"/>
  <c r="C105" i="77"/>
  <c r="B92" i="74"/>
  <c r="C93" i="74"/>
  <c r="B96" i="62"/>
  <c r="C97" i="62"/>
  <c r="B105" i="77"/>
  <c r="C107" i="77"/>
  <c r="B93" i="74"/>
  <c r="C94" i="74"/>
  <c r="B97" i="62"/>
  <c r="C98" i="62"/>
  <c r="B107" i="77"/>
  <c r="C108" i="77"/>
  <c r="B94" i="74"/>
  <c r="C95" i="74"/>
  <c r="B98" i="62"/>
  <c r="C99" i="62"/>
  <c r="B108" i="77"/>
  <c r="C109" i="77"/>
  <c r="B95" i="74"/>
  <c r="C96" i="74"/>
  <c r="B99" i="62"/>
  <c r="C100" i="62"/>
  <c r="B109" i="77"/>
  <c r="C110" i="77"/>
  <c r="B96" i="74"/>
  <c r="C97" i="74"/>
  <c r="B100" i="62"/>
  <c r="C102" i="62"/>
  <c r="B110" i="77"/>
  <c r="C111" i="77"/>
  <c r="B97" i="74"/>
  <c r="C98" i="74"/>
  <c r="B102" i="62"/>
  <c r="C103" i="62"/>
  <c r="B111" i="77"/>
  <c r="C112" i="77"/>
  <c r="B98" i="74"/>
  <c r="C99" i="74"/>
  <c r="B103" i="62"/>
  <c r="C104" i="62"/>
  <c r="B112" i="77"/>
  <c r="C113" i="77"/>
  <c r="B99" i="74"/>
  <c r="C100" i="74"/>
  <c r="B104" i="62"/>
  <c r="C105" i="62"/>
  <c r="B113" i="77"/>
  <c r="C114" i="77"/>
  <c r="B100" i="74"/>
  <c r="C101" i="74"/>
  <c r="B105" i="62"/>
  <c r="B114" i="77"/>
  <c r="C115" i="77"/>
  <c r="B101" i="74"/>
  <c r="C102" i="74"/>
  <c r="B115" i="77"/>
  <c r="C116" i="77"/>
  <c r="B102" i="74"/>
  <c r="C103" i="74"/>
  <c r="B116" i="77"/>
  <c r="C117" i="77"/>
  <c r="B103" i="74"/>
  <c r="C104" i="74"/>
  <c r="B117" i="77"/>
  <c r="C118" i="77"/>
  <c r="B104" i="74"/>
  <c r="C105" i="74"/>
  <c r="B118" i="77"/>
  <c r="C119" i="77"/>
  <c r="B105" i="74"/>
  <c r="C106" i="74"/>
  <c r="B119" i="77"/>
  <c r="C121" i="77"/>
  <c r="B106" i="74"/>
  <c r="C107" i="74"/>
  <c r="B121" i="77"/>
  <c r="C122" i="77"/>
  <c r="B107" i="74"/>
  <c r="C108" i="74"/>
  <c r="B122" i="77"/>
  <c r="C123" i="77"/>
  <c r="B108" i="74"/>
  <c r="C109" i="74"/>
  <c r="B123" i="77"/>
  <c r="C124" i="77"/>
  <c r="B109" i="74"/>
  <c r="C110" i="74"/>
  <c r="B124" i="77"/>
  <c r="C125" i="77"/>
  <c r="B110" i="74"/>
  <c r="C111" i="74"/>
  <c r="B125" i="77"/>
  <c r="C126" i="77"/>
  <c r="B111" i="74"/>
  <c r="C112" i="74"/>
  <c r="B126" i="77"/>
  <c r="C127" i="77"/>
  <c r="B112" i="74"/>
  <c r="C113" i="74"/>
  <c r="B127" i="77"/>
  <c r="C128" i="77"/>
  <c r="B113" i="74"/>
  <c r="C114" i="74"/>
  <c r="B128" i="77"/>
  <c r="C129" i="77"/>
  <c r="B114" i="74"/>
  <c r="C115" i="74"/>
  <c r="B129" i="77"/>
  <c r="C130" i="77"/>
  <c r="B115" i="74"/>
  <c r="C116" i="74"/>
  <c r="B130" i="77"/>
  <c r="C131" i="77"/>
  <c r="B116" i="74"/>
  <c r="C117" i="74"/>
  <c r="B131" i="77"/>
  <c r="C132" i="77"/>
  <c r="B117" i="74"/>
  <c r="C118" i="74"/>
  <c r="B132" i="77"/>
  <c r="C133" i="77"/>
  <c r="B118" i="74"/>
  <c r="C119" i="74"/>
  <c r="B133" i="77"/>
  <c r="C134" i="77"/>
  <c r="B119" i="74"/>
  <c r="C120" i="74"/>
  <c r="B134" i="77"/>
  <c r="C135" i="77"/>
  <c r="B120" i="74"/>
  <c r="C121" i="74"/>
  <c r="B135" i="77"/>
  <c r="C136" i="77"/>
  <c r="B121" i="74"/>
  <c r="C122" i="74"/>
  <c r="B136" i="77"/>
  <c r="C137" i="77"/>
  <c r="B122" i="74"/>
  <c r="C123" i="74"/>
  <c r="B137" i="77"/>
  <c r="C138" i="77"/>
  <c r="B123" i="74"/>
  <c r="C124" i="74"/>
  <c r="B138" i="77"/>
  <c r="C139" i="77"/>
  <c r="B124" i="74"/>
  <c r="C125" i="74"/>
  <c r="B139" i="77"/>
  <c r="C140" i="77"/>
  <c r="B125" i="74"/>
  <c r="C126" i="74"/>
  <c r="B140" i="77"/>
  <c r="C141" i="77"/>
  <c r="B126" i="74"/>
  <c r="C127" i="74"/>
  <c r="B141" i="77"/>
  <c r="C142" i="77"/>
  <c r="B127" i="74"/>
  <c r="C128" i="74"/>
  <c r="B142" i="77"/>
  <c r="C143" i="77"/>
  <c r="B128" i="74"/>
  <c r="C129" i="74"/>
  <c r="B143" i="77"/>
  <c r="C144" i="77"/>
  <c r="B129" i="74"/>
  <c r="C130" i="74"/>
  <c r="B144" i="77"/>
  <c r="C145" i="77"/>
  <c r="B130" i="74"/>
  <c r="C131" i="74"/>
  <c r="B145" i="77"/>
  <c r="C146" i="77"/>
  <c r="B131" i="74"/>
  <c r="C132" i="74"/>
  <c r="B146" i="77"/>
  <c r="C147" i="77"/>
  <c r="B132" i="74"/>
  <c r="C133" i="74"/>
  <c r="B147" i="77"/>
  <c r="C148" i="77"/>
  <c r="B133" i="74"/>
  <c r="C134" i="74"/>
  <c r="B148" i="77"/>
  <c r="C149" i="77"/>
  <c r="B134" i="74"/>
  <c r="C135" i="74"/>
  <c r="B149" i="77"/>
  <c r="C150" i="77"/>
  <c r="B135" i="74"/>
  <c r="C136" i="74"/>
  <c r="B150" i="77"/>
  <c r="C151" i="77"/>
  <c r="B136" i="74"/>
  <c r="C137" i="74"/>
  <c r="B151" i="77"/>
  <c r="C152" i="77"/>
  <c r="B137" i="74"/>
  <c r="C138" i="74"/>
  <c r="B152" i="77"/>
  <c r="C153" i="77"/>
  <c r="B138" i="74"/>
  <c r="C139" i="74"/>
  <c r="B153" i="77"/>
  <c r="C154" i="77"/>
  <c r="B139" i="74"/>
  <c r="C140" i="74"/>
  <c r="B154" i="77"/>
  <c r="C155" i="77"/>
  <c r="B140" i="74"/>
  <c r="C141" i="74"/>
  <c r="B155" i="77"/>
  <c r="C156" i="77"/>
  <c r="B141" i="74"/>
  <c r="C142" i="74"/>
  <c r="B156" i="77"/>
  <c r="C157" i="77"/>
  <c r="B142" i="74"/>
  <c r="C143" i="74"/>
  <c r="B157" i="77"/>
  <c r="C158" i="77"/>
  <c r="B143" i="74"/>
  <c r="C144" i="74"/>
  <c r="B158" i="77"/>
  <c r="C159" i="77"/>
  <c r="B144" i="74"/>
  <c r="C145" i="74"/>
  <c r="B159" i="77"/>
  <c r="C160" i="77"/>
  <c r="B145" i="74"/>
  <c r="C146" i="74"/>
  <c r="B160" i="77"/>
  <c r="C161" i="77"/>
  <c r="B146" i="74"/>
  <c r="C147" i="74"/>
  <c r="B161" i="77"/>
  <c r="C162" i="77"/>
  <c r="B147" i="74"/>
  <c r="C148" i="74"/>
  <c r="B162" i="77"/>
  <c r="C163" i="77"/>
  <c r="B148" i="74"/>
  <c r="C149" i="74"/>
  <c r="B163" i="77"/>
  <c r="C164" i="77"/>
  <c r="B149" i="74"/>
  <c r="C150" i="74"/>
  <c r="B164" i="77"/>
  <c r="C165" i="77"/>
  <c r="B150" i="74"/>
  <c r="C151" i="74"/>
  <c r="B165" i="77"/>
  <c r="C166" i="77"/>
  <c r="B151" i="74"/>
  <c r="C152" i="74"/>
  <c r="B166" i="77"/>
  <c r="C167" i="77"/>
  <c r="B152" i="74"/>
  <c r="C153" i="74"/>
  <c r="B167" i="77"/>
  <c r="C169" i="77"/>
  <c r="B153" i="74"/>
  <c r="C154" i="74"/>
  <c r="B169" i="77"/>
  <c r="C170" i="77"/>
  <c r="B154" i="74"/>
  <c r="C155" i="74"/>
  <c r="B170" i="77"/>
  <c r="C171" i="77"/>
  <c r="B155" i="74"/>
  <c r="C156" i="74"/>
  <c r="B171" i="77"/>
  <c r="C172" i="77"/>
  <c r="B156" i="74"/>
  <c r="C157" i="74"/>
  <c r="B172" i="77"/>
  <c r="C173" i="77"/>
  <c r="B157" i="74"/>
  <c r="C158" i="74"/>
  <c r="B173" i="77"/>
  <c r="C174" i="77"/>
  <c r="B158" i="74"/>
  <c r="C159" i="74"/>
  <c r="B174" i="77"/>
  <c r="C175" i="77"/>
  <c r="B159" i="74"/>
  <c r="C160" i="74"/>
  <c r="B175" i="77"/>
  <c r="C176" i="77"/>
  <c r="B160" i="74"/>
  <c r="C161" i="74"/>
  <c r="B176" i="77"/>
  <c r="C177" i="77"/>
  <c r="B161" i="74"/>
  <c r="C162" i="74"/>
  <c r="B177" i="77"/>
  <c r="C178" i="77"/>
  <c r="B162" i="74"/>
  <c r="C163" i="74"/>
  <c r="B178" i="77"/>
  <c r="C179" i="77"/>
  <c r="B163" i="74"/>
  <c r="C164" i="74"/>
  <c r="B179" i="77"/>
  <c r="C180" i="77"/>
  <c r="B164" i="74"/>
  <c r="C165" i="74"/>
  <c r="B180" i="77"/>
  <c r="C181" i="77"/>
  <c r="B165" i="74"/>
  <c r="C166" i="74"/>
  <c r="B181" i="77"/>
  <c r="C182" i="77"/>
  <c r="B166" i="74"/>
  <c r="C167" i="74"/>
  <c r="B182" i="77"/>
  <c r="C183" i="77"/>
  <c r="B167" i="74"/>
  <c r="C168" i="74"/>
  <c r="B183" i="77"/>
  <c r="C184" i="77"/>
  <c r="B168" i="74"/>
  <c r="C169" i="74"/>
  <c r="B184" i="77"/>
  <c r="C185" i="77"/>
  <c r="B169" i="74"/>
  <c r="C170" i="74"/>
  <c r="B185" i="77"/>
  <c r="C186" i="77"/>
  <c r="B170" i="74"/>
  <c r="C171" i="74"/>
  <c r="B186" i="77"/>
  <c r="C188" i="77"/>
  <c r="B171" i="74"/>
  <c r="C172" i="74"/>
  <c r="B188" i="77"/>
  <c r="C189" i="77"/>
  <c r="B172" i="74"/>
  <c r="C173" i="74"/>
  <c r="B189" i="77"/>
  <c r="C190" i="77"/>
  <c r="B173" i="74"/>
  <c r="C174" i="74"/>
  <c r="B190" i="77"/>
  <c r="C191" i="77"/>
  <c r="B174" i="74"/>
  <c r="C175" i="74"/>
  <c r="B191" i="77"/>
  <c r="C192" i="77"/>
  <c r="B175" i="74"/>
  <c r="C176" i="74"/>
  <c r="B192" i="77"/>
  <c r="C193" i="77"/>
  <c r="B176" i="74"/>
  <c r="C177" i="74"/>
  <c r="B193" i="77"/>
  <c r="C194" i="77"/>
  <c r="B177" i="74"/>
  <c r="C178" i="74"/>
  <c r="B194" i="77"/>
  <c r="C195" i="77"/>
  <c r="B178" i="74"/>
  <c r="C179" i="74"/>
  <c r="B195" i="77"/>
  <c r="C196" i="77"/>
  <c r="B179" i="74"/>
  <c r="C180" i="74"/>
  <c r="B196" i="77"/>
  <c r="C197" i="77"/>
  <c r="B180" i="74"/>
  <c r="C182" i="74"/>
  <c r="B197" i="77"/>
  <c r="C198" i="77"/>
  <c r="B182" i="74"/>
  <c r="C183" i="74"/>
  <c r="B198" i="77"/>
  <c r="C199" i="77"/>
  <c r="B183" i="74"/>
  <c r="C184" i="74"/>
  <c r="B199" i="77"/>
  <c r="C200" i="77"/>
  <c r="B184" i="74"/>
  <c r="C185" i="74"/>
  <c r="B200" i="77"/>
  <c r="C201" i="77"/>
  <c r="B185" i="74"/>
  <c r="C186" i="74"/>
  <c r="B201" i="77"/>
  <c r="C202" i="77"/>
  <c r="B186" i="74"/>
  <c r="C187" i="74"/>
  <c r="B202" i="77"/>
  <c r="C203" i="77"/>
  <c r="B187" i="74"/>
  <c r="C188" i="74"/>
  <c r="B203" i="77"/>
  <c r="C204" i="77"/>
  <c r="B188" i="74"/>
  <c r="C189" i="74"/>
  <c r="B204" i="77"/>
  <c r="B189" i="74"/>
  <c r="C190" i="74"/>
  <c r="B190" i="74"/>
  <c r="C191" i="74"/>
  <c r="B191" i="74"/>
  <c r="C192" i="74"/>
  <c r="B192" i="74"/>
  <c r="C193" i="74"/>
  <c r="B193" i="74"/>
  <c r="C194" i="74"/>
  <c r="B194" i="74"/>
  <c r="C195" i="74"/>
  <c r="B195" i="74"/>
  <c r="C196" i="74"/>
  <c r="B196" i="74"/>
  <c r="C197" i="74"/>
  <c r="B197" i="74"/>
  <c r="C198" i="74"/>
  <c r="B198" i="74"/>
  <c r="C199" i="74"/>
  <c r="C200" i="74"/>
  <c r="B200" i="74"/>
  <c r="C201" i="74"/>
  <c r="B199" i="74"/>
  <c r="B201" i="74"/>
  <c r="C202" i="74"/>
  <c r="B202" i="74"/>
  <c r="C203" i="74"/>
  <c r="B203" i="74"/>
  <c r="C204" i="74"/>
  <c r="B204" i="74"/>
  <c r="C205" i="74"/>
  <c r="B205" i="74"/>
  <c r="C206" i="74"/>
  <c r="B206" i="74"/>
  <c r="C207" i="74"/>
  <c r="B207" i="74"/>
  <c r="C208" i="74"/>
  <c r="B208" i="74"/>
  <c r="C209" i="74"/>
  <c r="B209" i="74"/>
  <c r="C210" i="74"/>
  <c r="B210" i="74"/>
  <c r="C211" i="74"/>
  <c r="B211" i="74"/>
  <c r="C212" i="74"/>
  <c r="B212" i="74"/>
  <c r="C213" i="74"/>
  <c r="B213" i="74"/>
  <c r="C214" i="74"/>
  <c r="B214" i="74"/>
  <c r="C215" i="74"/>
  <c r="B215" i="74"/>
  <c r="C216" i="74"/>
  <c r="B216" i="74"/>
  <c r="C217" i="74"/>
  <c r="B217" i="74"/>
  <c r="C218" i="74"/>
  <c r="B218" i="74"/>
  <c r="C219" i="74"/>
  <c r="B219" i="74"/>
  <c r="C220" i="74"/>
  <c r="B220" i="74"/>
  <c r="C221" i="74"/>
  <c r="B221" i="74"/>
  <c r="C222" i="74"/>
  <c r="B222" i="74"/>
  <c r="C223" i="74"/>
  <c r="B223" i="74"/>
  <c r="C224" i="74"/>
  <c r="B224" i="74"/>
  <c r="C225" i="74"/>
  <c r="B225" i="74"/>
  <c r="C226" i="74"/>
  <c r="B226" i="74"/>
  <c r="C227" i="74"/>
  <c r="B227" i="74"/>
  <c r="C228" i="74"/>
  <c r="B228" i="74"/>
  <c r="C229" i="74"/>
  <c r="B229" i="74"/>
  <c r="C230" i="74"/>
  <c r="B230" i="74"/>
  <c r="C231" i="74"/>
  <c r="B231" i="74"/>
  <c r="C232" i="74"/>
  <c r="B232" i="74"/>
  <c r="C233" i="74"/>
  <c r="B233" i="74"/>
  <c r="C234" i="74"/>
  <c r="B234" i="74"/>
  <c r="C235" i="74"/>
  <c r="B235" i="74"/>
  <c r="C236" i="74"/>
  <c r="B236" i="74"/>
  <c r="C237" i="74"/>
  <c r="B237" i="74"/>
  <c r="C238" i="74"/>
  <c r="B238" i="74"/>
  <c r="C239" i="74"/>
  <c r="B239" i="74"/>
  <c r="C240" i="74"/>
  <c r="B240" i="74"/>
  <c r="C241" i="74"/>
  <c r="B241" i="74"/>
  <c r="C242" i="74"/>
  <c r="B242" i="74"/>
  <c r="C243" i="74"/>
  <c r="B243" i="74"/>
  <c r="C244" i="74"/>
  <c r="B244" i="74"/>
  <c r="C245" i="74"/>
  <c r="B245" i="74"/>
  <c r="C246" i="74"/>
  <c r="B246" i="74"/>
  <c r="C247" i="74"/>
  <c r="B247" i="74"/>
  <c r="C248" i="74"/>
  <c r="B248" i="74"/>
  <c r="C249" i="74"/>
  <c r="B249" i="74"/>
  <c r="C250" i="74"/>
  <c r="B250" i="74"/>
  <c r="C251" i="74"/>
  <c r="B251" i="74"/>
  <c r="C252" i="74"/>
  <c r="B252" i="74"/>
  <c r="C253" i="74"/>
  <c r="B253" i="74"/>
  <c r="C254" i="74"/>
  <c r="B254" i="74"/>
  <c r="C255" i="74"/>
  <c r="B255" i="74"/>
  <c r="C256" i="74"/>
  <c r="B256" i="74"/>
  <c r="C257" i="74"/>
  <c r="B257" i="74"/>
  <c r="C258" i="74"/>
  <c r="B258" i="74"/>
  <c r="C259" i="74"/>
  <c r="B259" i="74"/>
  <c r="C260" i="74"/>
  <c r="B260" i="74"/>
  <c r="C261" i="74"/>
  <c r="B261" i="74"/>
  <c r="C262" i="74"/>
  <c r="B262" i="74"/>
  <c r="C263" i="74"/>
  <c r="B263" i="74"/>
  <c r="C264" i="74"/>
  <c r="B264" i="74"/>
  <c r="C265" i="74"/>
  <c r="B265" i="74"/>
  <c r="C266" i="74"/>
  <c r="B266" i="74"/>
  <c r="C267" i="74"/>
  <c r="B267" i="74"/>
  <c r="C268" i="74"/>
  <c r="B268" i="74"/>
  <c r="C269" i="74"/>
  <c r="B269" i="74"/>
  <c r="C270" i="74"/>
  <c r="B270" i="74"/>
  <c r="C271" i="74"/>
  <c r="B271" i="74"/>
  <c r="C272" i="74"/>
  <c r="B272" i="74"/>
  <c r="C273" i="74"/>
  <c r="B273" i="74"/>
  <c r="C274" i="74"/>
  <c r="B274" i="74"/>
  <c r="C275" i="74"/>
  <c r="B275" i="74"/>
  <c r="C276" i="74"/>
  <c r="B276" i="74"/>
  <c r="C277" i="74"/>
  <c r="B277" i="74"/>
  <c r="C278" i="74"/>
  <c r="B278" i="74"/>
  <c r="C279" i="74"/>
  <c r="B279" i="74"/>
  <c r="C280" i="74"/>
  <c r="B280" i="74"/>
  <c r="C281" i="74"/>
  <c r="B281" i="74"/>
  <c r="C282" i="74"/>
  <c r="B282" i="74"/>
  <c r="C283" i="74"/>
  <c r="B283" i="74"/>
  <c r="C284" i="74"/>
  <c r="B284" i="74"/>
  <c r="C285" i="74"/>
  <c r="B285" i="74"/>
  <c r="C286" i="74"/>
  <c r="B286" i="74"/>
  <c r="C287" i="74"/>
  <c r="B287" i="74"/>
  <c r="C288" i="74"/>
  <c r="B288" i="74"/>
  <c r="C289" i="74"/>
  <c r="B289" i="74"/>
  <c r="C290" i="74"/>
  <c r="B290" i="74"/>
  <c r="C291" i="74"/>
  <c r="B291" i="74"/>
  <c r="C292" i="74"/>
  <c r="B292" i="74"/>
  <c r="C293" i="74"/>
  <c r="B293" i="74"/>
  <c r="C294" i="74"/>
  <c r="B294" i="74"/>
  <c r="C296" i="74"/>
  <c r="B296" i="74"/>
  <c r="C297" i="74"/>
  <c r="B297" i="74"/>
  <c r="C298" i="74"/>
  <c r="B298" i="74"/>
  <c r="C299" i="74"/>
  <c r="B299" i="74"/>
  <c r="C300" i="74"/>
  <c r="B300" i="74"/>
  <c r="C301" i="74"/>
  <c r="B301" i="74"/>
  <c r="C302" i="74"/>
  <c r="B302" i="74"/>
  <c r="C303" i="74"/>
  <c r="B303" i="74"/>
  <c r="C304" i="74"/>
  <c r="B304" i="74"/>
  <c r="C305" i="74"/>
  <c r="B305" i="74"/>
  <c r="C306" i="74"/>
  <c r="B306" i="74"/>
  <c r="C307" i="74"/>
  <c r="B307" i="74"/>
  <c r="C308" i="74"/>
  <c r="B308" i="74"/>
  <c r="C309" i="74"/>
  <c r="B309" i="74"/>
  <c r="C310" i="74"/>
  <c r="B310" i="74"/>
  <c r="C311" i="74"/>
  <c r="B311" i="74"/>
  <c r="C312" i="74"/>
  <c r="B312" i="74"/>
  <c r="C313" i="74"/>
  <c r="B313" i="74"/>
  <c r="C314" i="74"/>
  <c r="B314" i="74"/>
  <c r="C315" i="74"/>
  <c r="B315" i="74"/>
  <c r="C317" i="74"/>
  <c r="B317" i="74"/>
  <c r="C318" i="74"/>
  <c r="B318" i="74"/>
  <c r="C319" i="74"/>
  <c r="B319" i="74"/>
  <c r="C320" i="74"/>
  <c r="B320" i="74"/>
  <c r="C321" i="74"/>
  <c r="B321" i="74"/>
  <c r="C322" i="74"/>
  <c r="B322" i="74"/>
  <c r="C323" i="74"/>
  <c r="B323" i="74"/>
  <c r="C324" i="74"/>
  <c r="B324" i="74"/>
  <c r="C325" i="74"/>
  <c r="B325" i="74"/>
  <c r="C326" i="74"/>
  <c r="B326" i="74"/>
  <c r="C327" i="74"/>
  <c r="B327" i="74"/>
  <c r="C328" i="74"/>
  <c r="B328" i="74"/>
  <c r="C329" i="74"/>
  <c r="B329" i="74"/>
  <c r="C330" i="74"/>
  <c r="B330" i="74"/>
  <c r="C331" i="74"/>
  <c r="B331" i="74"/>
  <c r="C332" i="74"/>
  <c r="B332" i="74"/>
  <c r="C333" i="74"/>
  <c r="B333" i="74"/>
  <c r="C334" i="74"/>
  <c r="B334" i="74"/>
  <c r="C335" i="74"/>
  <c r="B335" i="74"/>
  <c r="C336" i="74"/>
  <c r="B336" i="74"/>
  <c r="C337" i="74"/>
  <c r="B337" i="74"/>
  <c r="C339" i="74"/>
  <c r="B339" i="74"/>
  <c r="C340" i="74"/>
  <c r="B340" i="74"/>
  <c r="C341" i="74"/>
  <c r="B341" i="74"/>
  <c r="C342" i="74"/>
  <c r="B342" i="74"/>
  <c r="C343" i="74"/>
  <c r="B343" i="74"/>
  <c r="C344" i="74"/>
  <c r="B344" i="74"/>
  <c r="C345" i="74"/>
  <c r="B345" i="74"/>
  <c r="C346" i="74"/>
  <c r="B346" i="74"/>
  <c r="C347" i="74"/>
  <c r="B347" i="74"/>
  <c r="C348" i="74"/>
  <c r="B348" i="74"/>
  <c r="C349" i="74"/>
  <c r="B349" i="74"/>
  <c r="C350" i="74"/>
  <c r="B350" i="74"/>
  <c r="C352" i="74"/>
  <c r="B352" i="74"/>
  <c r="C353" i="74"/>
  <c r="B353" i="74"/>
  <c r="C354" i="74"/>
  <c r="B354" i="74"/>
  <c r="C355" i="74"/>
  <c r="B355" i="74"/>
  <c r="C356" i="74"/>
  <c r="B356" i="74"/>
  <c r="C357" i="74"/>
  <c r="B357" i="74"/>
  <c r="C358" i="74"/>
  <c r="B358" i="74"/>
  <c r="C359" i="74"/>
  <c r="B359" i="74"/>
  <c r="C360" i="74"/>
  <c r="B360" i="74"/>
  <c r="C361" i="74"/>
  <c r="B361" i="74"/>
  <c r="C362" i="74"/>
  <c r="B362" i="74"/>
  <c r="C363" i="74"/>
  <c r="B363" i="74"/>
  <c r="C364" i="74"/>
  <c r="B364" i="74"/>
  <c r="C365" i="74"/>
  <c r="B365" i="74"/>
  <c r="C366" i="74"/>
  <c r="B366" i="74"/>
  <c r="C367" i="74"/>
  <c r="B367" i="74"/>
  <c r="C368" i="74"/>
  <c r="B368" i="74"/>
  <c r="C370" i="74"/>
  <c r="B370" i="74"/>
  <c r="C371" i="74"/>
  <c r="B371" i="74"/>
  <c r="C372" i="74"/>
  <c r="B372" i="74"/>
  <c r="C373" i="74"/>
  <c r="B373" i="74"/>
  <c r="C374" i="74"/>
  <c r="B374" i="74"/>
  <c r="C375" i="74"/>
  <c r="B375" i="74"/>
  <c r="C376" i="74"/>
  <c r="B376" i="74"/>
  <c r="C377" i="74"/>
  <c r="B377" i="74"/>
  <c r="C378" i="74"/>
  <c r="B378" i="74"/>
  <c r="C379" i="74"/>
  <c r="B379" i="74"/>
  <c r="C380" i="74"/>
  <c r="B380" i="74"/>
  <c r="C381" i="74"/>
  <c r="B381" i="74"/>
  <c r="C382" i="74"/>
  <c r="B382" i="74"/>
  <c r="C383" i="74"/>
  <c r="B383" i="74"/>
  <c r="C384" i="74"/>
  <c r="B384" i="74"/>
  <c r="C385" i="74"/>
  <c r="B385" i="74"/>
  <c r="C386" i="74"/>
  <c r="B386" i="74"/>
  <c r="C387" i="74"/>
  <c r="B387" i="74"/>
  <c r="C388" i="74"/>
  <c r="B388" i="74"/>
  <c r="C389" i="74"/>
  <c r="B389" i="74"/>
  <c r="C390" i="74"/>
  <c r="B390" i="74"/>
  <c r="C391" i="74"/>
  <c r="B391" i="74"/>
  <c r="C392" i="74"/>
  <c r="B392" i="74"/>
  <c r="C393" i="74"/>
  <c r="B393" i="74"/>
  <c r="C394" i="74"/>
  <c r="B394" i="74"/>
  <c r="C395" i="74"/>
  <c r="B395" i="74"/>
  <c r="C396" i="74"/>
  <c r="B396" i="74"/>
  <c r="C398" i="74"/>
  <c r="B398" i="74"/>
  <c r="C399" i="74"/>
  <c r="B399" i="74"/>
  <c r="C400" i="74"/>
  <c r="B400" i="74"/>
  <c r="C401" i="74"/>
  <c r="B401" i="74"/>
  <c r="C402" i="74"/>
  <c r="B402" i="74"/>
  <c r="C403" i="74"/>
  <c r="B403" i="74"/>
  <c r="C404" i="74"/>
  <c r="B404" i="74"/>
  <c r="C405" i="74"/>
  <c r="B405" i="74"/>
  <c r="C406" i="74"/>
  <c r="B406" i="74"/>
  <c r="C407" i="74"/>
  <c r="B407" i="74"/>
  <c r="C408" i="74"/>
  <c r="B408" i="74"/>
  <c r="C409" i="74"/>
  <c r="B409" i="74"/>
  <c r="C410" i="74"/>
  <c r="B410" i="74"/>
  <c r="C411" i="74"/>
  <c r="B411" i="74"/>
  <c r="C412" i="74"/>
  <c r="B412" i="74"/>
  <c r="C413" i="74"/>
  <c r="B413" i="74"/>
  <c r="C414" i="74"/>
  <c r="B414" i="74"/>
  <c r="C415" i="74"/>
  <c r="B415" i="74"/>
  <c r="C416" i="74"/>
  <c r="B416" i="74"/>
  <c r="C418" i="74"/>
  <c r="B418" i="74"/>
  <c r="C419" i="74"/>
  <c r="B419" i="74"/>
  <c r="C420" i="74"/>
  <c r="B420" i="74"/>
  <c r="C421" i="74"/>
  <c r="B421" i="74"/>
  <c r="C422" i="74"/>
  <c r="B422" i="74"/>
  <c r="C423" i="74"/>
  <c r="B423" i="74"/>
  <c r="C424" i="74"/>
  <c r="B424" i="74"/>
  <c r="C425" i="74"/>
  <c r="B425" i="74"/>
  <c r="C426" i="74"/>
  <c r="B426" i="74"/>
  <c r="C427" i="74"/>
  <c r="B427" i="74"/>
  <c r="C429" i="74"/>
  <c r="B429" i="74"/>
  <c r="C430" i="74"/>
  <c r="B430" i="74"/>
  <c r="C431" i="74"/>
  <c r="B431" i="74"/>
  <c r="C432" i="74"/>
  <c r="B432" i="74"/>
  <c r="C433" i="74"/>
  <c r="B433" i="74"/>
  <c r="C434" i="74"/>
  <c r="B434" i="74"/>
  <c r="C435" i="74"/>
  <c r="B435" i="74"/>
  <c r="C436" i="74"/>
  <c r="B436" i="74"/>
  <c r="C437" i="74"/>
  <c r="B437" i="74"/>
  <c r="C439" i="74"/>
  <c r="B439" i="74"/>
  <c r="C440" i="74"/>
  <c r="B440" i="74"/>
  <c r="C441" i="74"/>
  <c r="B441" i="74"/>
  <c r="C442" i="74"/>
  <c r="B442" i="74"/>
  <c r="C443" i="74"/>
  <c r="B443" i="74"/>
  <c r="C444" i="74"/>
  <c r="B444" i="74"/>
  <c r="C445" i="74"/>
  <c r="B445" i="74"/>
  <c r="C446" i="74"/>
  <c r="B446" i="74"/>
  <c r="C447" i="74"/>
  <c r="B447" i="74"/>
  <c r="C448" i="74"/>
  <c r="B448" i="74"/>
  <c r="C449" i="74"/>
  <c r="B449" i="74"/>
  <c r="C450" i="74"/>
  <c r="B450" i="74"/>
  <c r="C451" i="74"/>
  <c r="C453" i="74"/>
  <c r="B453" i="74"/>
  <c r="B451" i="74"/>
  <c r="C454" i="74"/>
  <c r="B454" i="74"/>
  <c r="C455" i="74"/>
  <c r="B455" i="74"/>
  <c r="C456" i="74"/>
  <c r="B456" i="74"/>
  <c r="C457" i="74"/>
  <c r="B457" i="74"/>
  <c r="C458" i="74"/>
  <c r="B458" i="74"/>
  <c r="C459" i="74"/>
  <c r="B459" i="74"/>
  <c r="C460" i="74"/>
  <c r="B460" i="74"/>
  <c r="C461" i="74"/>
  <c r="B461" i="74"/>
  <c r="C462" i="74"/>
  <c r="B462" i="74"/>
  <c r="C463" i="74"/>
  <c r="B463" i="74"/>
  <c r="C464" i="74"/>
  <c r="B464" i="74"/>
  <c r="C465" i="74"/>
  <c r="B465" i="74"/>
  <c r="C466" i="74"/>
  <c r="B466" i="74"/>
  <c r="C467" i="74"/>
  <c r="B467" i="74"/>
  <c r="C468" i="74"/>
  <c r="B468" i="74"/>
  <c r="C469" i="74"/>
  <c r="B469" i="74"/>
  <c r="C470" i="74"/>
  <c r="B470" i="74"/>
  <c r="C471" i="74"/>
  <c r="B471" i="74"/>
  <c r="C472" i="74"/>
  <c r="B472" i="74"/>
  <c r="C473" i="74"/>
  <c r="B473" i="74"/>
  <c r="C474" i="74"/>
  <c r="B474" i="74"/>
  <c r="C475" i="74"/>
  <c r="B475" i="74"/>
  <c r="C476" i="74"/>
  <c r="B476" i="74"/>
  <c r="C477" i="74"/>
  <c r="B477" i="74"/>
  <c r="C478" i="74"/>
  <c r="B478" i="74"/>
  <c r="C479" i="74"/>
  <c r="B479" i="74"/>
  <c r="C480" i="74"/>
  <c r="B480" i="74"/>
  <c r="C481" i="74"/>
  <c r="B481" i="74"/>
  <c r="C482" i="74"/>
  <c r="B482" i="74"/>
  <c r="C484" i="74"/>
  <c r="B484" i="74"/>
  <c r="C485" i="74"/>
  <c r="B485" i="74"/>
  <c r="C486" i="74"/>
  <c r="B486" i="74"/>
  <c r="C487" i="74"/>
  <c r="B487" i="74"/>
  <c r="C488" i="74"/>
  <c r="B488" i="74"/>
  <c r="C489" i="74"/>
  <c r="B489" i="74"/>
  <c r="C490" i="74"/>
  <c r="B490" i="74"/>
  <c r="C491" i="74"/>
  <c r="B491" i="74"/>
  <c r="C492" i="74"/>
  <c r="B492" i="74"/>
  <c r="C493" i="74"/>
  <c r="B493" i="74"/>
  <c r="C494" i="74"/>
  <c r="B494" i="74"/>
  <c r="C495" i="74"/>
  <c r="B495" i="74"/>
  <c r="C496" i="74"/>
  <c r="B496" i="74"/>
  <c r="C497" i="74"/>
  <c r="B497" i="74"/>
  <c r="C499" i="74"/>
  <c r="B499" i="74"/>
  <c r="C500" i="74"/>
  <c r="B500" i="74"/>
  <c r="C501" i="74"/>
  <c r="B501" i="74"/>
  <c r="C502" i="74"/>
  <c r="B502" i="74"/>
  <c r="C503" i="74"/>
  <c r="B503" i="74"/>
  <c r="C504" i="74"/>
  <c r="B504" i="74"/>
  <c r="C505" i="74"/>
  <c r="B505" i="74"/>
  <c r="C506" i="74"/>
  <c r="B506" i="74"/>
  <c r="C507" i="74"/>
  <c r="B507" i="74"/>
  <c r="C508" i="74"/>
  <c r="B508" i="74"/>
  <c r="C509" i="74"/>
  <c r="B509" i="74"/>
  <c r="C510" i="74"/>
  <c r="B510" i="74"/>
  <c r="C511" i="74"/>
  <c r="B511" i="74"/>
  <c r="C512" i="74"/>
  <c r="B512" i="74"/>
  <c r="C513" i="74"/>
  <c r="B513" i="74"/>
  <c r="C514" i="74"/>
  <c r="B514" i="74"/>
  <c r="C515" i="74"/>
  <c r="B515" i="74"/>
  <c r="C516" i="74"/>
  <c r="B516" i="74"/>
  <c r="C517" i="74"/>
  <c r="B517" i="74"/>
  <c r="C518" i="74"/>
  <c r="B518" i="74"/>
  <c r="C520" i="74"/>
  <c r="B520" i="74"/>
  <c r="C521" i="74"/>
  <c r="B521" i="74"/>
  <c r="C522" i="74"/>
  <c r="B522" i="74"/>
  <c r="C523" i="74"/>
  <c r="B523" i="74"/>
  <c r="C524" i="74"/>
  <c r="B524" i="74"/>
  <c r="C525" i="74"/>
  <c r="B525" i="74"/>
  <c r="C526" i="74"/>
  <c r="B526" i="74"/>
  <c r="C527" i="74"/>
  <c r="B527" i="74"/>
  <c r="C528" i="74"/>
  <c r="B528" i="74"/>
  <c r="C529" i="74"/>
  <c r="B529" i="74"/>
  <c r="C530" i="74"/>
  <c r="B530" i="74"/>
  <c r="C531" i="74"/>
  <c r="B531" i="74"/>
  <c r="C532" i="74"/>
  <c r="B532" i="74"/>
  <c r="C533" i="74"/>
  <c r="B533" i="74"/>
  <c r="C534" i="74"/>
  <c r="B534" i="74"/>
  <c r="C535" i="74"/>
  <c r="B535" i="74"/>
  <c r="C536" i="74"/>
  <c r="B536" i="74"/>
  <c r="C537" i="74"/>
  <c r="B537" i="74"/>
  <c r="C538" i="74"/>
  <c r="B538" i="74"/>
  <c r="C539" i="74"/>
  <c r="B539" i="74"/>
  <c r="C540" i="74"/>
  <c r="B540" i="74"/>
  <c r="C541" i="74"/>
  <c r="B541" i="74"/>
  <c r="C542" i="74"/>
  <c r="B542" i="74"/>
  <c r="C543" i="74"/>
  <c r="B543" i="74"/>
  <c r="C544" i="74"/>
  <c r="B544" i="74"/>
  <c r="C545" i="74"/>
  <c r="B545" i="74"/>
  <c r="C546" i="74"/>
  <c r="B546" i="74"/>
  <c r="C547" i="74"/>
  <c r="B547" i="74"/>
  <c r="C548" i="74"/>
  <c r="B548" i="74"/>
  <c r="C549" i="74"/>
  <c r="B549" i="74"/>
  <c r="C550" i="74"/>
  <c r="B550" i="74"/>
  <c r="C551" i="74"/>
  <c r="B551" i="74"/>
  <c r="C552" i="74"/>
  <c r="B552" i="74"/>
  <c r="C553" i="74"/>
  <c r="B553" i="74"/>
  <c r="C554" i="74"/>
  <c r="B554" i="74"/>
  <c r="C555" i="74"/>
  <c r="B555" i="74"/>
  <c r="C556" i="74"/>
  <c r="B556" i="74"/>
  <c r="C557" i="74"/>
  <c r="B557" i="74"/>
  <c r="C558" i="74"/>
  <c r="B558" i="74"/>
  <c r="C559" i="74"/>
  <c r="B559" i="74"/>
  <c r="C560" i="74"/>
  <c r="B560" i="74"/>
  <c r="C561" i="74"/>
  <c r="B561" i="74"/>
  <c r="C562" i="74"/>
  <c r="B562" i="74"/>
  <c r="C563" i="74"/>
  <c r="B563" i="74"/>
  <c r="C564" i="74"/>
  <c r="B564" i="74"/>
  <c r="C565" i="74"/>
  <c r="B565" i="74"/>
  <c r="C566" i="74"/>
  <c r="B566" i="74"/>
  <c r="C567" i="74"/>
  <c r="B567" i="74"/>
  <c r="C568" i="74"/>
  <c r="B568" i="74"/>
  <c r="C569" i="74"/>
  <c r="B569" i="74"/>
  <c r="C570" i="74"/>
  <c r="B570" i="74"/>
  <c r="C571" i="74"/>
  <c r="B571" i="74"/>
  <c r="C572" i="74"/>
  <c r="B572" i="74"/>
  <c r="C573" i="74"/>
  <c r="B573" i="74"/>
  <c r="C574" i="74"/>
  <c r="B574" i="74"/>
  <c r="C575" i="74"/>
  <c r="B575" i="74"/>
  <c r="C576" i="74"/>
  <c r="B576" i="74"/>
  <c r="C577" i="74"/>
  <c r="B577" i="74"/>
  <c r="C578" i="74"/>
  <c r="B578" i="74"/>
  <c r="C579" i="74"/>
  <c r="B579" i="74"/>
  <c r="C580" i="74"/>
  <c r="B580" i="74"/>
  <c r="C581" i="74"/>
  <c r="B581" i="74"/>
  <c r="C582" i="74"/>
  <c r="B582" i="74"/>
  <c r="C583" i="74"/>
  <c r="B583" i="74"/>
  <c r="C584" i="74"/>
  <c r="B584" i="74"/>
  <c r="C585" i="74"/>
  <c r="B585" i="74"/>
  <c r="C586" i="74"/>
  <c r="B586" i="74"/>
  <c r="C587" i="74"/>
  <c r="B587" i="74"/>
  <c r="C588" i="74"/>
  <c r="B588" i="74"/>
  <c r="C589" i="74"/>
  <c r="B589" i="74"/>
  <c r="C590" i="74"/>
  <c r="B590" i="74"/>
  <c r="B6" i="29"/>
  <c r="C25" i="67"/>
  <c r="C26" i="67"/>
  <c r="C27" i="67"/>
  <c r="C29" i="67"/>
  <c r="C30" i="67"/>
  <c r="C31" i="67"/>
  <c r="C32" i="67"/>
  <c r="C34" i="67"/>
  <c r="C35" i="67"/>
  <c r="C36" i="67"/>
  <c r="C37" i="67"/>
  <c r="C38" i="67"/>
  <c r="C39" i="67"/>
  <c r="C40" i="67"/>
  <c r="C41" i="67"/>
  <c r="C42" i="67"/>
  <c r="C43" i="67"/>
  <c r="B43" i="67"/>
  <c r="B42" i="67"/>
  <c r="B41" i="67"/>
  <c r="B40" i="67"/>
  <c r="B39" i="67"/>
  <c r="B38" i="67"/>
  <c r="B37" i="67"/>
  <c r="B36" i="67"/>
  <c r="B35" i="67"/>
  <c r="B34" i="67"/>
  <c r="B32" i="67"/>
  <c r="B31" i="67"/>
  <c r="B30" i="67"/>
  <c r="B29" i="67"/>
  <c r="B27" i="67"/>
  <c r="B25" i="67"/>
  <c r="B26" i="67"/>
  <c r="B24" i="67"/>
  <c r="B23" i="67"/>
  <c r="B22" i="67"/>
  <c r="B20" i="67"/>
  <c r="B19" i="67"/>
  <c r="B18" i="67"/>
  <c r="B17" i="67"/>
  <c r="B14" i="67"/>
  <c r="J9" i="2"/>
  <c r="C10" i="23"/>
  <c r="K12" i="23"/>
  <c r="K16" i="23"/>
  <c r="K6" i="23"/>
  <c r="B9" i="23"/>
  <c r="K7" i="23"/>
  <c r="K14" i="23"/>
  <c r="K13" i="23"/>
  <c r="H9" i="2"/>
  <c r="K17" i="23"/>
  <c r="K21" i="2"/>
  <c r="K35" i="65"/>
  <c r="K31" i="65"/>
  <c r="K22" i="65"/>
  <c r="K16" i="65"/>
  <c r="K40" i="65"/>
  <c r="K28" i="65"/>
  <c r="K47" i="65"/>
  <c r="H21" i="2"/>
  <c r="I21" i="2"/>
  <c r="G3" i="2"/>
  <c r="L31" i="2"/>
  <c r="F42" i="6"/>
  <c r="E41" i="6"/>
  <c r="L30" i="2"/>
  <c r="F70" i="6"/>
  <c r="F40" i="6"/>
  <c r="E40" i="6"/>
  <c r="L26" i="2"/>
  <c r="F67" i="6"/>
  <c r="G67" i="6"/>
  <c r="L12" i="2"/>
  <c r="G53" i="6"/>
  <c r="K3" i="29"/>
  <c r="D53" i="6"/>
  <c r="H53" i="6"/>
  <c r="I12" i="2"/>
  <c r="C8" i="29"/>
  <c r="B8" i="29"/>
  <c r="F53" i="6"/>
  <c r="F45" i="6"/>
  <c r="F12" i="6"/>
  <c r="K5" i="56"/>
  <c r="I51" i="6"/>
  <c r="H10" i="2"/>
  <c r="E21" i="6"/>
  <c r="F21" i="6"/>
  <c r="E20" i="6"/>
  <c r="I9" i="2"/>
  <c r="K9" i="2"/>
  <c r="K77" i="62"/>
  <c r="K76" i="62"/>
  <c r="K42" i="62"/>
  <c r="K41" i="62"/>
  <c r="K22" i="62"/>
  <c r="K3" i="62"/>
  <c r="C150" i="6"/>
  <c r="C90" i="6"/>
  <c r="K3" i="58"/>
  <c r="C98" i="6"/>
  <c r="C68" i="6"/>
  <c r="C158" i="6"/>
  <c r="C128" i="6"/>
  <c r="C52" i="6"/>
  <c r="C142" i="6"/>
  <c r="C153" i="6"/>
  <c r="C93" i="6"/>
  <c r="C63" i="6"/>
  <c r="K3" i="59"/>
  <c r="K174" i="5"/>
  <c r="K157" i="5"/>
  <c r="K153" i="5"/>
  <c r="K117" i="5"/>
  <c r="K63" i="5"/>
  <c r="K29" i="77"/>
  <c r="K19" i="22"/>
  <c r="K89" i="60"/>
  <c r="K21" i="60"/>
  <c r="K173" i="5"/>
  <c r="K125" i="5"/>
  <c r="K85" i="5"/>
  <c r="K57" i="5"/>
  <c r="K45" i="77"/>
  <c r="K14" i="32"/>
  <c r="K36" i="22"/>
  <c r="K20" i="80"/>
  <c r="K3" i="80"/>
  <c r="D52" i="6"/>
  <c r="K37" i="60"/>
  <c r="K3" i="60"/>
  <c r="D55" i="6"/>
  <c r="K163" i="5"/>
  <c r="K152" i="5"/>
  <c r="K141" i="5"/>
  <c r="K115" i="5"/>
  <c r="K16" i="5"/>
  <c r="K199" i="77"/>
  <c r="K182" i="77"/>
  <c r="K165" i="77"/>
  <c r="K149" i="77"/>
  <c r="K133" i="77"/>
  <c r="K116" i="77"/>
  <c r="K99" i="77"/>
  <c r="K82" i="77"/>
  <c r="K20" i="77"/>
  <c r="K3" i="77"/>
  <c r="D47" i="6"/>
  <c r="K10" i="22"/>
  <c r="K3" i="22"/>
  <c r="D49" i="6"/>
  <c r="K81" i="60"/>
  <c r="K13" i="60"/>
  <c r="K178" i="5"/>
  <c r="K162" i="5"/>
  <c r="K155" i="5"/>
  <c r="K103" i="5"/>
  <c r="K96" i="5"/>
  <c r="K26" i="5"/>
  <c r="K198" i="77"/>
  <c r="K181" i="77"/>
  <c r="K164" i="77"/>
  <c r="K148" i="77"/>
  <c r="K132" i="77"/>
  <c r="K115" i="77"/>
  <c r="K98" i="77"/>
  <c r="K81" i="77"/>
  <c r="K37" i="77"/>
  <c r="K5" i="32"/>
  <c r="K3" i="32"/>
  <c r="D48" i="6"/>
  <c r="K27" i="22"/>
  <c r="K11" i="80"/>
  <c r="K29" i="60"/>
  <c r="K3" i="70"/>
  <c r="D68" i="6"/>
  <c r="K161" i="5"/>
  <c r="K44" i="5"/>
  <c r="K3" i="68"/>
  <c r="D65" i="6"/>
  <c r="K140" i="5"/>
  <c r="K135" i="5"/>
  <c r="K129" i="5"/>
  <c r="K109" i="5"/>
  <c r="K91" i="5"/>
  <c r="K88" i="5"/>
  <c r="K69" i="5"/>
  <c r="K58" i="5"/>
  <c r="K38" i="5"/>
  <c r="K30" i="5"/>
  <c r="K23" i="5"/>
  <c r="K31" i="63"/>
  <c r="K25" i="63"/>
  <c r="K7" i="63"/>
  <c r="K4" i="64"/>
  <c r="K27" i="66"/>
  <c r="K10" i="66"/>
  <c r="K3" i="66"/>
  <c r="D61" i="6"/>
  <c r="K39" i="67"/>
  <c r="K20" i="67"/>
  <c r="K35" i="68"/>
  <c r="K24" i="63"/>
  <c r="K5" i="63"/>
  <c r="K3" i="63"/>
  <c r="D57" i="6"/>
  <c r="K19" i="66"/>
  <c r="K27" i="65"/>
  <c r="K38" i="67"/>
  <c r="K3" i="67"/>
  <c r="D64" i="6"/>
  <c r="K4" i="69"/>
  <c r="K3" i="69"/>
  <c r="D66" i="6"/>
  <c r="K12" i="71"/>
  <c r="K3" i="71"/>
  <c r="D69" i="6"/>
  <c r="K150" i="5"/>
  <c r="K131" i="5"/>
  <c r="K127" i="5"/>
  <c r="K120" i="5"/>
  <c r="K101" i="5"/>
  <c r="K78" i="5"/>
  <c r="K61" i="5"/>
  <c r="K53" i="5"/>
  <c r="K50" i="5"/>
  <c r="K47" i="5"/>
  <c r="K22" i="5"/>
  <c r="K9" i="5"/>
  <c r="K5" i="5"/>
  <c r="K32" i="30"/>
  <c r="K3" i="30"/>
  <c r="D59" i="6"/>
  <c r="K16" i="30"/>
  <c r="K45" i="65"/>
  <c r="K30" i="27"/>
  <c r="K14" i="27"/>
  <c r="K3" i="27"/>
  <c r="D63" i="6"/>
  <c r="K27" i="68"/>
  <c r="K3" i="28"/>
  <c r="D67" i="6"/>
  <c r="K67" i="73"/>
  <c r="K145" i="5"/>
  <c r="K104" i="5"/>
  <c r="K100" i="5"/>
  <c r="K93" i="5"/>
  <c r="K74" i="5"/>
  <c r="K67" i="5"/>
  <c r="K25" i="5"/>
  <c r="K44" i="65"/>
  <c r="K41" i="65"/>
  <c r="K38" i="65"/>
  <c r="K21" i="65"/>
  <c r="K36" i="25"/>
  <c r="K23" i="25"/>
  <c r="K588" i="74"/>
  <c r="K536" i="74"/>
  <c r="K524" i="74"/>
  <c r="K469" i="74"/>
  <c r="K457" i="74"/>
  <c r="K440" i="74"/>
  <c r="K422" i="74"/>
  <c r="K405" i="74"/>
  <c r="K388" i="74"/>
  <c r="K372" i="74"/>
  <c r="K329" i="74"/>
  <c r="K263" i="74"/>
  <c r="K199" i="74"/>
  <c r="K134" i="74"/>
  <c r="K70" i="74"/>
  <c r="K17" i="73"/>
  <c r="K3" i="73"/>
  <c r="D70" i="6"/>
  <c r="K19" i="25"/>
  <c r="K6" i="25"/>
  <c r="K3" i="25"/>
  <c r="D71" i="6"/>
  <c r="K584" i="74"/>
  <c r="K572" i="74"/>
  <c r="K520" i="74"/>
  <c r="K507" i="74"/>
  <c r="K449" i="74"/>
  <c r="K432" i="74"/>
  <c r="K414" i="74"/>
  <c r="K398" i="74"/>
  <c r="K381" i="74"/>
  <c r="K346" i="74"/>
  <c r="K279" i="74"/>
  <c r="K215" i="74"/>
  <c r="K150" i="74"/>
  <c r="K86" i="74"/>
  <c r="K20" i="74"/>
  <c r="K4" i="26"/>
  <c r="K3" i="26"/>
  <c r="D72" i="6"/>
  <c r="K51" i="65"/>
  <c r="K36" i="65"/>
  <c r="K33" i="65"/>
  <c r="K30" i="65"/>
  <c r="K44" i="25"/>
  <c r="K32" i="25"/>
  <c r="K544" i="74"/>
  <c r="K532" i="74"/>
  <c r="K477" i="74"/>
  <c r="K465" i="74"/>
  <c r="K321" i="74"/>
  <c r="K255" i="74"/>
  <c r="K191" i="74"/>
  <c r="K126" i="74"/>
  <c r="K61" i="74"/>
  <c r="K3" i="56"/>
  <c r="D51" i="6"/>
  <c r="K568" i="74"/>
  <c r="K556" i="74"/>
  <c r="K503" i="74"/>
  <c r="K490" i="74"/>
  <c r="K448" i="74"/>
  <c r="K431" i="74"/>
  <c r="K413" i="74"/>
  <c r="K396" i="74"/>
  <c r="K380" i="74"/>
  <c r="K363" i="74"/>
  <c r="K296" i="74"/>
  <c r="K231" i="74"/>
  <c r="K166" i="74"/>
  <c r="K102" i="74"/>
  <c r="K36" i="74"/>
  <c r="K53" i="65"/>
  <c r="K207" i="74"/>
  <c r="K142" i="74"/>
  <c r="K78" i="74"/>
  <c r="K11" i="74"/>
  <c r="K3" i="74"/>
  <c r="K5" i="24"/>
  <c r="K3" i="24"/>
  <c r="D54" i="6"/>
  <c r="C130" i="6"/>
  <c r="C79" i="6"/>
  <c r="C49" i="6"/>
  <c r="D21" i="6"/>
  <c r="C55" i="6"/>
  <c r="C123" i="6"/>
  <c r="C47" i="6"/>
  <c r="C139" i="6"/>
  <c r="C67" i="6"/>
  <c r="C76" i="6"/>
  <c r="C117" i="6"/>
  <c r="C82" i="6"/>
  <c r="C112" i="6"/>
  <c r="D29" i="6"/>
  <c r="C72" i="6"/>
  <c r="C87" i="6"/>
  <c r="C114" i="6"/>
  <c r="D18" i="6"/>
  <c r="C60" i="6"/>
  <c r="C80" i="6"/>
  <c r="C141" i="6"/>
  <c r="D31" i="6"/>
  <c r="C147" i="6"/>
  <c r="D19" i="6"/>
  <c r="D40" i="6"/>
  <c r="D35" i="6"/>
  <c r="D30" i="6"/>
  <c r="C64" i="6"/>
  <c r="C96" i="6"/>
  <c r="C131" i="6"/>
  <c r="D28" i="6"/>
  <c r="E135" i="6"/>
  <c r="C113" i="6"/>
  <c r="D24" i="6"/>
  <c r="C162" i="6"/>
  <c r="D42" i="6"/>
  <c r="D37" i="6"/>
  <c r="D34" i="6"/>
  <c r="I15" i="6"/>
  <c r="I9" i="6"/>
  <c r="C50" i="6"/>
  <c r="C143" i="6"/>
  <c r="D20" i="6"/>
  <c r="C136" i="6"/>
  <c r="D36" i="6"/>
  <c r="C54" i="6"/>
  <c r="C66" i="6"/>
  <c r="C51" i="6"/>
  <c r="C97" i="6"/>
  <c r="C120" i="6"/>
  <c r="E75" i="6"/>
  <c r="D39" i="6"/>
  <c r="G15" i="6"/>
  <c r="G9" i="6"/>
  <c r="C58" i="6"/>
  <c r="C129" i="6"/>
  <c r="C71" i="6"/>
  <c r="C101" i="6"/>
  <c r="C111" i="6"/>
  <c r="D41" i="6"/>
  <c r="D38" i="6"/>
  <c r="D33" i="6"/>
  <c r="D25" i="6"/>
  <c r="D23" i="6"/>
  <c r="C99" i="6"/>
  <c r="C160" i="6"/>
  <c r="C70" i="6"/>
  <c r="C61" i="6"/>
  <c r="C53" i="6"/>
  <c r="C94" i="6"/>
  <c r="C85" i="6"/>
  <c r="C77" i="6"/>
  <c r="C144" i="6"/>
  <c r="D26" i="6"/>
  <c r="C102" i="6"/>
  <c r="C95" i="6"/>
  <c r="C86" i="6"/>
  <c r="C78" i="6"/>
  <c r="C127" i="6"/>
  <c r="C118" i="6"/>
  <c r="C110" i="6"/>
  <c r="C125" i="6"/>
  <c r="C116" i="6"/>
  <c r="C108" i="6"/>
  <c r="C59" i="6"/>
  <c r="C91" i="6"/>
  <c r="C124" i="6"/>
  <c r="C115" i="6"/>
  <c r="C107" i="6"/>
  <c r="C155" i="6"/>
  <c r="C149" i="6"/>
  <c r="C146" i="6"/>
  <c r="C138" i="6"/>
  <c r="C89" i="6"/>
  <c r="C121" i="6"/>
  <c r="C88" i="6"/>
  <c r="D17" i="6"/>
  <c r="D32" i="6"/>
  <c r="K3" i="2"/>
  <c r="H15" i="6"/>
  <c r="H9" i="6"/>
  <c r="C8" i="65"/>
  <c r="B8" i="65"/>
  <c r="B7" i="65"/>
  <c r="B6" i="65"/>
  <c r="C62" i="6"/>
  <c r="C152" i="6"/>
  <c r="C122" i="6"/>
  <c r="C92" i="6"/>
  <c r="E62" i="6"/>
  <c r="I62" i="6"/>
  <c r="L3" i="2"/>
  <c r="J21" i="2"/>
  <c r="J3" i="2"/>
  <c r="F32" i="6"/>
  <c r="E23" i="6"/>
  <c r="E15" i="6"/>
  <c r="E9" i="6"/>
  <c r="E53" i="6"/>
  <c r="E47" i="6"/>
  <c r="H105" i="6"/>
  <c r="I105" i="6"/>
  <c r="F75" i="6"/>
  <c r="F135" i="6"/>
  <c r="D105" i="6"/>
  <c r="G75" i="6"/>
  <c r="H6" i="2"/>
  <c r="H75" i="6"/>
  <c r="H135" i="6"/>
  <c r="E105" i="6"/>
  <c r="F105" i="6"/>
  <c r="I75" i="6"/>
  <c r="I135" i="6"/>
  <c r="C83" i="5"/>
  <c r="C9" i="5"/>
  <c r="B9" i="5"/>
  <c r="B8" i="5"/>
  <c r="H46" i="6"/>
  <c r="H45" i="6"/>
  <c r="H12" i="6"/>
  <c r="I46" i="6"/>
  <c r="I45" i="6"/>
  <c r="I12" i="6"/>
  <c r="B5" i="5"/>
  <c r="F16" i="6"/>
  <c r="C106" i="6"/>
  <c r="G46" i="6"/>
  <c r="G45" i="6"/>
  <c r="G12" i="6"/>
  <c r="K32" i="5"/>
  <c r="K35" i="5"/>
  <c r="D16" i="6"/>
  <c r="D76" i="6"/>
  <c r="D75" i="6"/>
  <c r="D136" i="6"/>
  <c r="D135" i="6"/>
  <c r="G135" i="6"/>
  <c r="G105" i="6"/>
  <c r="H5" i="2"/>
  <c r="E46" i="6"/>
  <c r="K3" i="23"/>
  <c r="D50" i="6"/>
  <c r="C12" i="23"/>
  <c r="B10" i="23"/>
  <c r="C13" i="23"/>
  <c r="B13" i="23"/>
  <c r="I3" i="2"/>
  <c r="C9" i="29"/>
  <c r="B9" i="29"/>
  <c r="K3" i="5"/>
  <c r="D46" i="6"/>
  <c r="D9" i="6"/>
  <c r="D15" i="6"/>
  <c r="F15" i="6"/>
  <c r="F9" i="6"/>
  <c r="E45" i="6"/>
  <c r="E12" i="6"/>
  <c r="C9" i="65"/>
  <c r="C10" i="65"/>
  <c r="B10" i="65"/>
  <c r="H3" i="2"/>
  <c r="C10" i="5"/>
  <c r="D12" i="6"/>
  <c r="G6" i="6"/>
  <c r="C14" i="23"/>
  <c r="B14" i="23"/>
  <c r="B12" i="23"/>
  <c r="C10" i="29"/>
  <c r="B10" i="29"/>
  <c r="B9" i="65"/>
  <c r="C11" i="65"/>
  <c r="B10" i="5"/>
  <c r="C11" i="5"/>
  <c r="C15" i="23"/>
  <c r="C11" i="29"/>
  <c r="C12" i="29"/>
  <c r="B11" i="65"/>
  <c r="C12" i="65"/>
  <c r="B11" i="5"/>
  <c r="C12" i="5"/>
  <c r="B15" i="23"/>
  <c r="C16" i="23"/>
  <c r="B16" i="23"/>
  <c r="B12" i="29"/>
  <c r="C13" i="29"/>
  <c r="B13" i="29"/>
  <c r="B11" i="29"/>
  <c r="B12" i="65"/>
  <c r="C13" i="65"/>
  <c r="B12" i="5"/>
  <c r="C13" i="5"/>
  <c r="C17" i="23"/>
  <c r="C14" i="29"/>
  <c r="C15" i="29"/>
  <c r="B15" i="29"/>
  <c r="B13" i="65"/>
  <c r="C14" i="65"/>
  <c r="C15" i="65"/>
  <c r="B15" i="65"/>
  <c r="B13" i="5"/>
  <c r="C14" i="5"/>
  <c r="B17" i="23"/>
  <c r="C20" i="23"/>
  <c r="B14" i="29"/>
  <c r="C16" i="29"/>
  <c r="C16" i="65"/>
  <c r="B16" i="65"/>
  <c r="B14" i="65"/>
  <c r="B14" i="5"/>
  <c r="C15" i="5"/>
  <c r="B20" i="23"/>
  <c r="C21" i="23"/>
  <c r="C17" i="65"/>
  <c r="B17" i="65"/>
  <c r="B16" i="29"/>
  <c r="C17" i="29"/>
  <c r="B17" i="29"/>
  <c r="C18" i="29"/>
  <c r="B18" i="29"/>
  <c r="C18" i="65"/>
  <c r="B18" i="65"/>
  <c r="B15" i="5"/>
  <c r="C16" i="5"/>
  <c r="B21" i="23"/>
  <c r="C22" i="23"/>
  <c r="C21" i="65"/>
  <c r="B16" i="5"/>
  <c r="C17" i="5"/>
  <c r="B22" i="23"/>
  <c r="C23" i="23"/>
  <c r="B23" i="23"/>
  <c r="B21" i="65"/>
  <c r="C22" i="65"/>
  <c r="B17" i="5"/>
  <c r="C18" i="5"/>
  <c r="B22" i="65"/>
  <c r="C23" i="65"/>
  <c r="C24" i="65"/>
  <c r="B18" i="5"/>
  <c r="C19" i="5"/>
  <c r="B24" i="65"/>
  <c r="B23" i="65"/>
  <c r="C25" i="65"/>
  <c r="B25" i="65"/>
  <c r="B19" i="5"/>
  <c r="C20" i="5"/>
  <c r="C26" i="65"/>
  <c r="C27" i="65"/>
  <c r="B27" i="65"/>
  <c r="B20" i="5"/>
  <c r="C21" i="5"/>
  <c r="B26" i="65"/>
  <c r="C28" i="65"/>
  <c r="B21" i="5"/>
  <c r="C22" i="5"/>
  <c r="B28" i="65"/>
  <c r="C29" i="65"/>
  <c r="B22" i="5"/>
  <c r="C23" i="5"/>
  <c r="C30" i="65"/>
  <c r="B29" i="65"/>
  <c r="B23" i="5"/>
  <c r="C24" i="5"/>
  <c r="B30" i="65"/>
  <c r="C31" i="65"/>
  <c r="B24" i="5"/>
  <c r="C25" i="5"/>
  <c r="B31" i="65"/>
  <c r="C32" i="65"/>
  <c r="B25" i="5"/>
  <c r="C26" i="5"/>
  <c r="B32" i="65"/>
  <c r="C33" i="65"/>
  <c r="B26" i="5"/>
  <c r="C27" i="5"/>
  <c r="C34" i="65"/>
  <c r="B33" i="65"/>
  <c r="B27" i="5"/>
  <c r="C28" i="5"/>
  <c r="B34" i="65"/>
  <c r="C35" i="65"/>
  <c r="B28" i="5"/>
  <c r="C29" i="5"/>
  <c r="B35" i="65"/>
  <c r="C36" i="65"/>
  <c r="B29" i="5"/>
  <c r="C30" i="5"/>
  <c r="B36" i="65"/>
  <c r="C37" i="65"/>
  <c r="B30" i="5"/>
  <c r="C32" i="5"/>
  <c r="B37" i="65"/>
  <c r="C38" i="65"/>
  <c r="B32" i="5"/>
  <c r="C33" i="5"/>
  <c r="B38" i="65"/>
  <c r="C39" i="65"/>
  <c r="B39" i="65"/>
  <c r="B33" i="5"/>
  <c r="C34" i="5"/>
  <c r="C40" i="65"/>
  <c r="B34" i="5"/>
  <c r="C35" i="5"/>
  <c r="B40" i="65"/>
  <c r="C41" i="65"/>
  <c r="B35" i="5"/>
  <c r="C36" i="5"/>
  <c r="B41" i="65"/>
  <c r="C42" i="65"/>
  <c r="C37" i="5"/>
  <c r="B36" i="5"/>
  <c r="B42" i="65"/>
  <c r="C43" i="65"/>
  <c r="B37" i="5"/>
  <c r="C38" i="5"/>
  <c r="B43" i="65"/>
  <c r="C44" i="65"/>
  <c r="B38" i="5"/>
  <c r="C39" i="5"/>
  <c r="B44" i="65"/>
  <c r="C45" i="65"/>
  <c r="B39" i="5"/>
  <c r="C40" i="5"/>
  <c r="B45" i="65"/>
  <c r="C46" i="65"/>
  <c r="B40" i="5"/>
  <c r="C41" i="5"/>
  <c r="B46" i="65"/>
  <c r="C47" i="65"/>
  <c r="B41" i="5"/>
  <c r="C42" i="5"/>
  <c r="B47" i="65"/>
  <c r="C48" i="65"/>
  <c r="B42" i="5"/>
  <c r="C43" i="5"/>
  <c r="B48" i="65"/>
  <c r="C49" i="65"/>
  <c r="B43" i="5"/>
  <c r="C44" i="5"/>
  <c r="C51" i="65"/>
  <c r="B49" i="65"/>
  <c r="B44" i="5"/>
  <c r="C45" i="5"/>
  <c r="B51" i="65"/>
  <c r="C52" i="65"/>
  <c r="B45" i="5"/>
  <c r="C46" i="5"/>
  <c r="C53" i="65"/>
  <c r="B53" i="65"/>
  <c r="B52" i="65"/>
  <c r="B46" i="5"/>
  <c r="C47" i="5"/>
  <c r="B47" i="5"/>
  <c r="C48" i="5"/>
  <c r="B48" i="5"/>
  <c r="C49" i="5"/>
  <c r="B49" i="5"/>
  <c r="C50" i="5"/>
  <c r="B50" i="5"/>
  <c r="C51" i="5"/>
  <c r="B51" i="5"/>
  <c r="C52" i="5"/>
  <c r="B52" i="5"/>
  <c r="C53" i="5"/>
  <c r="B53" i="5"/>
  <c r="C54" i="5"/>
  <c r="B54" i="5"/>
  <c r="C55" i="5"/>
  <c r="B55" i="5"/>
  <c r="C56" i="5"/>
  <c r="B56" i="5"/>
  <c r="C57" i="5"/>
  <c r="B57" i="5"/>
  <c r="C58" i="5"/>
  <c r="B58" i="5"/>
  <c r="C59" i="5"/>
  <c r="B59" i="5"/>
  <c r="C61" i="5"/>
  <c r="B61" i="5"/>
  <c r="C62" i="5"/>
  <c r="B62" i="5"/>
  <c r="C63" i="5"/>
  <c r="B63" i="5"/>
  <c r="C64" i="5"/>
  <c r="B64" i="5"/>
  <c r="C65" i="5"/>
  <c r="B65" i="5"/>
  <c r="C66" i="5"/>
  <c r="B66" i="5"/>
  <c r="C67" i="5"/>
  <c r="B67" i="5"/>
  <c r="C68" i="5"/>
  <c r="B68" i="5"/>
  <c r="C69" i="5"/>
  <c r="B69" i="5"/>
  <c r="C70" i="5"/>
  <c r="B70" i="5"/>
  <c r="C71" i="5"/>
  <c r="B71" i="5"/>
  <c r="C72" i="5"/>
  <c r="B72" i="5"/>
  <c r="C73" i="5"/>
  <c r="B73" i="5"/>
  <c r="C74" i="5"/>
  <c r="B74" i="5"/>
  <c r="C75" i="5"/>
  <c r="B75" i="5"/>
  <c r="C76" i="5"/>
  <c r="B76" i="5"/>
  <c r="C77" i="5"/>
  <c r="B77" i="5"/>
  <c r="C78" i="5"/>
  <c r="B78" i="5"/>
  <c r="C79" i="5"/>
  <c r="B79" i="5"/>
  <c r="C80" i="5"/>
  <c r="B80" i="5"/>
  <c r="C81" i="5"/>
  <c r="B81" i="5"/>
  <c r="B83" i="5"/>
  <c r="C85" i="5"/>
  <c r="B85" i="5"/>
  <c r="C86" i="5"/>
  <c r="B86" i="5"/>
  <c r="C87" i="5"/>
  <c r="B87" i="5"/>
  <c r="C88" i="5"/>
  <c r="B88" i="5"/>
  <c r="C89" i="5"/>
  <c r="B89" i="5"/>
  <c r="C90" i="5"/>
  <c r="B90" i="5"/>
  <c r="C91" i="5"/>
  <c r="B91" i="5"/>
  <c r="C92" i="5"/>
  <c r="B92" i="5"/>
  <c r="C93" i="5"/>
  <c r="B93" i="5"/>
  <c r="C94" i="5"/>
  <c r="B94" i="5"/>
  <c r="C96" i="5"/>
  <c r="B96" i="5"/>
  <c r="C97" i="5"/>
  <c r="B97" i="5"/>
  <c r="C98" i="5"/>
  <c r="B98" i="5"/>
  <c r="C99" i="5"/>
  <c r="B99" i="5"/>
  <c r="C100" i="5"/>
  <c r="B100" i="5"/>
  <c r="C101" i="5"/>
  <c r="B101" i="5"/>
  <c r="C102" i="5"/>
  <c r="B102" i="5"/>
  <c r="C103" i="5"/>
  <c r="B103" i="5"/>
  <c r="C104" i="5"/>
  <c r="B104" i="5"/>
  <c r="C105" i="5"/>
  <c r="B105" i="5"/>
  <c r="C106" i="5"/>
  <c r="B106" i="5"/>
  <c r="C107" i="5"/>
  <c r="B107" i="5"/>
  <c r="C108" i="5"/>
  <c r="B108" i="5"/>
  <c r="C109" i="5"/>
  <c r="B109" i="5"/>
  <c r="C110" i="5"/>
  <c r="B110" i="5"/>
  <c r="C111" i="5"/>
  <c r="B111" i="5"/>
  <c r="C112" i="5"/>
  <c r="B112" i="5"/>
  <c r="C113" i="5"/>
  <c r="B113" i="5"/>
  <c r="C114" i="5"/>
  <c r="B114" i="5"/>
  <c r="C115" i="5"/>
  <c r="B115" i="5"/>
  <c r="C117" i="5"/>
  <c r="B117" i="5"/>
  <c r="C119" i="5"/>
  <c r="B119" i="5"/>
  <c r="C120" i="5"/>
  <c r="B120" i="5"/>
  <c r="C121" i="5"/>
  <c r="B121" i="5"/>
  <c r="C122" i="5"/>
  <c r="B122" i="5"/>
  <c r="C123" i="5"/>
  <c r="B123" i="5"/>
  <c r="C124" i="5"/>
  <c r="B124" i="5"/>
  <c r="C125" i="5"/>
  <c r="B125" i="5"/>
  <c r="C127" i="5"/>
  <c r="B127" i="5"/>
  <c r="C128" i="5"/>
  <c r="B128" i="5"/>
  <c r="C129" i="5"/>
  <c r="B129" i="5"/>
  <c r="C130" i="5"/>
  <c r="B130" i="5"/>
  <c r="C131" i="5"/>
  <c r="B131" i="5"/>
  <c r="C132" i="5"/>
  <c r="B132" i="5"/>
  <c r="C133" i="5"/>
  <c r="B133" i="5"/>
  <c r="C134" i="5"/>
  <c r="B134" i="5"/>
  <c r="C135" i="5"/>
  <c r="B135" i="5"/>
  <c r="C137" i="5"/>
  <c r="B137" i="5"/>
  <c r="C138" i="5"/>
  <c r="B138" i="5"/>
  <c r="C139" i="5"/>
  <c r="B139" i="5"/>
  <c r="C140" i="5"/>
  <c r="B140" i="5"/>
  <c r="C141" i="5"/>
  <c r="B141" i="5"/>
  <c r="C142" i="5"/>
  <c r="B142" i="5"/>
  <c r="C143" i="5"/>
  <c r="B143" i="5"/>
  <c r="C144" i="5"/>
  <c r="B144" i="5"/>
  <c r="C145" i="5"/>
  <c r="B145" i="5"/>
  <c r="C146" i="5"/>
  <c r="B146" i="5"/>
  <c r="C148" i="5"/>
  <c r="B148" i="5"/>
  <c r="C149" i="5"/>
  <c r="B149" i="5"/>
  <c r="C150" i="5"/>
  <c r="B150" i="5"/>
  <c r="C151" i="5"/>
  <c r="B151" i="5"/>
  <c r="C152" i="5"/>
  <c r="B152" i="5"/>
  <c r="C153" i="5"/>
  <c r="B153" i="5"/>
  <c r="C154" i="5"/>
  <c r="B154" i="5"/>
  <c r="C155" i="5"/>
  <c r="B155" i="5"/>
  <c r="C156" i="5"/>
  <c r="B156" i="5"/>
  <c r="C157" i="5"/>
  <c r="B157" i="5"/>
  <c r="C158" i="5"/>
  <c r="B158" i="5"/>
  <c r="C159" i="5"/>
  <c r="B159" i="5"/>
  <c r="C160" i="5"/>
  <c r="B160" i="5"/>
  <c r="C161" i="5"/>
  <c r="B161" i="5"/>
  <c r="C162" i="5"/>
  <c r="B162" i="5"/>
  <c r="C163" i="5"/>
  <c r="B163" i="5"/>
  <c r="C164" i="5"/>
  <c r="B164" i="5"/>
  <c r="C165" i="5"/>
  <c r="B165" i="5"/>
  <c r="C166" i="5"/>
  <c r="B166" i="5"/>
  <c r="C167" i="5"/>
  <c r="B167" i="5"/>
  <c r="C168" i="5"/>
  <c r="B168" i="5"/>
  <c r="C169" i="5"/>
  <c r="B169" i="5"/>
  <c r="C170" i="5"/>
  <c r="B170" i="5"/>
  <c r="C171" i="5"/>
  <c r="B171" i="5"/>
  <c r="C172" i="5"/>
  <c r="B172" i="5"/>
  <c r="C173" i="5"/>
  <c r="B173" i="5"/>
  <c r="C174" i="5"/>
  <c r="B174" i="5"/>
  <c r="C175" i="5"/>
  <c r="B175" i="5"/>
  <c r="C176" i="5"/>
  <c r="B176" i="5"/>
  <c r="C177" i="5"/>
  <c r="B177" i="5"/>
  <c r="C178" i="5"/>
  <c r="B178" i="5"/>
  <c r="D45" i="6" l="1"/>
</calcChain>
</file>

<file path=xl/sharedStrings.xml><?xml version="1.0" encoding="utf-8"?>
<sst xmlns="http://schemas.openxmlformats.org/spreadsheetml/2006/main" count="6828" uniqueCount="1863">
  <si>
    <t>Proposal Evaluation Summary</t>
  </si>
  <si>
    <t>Vendor Name:</t>
  </si>
  <si>
    <t>Date:</t>
  </si>
  <si>
    <t>Total Corrections Specification Score</t>
  </si>
  <si>
    <t>System</t>
  </si>
  <si>
    <t>Category</t>
  </si>
  <si>
    <t>Maximum Score</t>
  </si>
  <si>
    <t>Number of Requirements</t>
  </si>
  <si>
    <t>Not Answered</t>
  </si>
  <si>
    <t>Crucial</t>
  </si>
  <si>
    <t>Important</t>
  </si>
  <si>
    <t>Minimal</t>
  </si>
  <si>
    <t>ALL</t>
  </si>
  <si>
    <t>ALL CATEGORIES</t>
  </si>
  <si>
    <t>Score</t>
  </si>
  <si>
    <t>Function Available</t>
  </si>
  <si>
    <t>Function Not Available</t>
  </si>
  <si>
    <t>Exception</t>
  </si>
  <si>
    <t>CORRECTIONS</t>
  </si>
  <si>
    <t>Number of Crucial</t>
  </si>
  <si>
    <t>Crucial - Not Answered</t>
  </si>
  <si>
    <t>Crucial - Function Available</t>
  </si>
  <si>
    <t>Crucial - Function Not Available</t>
  </si>
  <si>
    <t>Crucial - Exception</t>
  </si>
  <si>
    <t>Number of Important</t>
  </si>
  <si>
    <t>Important - Not Answered</t>
  </si>
  <si>
    <t>Important - Function Available</t>
  </si>
  <si>
    <t>Important - Function Not Available</t>
  </si>
  <si>
    <t>Important - Exception</t>
  </si>
  <si>
    <t>Number of Minimal</t>
  </si>
  <si>
    <t>Minimal - Not Answered</t>
  </si>
  <si>
    <t>Minimal - Function Available</t>
  </si>
  <si>
    <t>Minimal - Function Not Available</t>
  </si>
  <si>
    <t>Minimal - Exception</t>
  </si>
  <si>
    <t>Drop Down Definitions</t>
  </si>
  <si>
    <t>Worksheet</t>
  </si>
  <si>
    <t>Sheets</t>
  </si>
  <si>
    <t>Items</t>
  </si>
  <si>
    <t>Workbook Total Master Interfaces Specs</t>
  </si>
  <si>
    <t>Specification Type</t>
  </si>
  <si>
    <t>Weight</t>
  </si>
  <si>
    <t>N/A</t>
  </si>
  <si>
    <t>Availability</t>
  </si>
  <si>
    <t>Select From Drop Down</t>
  </si>
  <si>
    <t>Spec
ID</t>
  </si>
  <si>
    <t>Spec Number</t>
  </si>
  <si>
    <t>Importance</t>
  </si>
  <si>
    <t>Descriptions</t>
  </si>
  <si>
    <t>Summary</t>
  </si>
  <si>
    <t>Spec Weight</t>
  </si>
  <si>
    <t>Avail Weight</t>
  </si>
  <si>
    <t>Review Comments</t>
  </si>
  <si>
    <t>Total</t>
  </si>
  <si>
    <t>Total Score -&gt;</t>
  </si>
  <si>
    <t>Total Not Answered</t>
  </si>
  <si>
    <t>Total Available</t>
  </si>
  <si>
    <t>Law Enforcement Records</t>
  </si>
  <si>
    <t>Total Not Available</t>
  </si>
  <si>
    <t>Computer Aided Dispatch</t>
  </si>
  <si>
    <t>Total Exception</t>
  </si>
  <si>
    <t>Fire Records Management</t>
  </si>
  <si>
    <t>Total Crucial &amp; Not Answered</t>
  </si>
  <si>
    <t>Mobile</t>
  </si>
  <si>
    <t>Total Crucial &amp; Function Available</t>
  </si>
  <si>
    <t>Law Enforcement Field Reporting</t>
  </si>
  <si>
    <t>Total Crucial &amp; Function Not Available</t>
  </si>
  <si>
    <t>Total Crucial &amp; Exception</t>
  </si>
  <si>
    <t>Total Important &amp; Not Answered</t>
  </si>
  <si>
    <t xml:space="preserve">The system has the ability for multiple users to be logged onto the system and use the same applications simultaneously. </t>
  </si>
  <si>
    <t>Total Important &amp; Function Available</t>
  </si>
  <si>
    <t>There must be a standardized Windows-like, mouse-driven Graphical User Interface (GUI) for all modules.</t>
  </si>
  <si>
    <t>Total Important &amp; Function Not Available</t>
  </si>
  <si>
    <t>The software has a tabular design, allowing access to multiple areas of the software via a single screen.</t>
  </si>
  <si>
    <t>Total Important &amp; Exception</t>
  </si>
  <si>
    <t xml:space="preserve">The software facilitates efficiency in data entry with such features and functionality as the ability to perform functions with minimal keystrokes, the use of controls with drop-down menus, etc. </t>
  </si>
  <si>
    <t>Total Minimal &amp; Not Answered</t>
  </si>
  <si>
    <t>The software can move forward and backward between the data entry form fields to complete data entry fields without having to retype entries or delete field spaces (e.g., insert and delete).</t>
  </si>
  <si>
    <t>Total Minimal &amp; Function Available</t>
  </si>
  <si>
    <t>The software provides "type ahead" capabilities to allow data entry during computer processing.</t>
  </si>
  <si>
    <t>Total Minimal &amp; Function Not Available</t>
  </si>
  <si>
    <t>The software allows the use upper and/or lower case letters.</t>
  </si>
  <si>
    <t>Total Minimal &amp; Exception</t>
  </si>
  <si>
    <t xml:space="preserve">The software processes dates as MM/DD/CCYY . </t>
  </si>
  <si>
    <t>The software logs times in 12-hour format (i.e., hour/minute/second).</t>
  </si>
  <si>
    <t>The software logs times in 24-hour format.</t>
  </si>
  <si>
    <t>The time format can be specified by an authorized user.</t>
  </si>
  <si>
    <t>The software provides consistent screen formats system-wide.</t>
  </si>
  <si>
    <t>Global inquiries will include any applicable information from all integrated applications, where such shared information applies.</t>
  </si>
  <si>
    <t>Global inquiries allow the use of wildcards and partial data.</t>
  </si>
  <si>
    <t>The system provides the ability to search narrative documents for key words and phrases.</t>
  </si>
  <si>
    <t>The system performs Soundex search on both full or partial names and aliases.</t>
  </si>
  <si>
    <t>The system provides flexible record searching capability.</t>
  </si>
  <si>
    <t>Security</t>
  </si>
  <si>
    <t xml:space="preserve">The software provides component (e.g., modules, entry screens) and document (e.g., inmate disciplinary reports, inmate grievances) security to permit and restrict user/user group rights. </t>
  </si>
  <si>
    <t>The system administrator must have the ability to set up, grant or deny, user/user group permissions for all components, including add, change, delete, view/use, and print permissions.</t>
  </si>
  <si>
    <t xml:space="preserve">The system administrator must have the ability to restrict security components by individual user or user group. </t>
  </si>
  <si>
    <t>Security components cannot be changed or deleted by unauthorized users.</t>
  </si>
  <si>
    <t>The system administrator must have the ability to create and maintain authorization templates (which are defined by name).</t>
  </si>
  <si>
    <t xml:space="preserve">Authorizations must be tied to user login and corresponding confidential password. </t>
  </si>
  <si>
    <t>Passwords must never be displayed.</t>
  </si>
  <si>
    <t xml:space="preserve">The system administrator must have the ability to easily create system users. </t>
  </si>
  <si>
    <t>The system administrator must have the ability to easily change passwords.</t>
  </si>
  <si>
    <t>Although the administrator can change user passwords, the actual passwords must not be revealed to the system administrator.</t>
  </si>
  <si>
    <t>User passwords must be encrypted when stored in the database.</t>
  </si>
  <si>
    <t xml:space="preserve">Ability to require at least one number, symbol, and/or letter in user passwords. </t>
  </si>
  <si>
    <t xml:space="preserve">Ability to require password expiration after an administrator-defined number of days.  </t>
  </si>
  <si>
    <t xml:space="preserve">Ability to define a minimum and maximum password length. </t>
  </si>
  <si>
    <t xml:space="preserve">Ability to lock users out of the system after an administrator-defined number of invalid login attempts. </t>
  </si>
  <si>
    <t>Ability to restrict user access by time of day, day of week, etc.</t>
  </si>
  <si>
    <t>Ability to automatically log all security violations.</t>
  </si>
  <si>
    <t>Ability to purge the security violation log.</t>
  </si>
  <si>
    <t>Ability to purge the user and system login log.</t>
  </si>
  <si>
    <t>The software must provide a flag to prompt a document’s author that individual permissions must be set for a document when it is created.</t>
  </si>
  <si>
    <t>The system administrator must have the ability to grant individual permissions to documents in the event that a document’s author is unavailable to do so.</t>
  </si>
  <si>
    <t>The software must provide the ability to restrict access to specific information/features.</t>
  </si>
  <si>
    <t>The software must be able to restrict access to specific records by review level.</t>
  </si>
  <si>
    <t>The software must provide inquiry capabilities for all employees based on profile and password security.</t>
  </si>
  <si>
    <t>Ability to hide certain types of information, such as juvenile data, from unauthorized users.</t>
  </si>
  <si>
    <r>
      <t>The system has the following, standard Windows</t>
    </r>
    <r>
      <rPr>
        <vertAlign val="superscript"/>
        <sz val="11"/>
        <rFont val="Arial"/>
        <family val="2"/>
      </rPr>
      <t>TM</t>
    </r>
    <r>
      <rPr>
        <sz val="11"/>
        <rFont val="Arial"/>
        <family val="2"/>
      </rPr>
      <t>-like functionalities:</t>
    </r>
  </si>
  <si>
    <t>Sort columns by clicking header.</t>
  </si>
  <si>
    <t>Navigate to various sections of the system via 'tabs'.</t>
  </si>
  <si>
    <t>Option to allow user-maintainable toolbars.</t>
  </si>
  <si>
    <t>Ability to copy/cut-and-paste text from other forms or documents.</t>
  </si>
  <si>
    <t>Ability to move left to right and right to left from field to field via tab and shift-tab keys.</t>
  </si>
  <si>
    <t>Context sensitive, vendor provided, user maintainable online help</t>
  </si>
  <si>
    <t>Ability to utilize a PC word processing program such as Microsoft Word™ to complete narrative fields.</t>
  </si>
  <si>
    <t>Ability to spell-check all narrative fields.</t>
  </si>
  <si>
    <t xml:space="preserve">Support point-and-click, and function key entry of commands and/or data. </t>
  </si>
  <si>
    <t>Ability to provide standard keyboard function keys across all modules to avoid remapping keys.</t>
  </si>
  <si>
    <t>Allow the user to move windows anywhere on screen(s).</t>
  </si>
  <si>
    <t>Support use of numeric keypad for number entry .</t>
  </si>
  <si>
    <t>Include date, hour, minute, and seconds in all time stamps.</t>
  </si>
  <si>
    <t>Use standard database format for storing date, so that dates can be manipulated in date format.</t>
  </si>
  <si>
    <t xml:space="preserve">Search records using exact match, limiters such as (&lt;, &gt;, =, =&gt;, =&lt;, not =, blank and contains). </t>
  </si>
  <si>
    <t>Searches by date range support the selection of dates from a drop-down or pop-up calendar.</t>
  </si>
  <si>
    <t xml:space="preserve">Provide in-field help (e.g. what field is used for). </t>
  </si>
  <si>
    <t>Provide pick lists for data entry (e.g. pull-down menus).</t>
  </si>
  <si>
    <t>Use a relational database for all data and code table storage with the exception of large binary objects (i.e. jpeg image, scanned document, etc.)</t>
  </si>
  <si>
    <t>Ability to hide or modify drop down list from the user interface.</t>
  </si>
  <si>
    <t>Relational database shall be SQL compliant.</t>
  </si>
  <si>
    <t xml:space="preserve">The system has the ability to re-direct a print job to another printer when the primary printer is inoperative. </t>
  </si>
  <si>
    <t>Ability when printing reports to:</t>
  </si>
  <si>
    <t>Determine length of report prior to printing</t>
  </si>
  <si>
    <t>Select printer</t>
  </si>
  <si>
    <t>Specify number of copies</t>
  </si>
  <si>
    <t>Specify page ranges and multiple pages</t>
  </si>
  <si>
    <t>Request a signature line at bottom of any report</t>
  </si>
  <si>
    <t>Request multiple signature lines at bottom of any report</t>
  </si>
  <si>
    <t xml:space="preserve">Ability to preview reports on your monitor before or in lieu of printing. </t>
  </si>
  <si>
    <t>Ability to track the following information after a report is printed:</t>
  </si>
  <si>
    <t>User ID</t>
  </si>
  <si>
    <t>Destination of report printed (e.g., user, courts, insurance company, etc.)</t>
  </si>
  <si>
    <t>Ability to do “screen capture” of the entire screen or sub-windows within a screen, and save the capture to a file or send it to a printer.</t>
  </si>
  <si>
    <t>Ability to attach any image data to reports and forms.</t>
  </si>
  <si>
    <t>Ability to provide user defined headers to reports and forms.</t>
  </si>
  <si>
    <t>Ability to schedule and automatically generate daily, weekly, monthly, annually and user-defined reports.</t>
  </si>
  <si>
    <t xml:space="preserve">Ability to print a single record, such as a booking record (i.e., booking card) or inmate grievance record. </t>
  </si>
  <si>
    <t>Ability to access certain data with off-the-shelf programs, such as Excel, Seagate Crystal Reports, and ODBC as authorized.</t>
  </si>
  <si>
    <t>An authorized user is able to print all code tables.</t>
  </si>
  <si>
    <t>The system can generate any reports using a report wizard.</t>
  </si>
  <si>
    <t>The system allows the generation of ad hoc reports.</t>
  </si>
  <si>
    <t>The system allows the generation of ad hoc reports with the capability to include any field populated with data.</t>
  </si>
  <si>
    <t>The system allows data to be sorted based on any field of the report.</t>
  </si>
  <si>
    <t>The system allows report data to be exported in ASCII, delimited format.</t>
  </si>
  <si>
    <t>The system allows a report to be converted to PDF format.</t>
  </si>
  <si>
    <t>The system allows report data to be exported to a GIS/Mapping module.</t>
  </si>
  <si>
    <t>The system provides a report wizard that guides users through the steps of generating reports.</t>
  </si>
  <si>
    <t>Authorized users can run a query on every field in the CMS software to generate reports.</t>
  </si>
  <si>
    <t>Once data is extracted from a query, the user is able to:</t>
  </si>
  <si>
    <t>Save and Edit the query at a later date</t>
  </si>
  <si>
    <t>Ability to export to one of the following formats (e.g., Excel, XML, CSV, text)</t>
  </si>
  <si>
    <t>Excel</t>
  </si>
  <si>
    <t>XML</t>
  </si>
  <si>
    <t>CSV</t>
  </si>
  <si>
    <t>Text</t>
  </si>
  <si>
    <t>Plot data on a map</t>
  </si>
  <si>
    <t>Generate and Print the final report</t>
  </si>
  <si>
    <t>Users can only query data they are authorized to view within the system.</t>
  </si>
  <si>
    <t>The system allows users to customize the following report elements:</t>
  </si>
  <si>
    <t>Font</t>
  </si>
  <si>
    <t>Color</t>
  </si>
  <si>
    <t>Alignment</t>
  </si>
  <si>
    <t>Titles and Subtitles</t>
  </si>
  <si>
    <t>Graphics (e.g., agency logo)</t>
  </si>
  <si>
    <t>Headers</t>
  </si>
  <si>
    <t>The system supports electronic transfer of reports.</t>
  </si>
  <si>
    <t>The system provides customizable pull-down menus that allow users to select data to query.</t>
  </si>
  <si>
    <t>The software supports pin-mapping.</t>
  </si>
  <si>
    <t>The system allows users to specify information such as, but not limited to, the following:</t>
  </si>
  <si>
    <t>Date and Date Ranges</t>
  </si>
  <si>
    <t>Time and Time Ranges</t>
  </si>
  <si>
    <t>Agency State ID Number</t>
  </si>
  <si>
    <t>Facilities</t>
  </si>
  <si>
    <t>Incident types</t>
  </si>
  <si>
    <t>Maps</t>
  </si>
  <si>
    <t>Specific Pods, Blocks, and Cells</t>
  </si>
  <si>
    <t>The system has the ability to name and save a query.</t>
  </si>
  <si>
    <t>The system has the ability to access a saved query.</t>
  </si>
  <si>
    <t>Ability for an authorized user to modify canned reports.</t>
  </si>
  <si>
    <t xml:space="preserve">The system provides the ability to provide common canned reports, including, but not limited to the following: </t>
  </si>
  <si>
    <t>Work Force calculations report</t>
  </si>
  <si>
    <t>Judges Report - weekly</t>
  </si>
  <si>
    <t>Judges Report - monthly</t>
  </si>
  <si>
    <t xml:space="preserve">Work release population report </t>
  </si>
  <si>
    <t>Average daily population report</t>
  </si>
  <si>
    <t>Inmate payments by category report (e.g. child support)</t>
  </si>
  <si>
    <t>Inmate fund activity report (by inmate)</t>
  </si>
  <si>
    <t>Inmate fund activity report (Summary)</t>
  </si>
  <si>
    <t>Meal service by unit/pod (for housed inmates)</t>
  </si>
  <si>
    <t>Meal service by unit/pod includes content related to housed inmates dietary restrictions and considerations.</t>
  </si>
  <si>
    <t xml:space="preserve">Daily list of inmates scheduled for Circuit, General District and Juvenile and Domestic Relations District Courts. </t>
  </si>
  <si>
    <t>Daily listing of inmates who still require an initial classification or require a reclassification.</t>
  </si>
  <si>
    <t>Dietary restrictions/requirements report for housed inmates.</t>
  </si>
  <si>
    <t>The vendor will provide a list of their standard canned reports.</t>
  </si>
  <si>
    <t>Ability to provide reports for payments made by an inmate (e.g. child support, court costs, etc.)</t>
  </si>
  <si>
    <t>The system shall have multi facility capabilities.</t>
  </si>
  <si>
    <t>The system shall have the capability to track the inmates that the County has housed at other jail facilities.</t>
  </si>
  <si>
    <t>The system shall be capable of managing inmates that are under the supervision of the facility, but are not physically housed in the facility.  These alternative programs for incarceration include house arrest, checked out to hospital, etc.</t>
  </si>
  <si>
    <t>The system shall allow an alert to be entered as open-ended. </t>
  </si>
  <si>
    <t>The system shall allow an alert to be entered with a finite duration. </t>
  </si>
  <si>
    <t xml:space="preserve">The system shall display universal precaution warnings of all contagious diseases or other condition(s) (suicide risk, mental illness, medical condition, classification, assaultive behavior, etc.) on all inmate screens.  Any authorized personnel shall be able to enter the warning.  </t>
  </si>
  <si>
    <t>The system shall provide full audit trails of all changes to inmate records and user records, including the date and time of the change, the user who made the change, and the exact information that was changed.</t>
  </si>
  <si>
    <t>The system shall provide a request system that will record, track, and maintain a history of requests from inmates, personnel, and other designated people.</t>
  </si>
  <si>
    <t>The system shall provide an NCIC/VCIN query for outstanding warrants on each visitor, using the information previously input into the System. </t>
  </si>
  <si>
    <t xml:space="preserve">The system, upon receiving a response from any outstanding warrant inquiry on the visitor, shall display an alert on the screen, but not keep the visitor from being checked-in.  </t>
  </si>
  <si>
    <t>The system shall provide the capability to attach recorded media files to the inmate’s disciplinary records (e.g. MP3, .WAV., recorded statements, etc.).</t>
  </si>
  <si>
    <t>The system provides the ability to create agency defined alerts.</t>
  </si>
  <si>
    <t xml:space="preserve">The system shall be capable of exporting incarcerated inmate information to a website. </t>
  </si>
  <si>
    <t>Data exported to the website will include inmate mugshot.</t>
  </si>
  <si>
    <t>The system is able to add booking records using a tab-based booking entry screen, which allows entry of all booking information.</t>
  </si>
  <si>
    <t xml:space="preserve">The system is able to add booking records using a booking wizard, which authorized users can configure to suit agency preferences for booking entry (Workflows). </t>
  </si>
  <si>
    <t>Ability for the agency to define the booking workflow.</t>
  </si>
  <si>
    <t>Ability to create a single booking workflow.</t>
  </si>
  <si>
    <t>Ability to create multiple booking workflows.</t>
  </si>
  <si>
    <t>The system allows for Booking workflows to be part of full inmate intake process, to include integration with classification and housing workflows.</t>
  </si>
  <si>
    <t>The system provides method for an authorized user to view open, in-process bookings/workflows, and where within the process each open intake is at.</t>
  </si>
  <si>
    <t>System provides a method for an authorized user to see all in-process workflows (i.e. Dashboard).</t>
  </si>
  <si>
    <t>Print and Release – The Booking Module of the System shall provide a facility for an abbreviated in and out booking of arrestees whose release has been authorized upon or shortly after their arrival at the ADC and who have no detainers outstanding; in these cases, only arrest, charge, property, and bond information will be entered before the arrestee is fingerprinted, photographed, and allowed to proceed to the release area.</t>
  </si>
  <si>
    <t>When booking in subjects, the system allows user to search for potential matches within the MNI based on, at a minimum, the following MNI fields:</t>
  </si>
  <si>
    <t>Last Name</t>
  </si>
  <si>
    <t>First Name</t>
  </si>
  <si>
    <t>Alias</t>
  </si>
  <si>
    <t>Date of Birth</t>
  </si>
  <si>
    <t>Social Security Number</t>
  </si>
  <si>
    <t>Telephone Number</t>
  </si>
  <si>
    <t>State ID Number</t>
  </si>
  <si>
    <t>County ID Number</t>
  </si>
  <si>
    <t>FBI Number</t>
  </si>
  <si>
    <t>Permanent ID Number</t>
  </si>
  <si>
    <t>Telephone Identification Number (TID) (see inmate phone system interface)</t>
  </si>
  <si>
    <t>The system uses unique person identifiers that will follow a booked person throughout all booking experiences (e.g. Jacket Number, system file key number).</t>
  </si>
  <si>
    <t xml:space="preserve">When a booking record is open, the following information is always displayed:  </t>
  </si>
  <si>
    <t>mug shot or other photo</t>
  </si>
  <si>
    <t xml:space="preserve">basic inmate description </t>
  </si>
  <si>
    <t>global alert information</t>
  </si>
  <si>
    <t>charges</t>
  </si>
  <si>
    <t>The system is able to attach and display a mug shot (or other photograph) of an inmate within the booking record by capturing an image with a digital camera.</t>
  </si>
  <si>
    <t>The system is able to attach and display multiple images associated with an individual, and access and display those records in chronological order. Example: Multiple mug shots, multiple tattoo images.</t>
  </si>
  <si>
    <t>Image data associated with an inmate can be categorized by image type, i.e. mugshot or tattoo.</t>
  </si>
  <si>
    <t>Image data shall be storage-conservative, industry standard, graphical format (e.g., JPEG, TIFF, PNG) and integrate each view with the associated inmate’s database record.</t>
  </si>
  <si>
    <t>The system supports multiple photo imaging capture stations.</t>
  </si>
  <si>
    <t>Images, with associated image text labels/descriptions, can be printed on any standard printer.</t>
  </si>
  <si>
    <t>Mug shot/image data can be exported to common Window's applications (i.e. Word, PowerPoint, etc) or can be loaded to the workstation desktop to allow access to them from those applications.</t>
  </si>
  <si>
    <t>The photo-imaging system shall allow for unlimited photos for each inmate, to be captured for each view, including images of distinguishing marks such as tattoos.</t>
  </si>
  <si>
    <t>All images will be date/time stamped at the time of upload/attachment.</t>
  </si>
  <si>
    <t>The photo imaging process shall include maintaining meta data about an individual, NIST-compliant, mugshot with physical characteristics of the inmate attached, or as part of the photo itself (e.g. date/time, name, gender, race, hair color, etc.).</t>
  </si>
  <si>
    <t>The imaging system is designed to prevent mugshot records from having an association with or being attached to the wrong inmate record.</t>
  </si>
  <si>
    <t xml:space="preserve">The system allows authorized users to review a given booking record's user activity. </t>
  </si>
  <si>
    <t>The system can designate a booking record as a juvenile record.</t>
  </si>
  <si>
    <t>The system restricts access and viewing of booking activity of juvenile subjects to authorized users.</t>
  </si>
  <si>
    <t xml:space="preserve">The system allows the entry and maintenance of the following booking information: </t>
  </si>
  <si>
    <t>Booking date/time</t>
  </si>
  <si>
    <t>Shift</t>
  </si>
  <si>
    <t>Prisoner type</t>
  </si>
  <si>
    <t>Inmate ID</t>
  </si>
  <si>
    <t>Incarceration reason</t>
  </si>
  <si>
    <t>Custody class</t>
  </si>
  <si>
    <t>Parole violation</t>
  </si>
  <si>
    <t>Employment status</t>
  </si>
  <si>
    <t>Inmate status</t>
  </si>
  <si>
    <t xml:space="preserve">The system can flag an inmate record for the following: </t>
  </si>
  <si>
    <t>Indigent</t>
  </si>
  <si>
    <t>Allow negative funds</t>
  </si>
  <si>
    <t>Allow phone calls</t>
  </si>
  <si>
    <t xml:space="preserve">The system displays a view of an inmate's booking and prisoner type histories. </t>
  </si>
  <si>
    <t xml:space="preserve">The system allows the entry and maintenance of information regarding the procedures associated with the booking. </t>
  </si>
  <si>
    <t>The system allows the entry and maintenance of information regarding the booking origin.</t>
  </si>
  <si>
    <t>The system tracks the following information related to booking origin:</t>
  </si>
  <si>
    <t>Arrest date/time</t>
  </si>
  <si>
    <t>Officer(s) who brought the inmate in</t>
  </si>
  <si>
    <t>Transfer date/time</t>
  </si>
  <si>
    <t>Arrest location</t>
  </si>
  <si>
    <t xml:space="preserve">The system allows the entry and maintenance of notifications, i.e., the people who were contacted regarding the inmate's arrest. </t>
  </si>
  <si>
    <t xml:space="preserve">The system allows the entry and maintenance of information regarding other ORIs for which your agency houses inmates. </t>
  </si>
  <si>
    <t xml:space="preserve">The system is able to view information about the jail incidents associated with the arrest/booking. </t>
  </si>
  <si>
    <t xml:space="preserve">The system can designate an inmate for "suicide watch", update the inmate's status, and alert other users to the inmate's suicidal tendencies.  </t>
  </si>
  <si>
    <t xml:space="preserve">The system can enable suicide watch "timers", i.e., alerts that display at regular intervals at the appropriate users' terminals to remind them to check on suicidal inmates.  </t>
  </si>
  <si>
    <t xml:space="preserve">The system allows the entry and maintenance of information about booking/inmate related activities. </t>
  </si>
  <si>
    <t xml:space="preserve">The system is able to open associated warrant records from within a booking record. </t>
  </si>
  <si>
    <t xml:space="preserve">The system enables functionality that displays automatically updated information about warrants issued against a given inmate from other agencies/ORIs, i.e., all other ORIs to which a given user has access. </t>
  </si>
  <si>
    <t xml:space="preserve">The system enables functionality that alerts personnel to outstanding warrants from other agencies when an inmate is being processed for release. </t>
  </si>
  <si>
    <t xml:space="preserve">The system allows the entry and maintenance of information regarding the charges associated with the booking. </t>
  </si>
  <si>
    <t xml:space="preserve">The system captures the following charge information: </t>
  </si>
  <si>
    <t>Statute group/ORI</t>
  </si>
  <si>
    <t>Crime code</t>
  </si>
  <si>
    <t>Statute/Violation</t>
  </si>
  <si>
    <t>Warrant number</t>
  </si>
  <si>
    <t>Warrant ORI</t>
  </si>
  <si>
    <t>Count</t>
  </si>
  <si>
    <t>Offense/charge date/time</t>
  </si>
  <si>
    <t>Charge status</t>
  </si>
  <si>
    <t>Attempt/Commit code</t>
  </si>
  <si>
    <t>Plea</t>
  </si>
  <si>
    <t>Weapon used</t>
  </si>
  <si>
    <t>Relation to victim</t>
  </si>
  <si>
    <t>Case tracking number/State ID number</t>
  </si>
  <si>
    <t>Docket number</t>
  </si>
  <si>
    <t>The System provides Soundex capability when searching for charge codes.</t>
  </si>
  <si>
    <t xml:space="preserve">The system allows the entry and maintenance of bond/bail information. </t>
  </si>
  <si>
    <t>The bond/bail information shall include, at a minimum:</t>
  </si>
  <si>
    <t>Bond condition</t>
  </si>
  <si>
    <t>Bond amount</t>
  </si>
  <si>
    <t>Bond type</t>
  </si>
  <si>
    <t>User defined free text or comment field</t>
  </si>
  <si>
    <t xml:space="preserve">The system displays the history of bond/bail records and void bond bail records. </t>
  </si>
  <si>
    <t xml:space="preserve">The system performs / facilitates a pre-trial interview, which can be used to help determine whether an inmate who is eligible for bond should be released. </t>
  </si>
  <si>
    <t xml:space="preserve">The system allows the entry and tracking of court appointments, e.g., arraignment and adjournment appointments. </t>
  </si>
  <si>
    <t xml:space="preserve">The system allows the entry and maintenance of sentencing information. </t>
  </si>
  <si>
    <t xml:space="preserve">The system allows the entry and maintenance of "non-jail" related sentencing information, e.g., community service, psychiatric counseling. </t>
  </si>
  <si>
    <t xml:space="preserve">The system allows the entry and maintenance of information about an inmate's jail time, such as: </t>
  </si>
  <si>
    <t>Sentence length</t>
  </si>
  <si>
    <t>Start serving date/time</t>
  </si>
  <si>
    <t>Status</t>
  </si>
  <si>
    <t>Reason</t>
  </si>
  <si>
    <t>Scheduled charge release date/time</t>
  </si>
  <si>
    <t>Good time days</t>
  </si>
  <si>
    <t>Credit days</t>
  </si>
  <si>
    <t xml:space="preserve">The system allows the entry and maintenance of information about the inmate's probation. </t>
  </si>
  <si>
    <t xml:space="preserve">The system allows the entry and maintenance of information about an inmate's work program(s). </t>
  </si>
  <si>
    <t>The system allows the entry and maintenance of information about an inmate's arraignments/adjournments.</t>
  </si>
  <si>
    <t>The system shall allow for the entry of detainers, warnings, and victim notifications on inmate records (e.g. sex offender, combative, etc.).</t>
  </si>
  <si>
    <t>The system shall manage the transfer of inmates between Jail facilities.</t>
  </si>
  <si>
    <t>The system shall manage the transfer of inmates that are outside the facility (e.g. hospital, work release).</t>
  </si>
  <si>
    <t>The system shall allow for the capture of the following information related to inmate screenings and tests:</t>
  </si>
  <si>
    <t>Substance abuse screenings</t>
  </si>
  <si>
    <t>Breath test results</t>
  </si>
  <si>
    <t>DNA results (Y/N field)</t>
  </si>
  <si>
    <t>Other required tests</t>
  </si>
  <si>
    <t xml:space="preserve">The system allows the entry and maintenance of information about the personal possessions of inmate at the time of booking. </t>
  </si>
  <si>
    <t xml:space="preserve">The system allows the entry and tracking of the location of the personal possessions of the inmate at the time of booking. </t>
  </si>
  <si>
    <t>The system should provide the ability to record and track the storage of inmate property with an assigned bag number and storage location (see Bar-Coding).</t>
  </si>
  <si>
    <t xml:space="preserve">The system is able to print bar code labels for possessions. (see Bar-Coding). </t>
  </si>
  <si>
    <t>The system allows entry and maintenance of information about all the items that have been assigned to the inmate, e.g., prison clothing, bedding, pillow.</t>
  </si>
  <si>
    <t xml:space="preserve">The system will create questionnaires, administer questionnaires and track the date/time at which questionnaires were administered. </t>
  </si>
  <si>
    <t>The system can lock questionnaires.</t>
  </si>
  <si>
    <t>The system can display, capture and maintain information about the inmate's classification.</t>
  </si>
  <si>
    <t>The system will display classification history.</t>
  </si>
  <si>
    <t xml:space="preserve">The system will set up a questionnaire scoring system to help determine inmate classification. </t>
  </si>
  <si>
    <t>The system will display discipline history.</t>
  </si>
  <si>
    <t xml:space="preserve">The system will display available housing and current cell occupancy, house an inmate, edit an inmate’s current housing assignment, transfer an inmate from one location to another, and view housing history. </t>
  </si>
  <si>
    <t xml:space="preserve">The system will set up automatic alerts that warn users when they attempt to house an inmate with a known associate from whom the inmate should be kept separate. </t>
  </si>
  <si>
    <t xml:space="preserve">The system can process an inmate's release. </t>
  </si>
  <si>
    <t>The system shall calculate sentences for inmates based on user defined criteria and various agency-defined jail credits.</t>
  </si>
  <si>
    <t>The system shall be able to calculate sentences that are concurrent and/or consecutive.</t>
  </si>
  <si>
    <t xml:space="preserve">The sentence calculations shall be capable of combining multiple sentences, chaining of sentences, from multiple charges, into a correct final out date for the inmate.  </t>
  </si>
  <si>
    <t>The system shall be capable of calculating a correct early out date for the inmate.</t>
  </si>
  <si>
    <t>The system shall allow the user override of system-calculated sentence dates and amend the inmate’s sentence (i.e. appeal, revocation of parole, court orders, recapture or escape).</t>
  </si>
  <si>
    <t>The system shall allow the user to enter a record of breach of sentence or recalculate the attendance schedule to account for time missed or resultant penalties.</t>
  </si>
  <si>
    <t>The release process shall handle temporary releases for weekend-sentenced offenders, emergency leave, work release, and temporary loan to other agencies.</t>
  </si>
  <si>
    <t>The System shall manage weekender, periodic, and evening sentences and generate an attendance schedule for the inmate.  All reporting dates and times must be updateable, and each scheduled appearance must be recorded as it occurs.</t>
  </si>
  <si>
    <t>The system can apply earned good time days to an inmate's scheduled release date.</t>
  </si>
  <si>
    <t xml:space="preserve">The system can remove earned good time days from an inmate's scheduled release date. </t>
  </si>
  <si>
    <t>The system provides the ability to temporarily release an inmate. Example: Releasing an inmate for work release job program, to be re-booked upon return from work.</t>
  </si>
  <si>
    <t>The system calculates release dates with user-definable factors, e.g.,  good time days earned, discipline, etc.</t>
  </si>
  <si>
    <t xml:space="preserve">The system provides an alert to release inmate property and issued items before releasing inmate. </t>
  </si>
  <si>
    <t xml:space="preserve">The system provides an alert to release an existing inmate account balance on inmate release. </t>
  </si>
  <si>
    <t>The system can capture the officer name/ID and date/time stamp on physical release of inmate.</t>
  </si>
  <si>
    <t xml:space="preserve">The system will automatically free up the inmate's housing location after release. </t>
  </si>
  <si>
    <t>The system shall cancel future events on the inmate's calendar, (i.e. health appointments, haircuts) upon inmate's release.</t>
  </si>
  <si>
    <t xml:space="preserve">The system provides the ability to remove alerts when the person is released. </t>
  </si>
  <si>
    <t>The system provides the user with the ability to retain certain alerts when an inmate is released.</t>
  </si>
  <si>
    <t>The system allows the entry any out-of-county requests received via telephone, mail or hand delivery, such as warrants and detainers, so that they are evident when staff are making inmate release decisions.</t>
  </si>
  <si>
    <t xml:space="preserve">The system will capture, display and maintain inmate contact information.  </t>
  </si>
  <si>
    <t xml:space="preserve">The system will capture, display and maintain an inmate's fund ledger accounts. </t>
  </si>
  <si>
    <t xml:space="preserve">The system will capture, display and maintain all inmate jail activity. </t>
  </si>
  <si>
    <t xml:space="preserve">The system will capture, display and maintain information about an intermittent inmate's schedule. </t>
  </si>
  <si>
    <t xml:space="preserve">The system provides user-defined fields to a booking record. </t>
  </si>
  <si>
    <t xml:space="preserve">The system allows the attachment of multiple supporting documents of various types to a booking record. </t>
  </si>
  <si>
    <t xml:space="preserve">The system prints state and FBI fingerprint cards. </t>
  </si>
  <si>
    <t xml:space="preserve">The system prints booking cards and reports. </t>
  </si>
  <si>
    <t>Inmate name</t>
  </si>
  <si>
    <t>Booking ID</t>
  </si>
  <si>
    <t>Inmate number</t>
  </si>
  <si>
    <t>Release date/time</t>
  </si>
  <si>
    <t>Classification</t>
  </si>
  <si>
    <t>Gang affiliation</t>
  </si>
  <si>
    <t>Facility</t>
  </si>
  <si>
    <t>Pod</t>
  </si>
  <si>
    <t>Block</t>
  </si>
  <si>
    <t>Cell</t>
  </si>
  <si>
    <t>Statute Group/ORI</t>
  </si>
  <si>
    <t>Crime Code</t>
  </si>
  <si>
    <t>Crime Class</t>
  </si>
  <si>
    <t>Crime Category</t>
  </si>
  <si>
    <t>The system provides the ability to search on Biometrics to access/open inmate records, to include, but not limited to:</t>
  </si>
  <si>
    <t>Fingerprints</t>
  </si>
  <si>
    <t>Iris Scan</t>
  </si>
  <si>
    <t>Facial Scan</t>
  </si>
  <si>
    <t xml:space="preserve">The system accepts, maintains and tracks information about trustees, i.e., inmates who have earned (or are eligible to earn) trustee status. </t>
  </si>
  <si>
    <t>The fields for inmate ID badges are be user definable.</t>
  </si>
  <si>
    <t>Inmate ID badges interfaces to bar coding.</t>
  </si>
  <si>
    <t>The system can print user designed inmate ID Badges.</t>
  </si>
  <si>
    <t>Image data can be printed as part of inmate ID Badges.</t>
  </si>
  <si>
    <t>An authorized user can access the Law Enforcement Records Management System's Photo Line ups module.</t>
  </si>
  <si>
    <t>The system shall be able to generate a Line-Up, upon user input of the physical characteristics of a particular suspect (race, gender, age, height, weight, skin tone, etc.).</t>
  </si>
  <si>
    <t>The system allows system entered/maintained mugshot data and other image data from previously stored photo-images of inmates with similar physical characteristics to be used in the development of a photo line up array.</t>
  </si>
  <si>
    <t>The system shall allow the user using the Line-Up feature, to move to and from each displayed photo-image.</t>
  </si>
  <si>
    <t>The system shall allow the Line-Up feature to be able to display at least six (6) color photo-images at one time, on a standard PC monitor.</t>
  </si>
  <si>
    <t>The system can print user defined board tags utilizing image/mug shot data (e.g. output showing booking image of all inmates within a cell/pod/block).</t>
  </si>
  <si>
    <t xml:space="preserve">The system can print user defined wanted posters, press releases, and other agency-defined forms utilizing mug shot images. </t>
  </si>
  <si>
    <t>The inmate classification flow is configurable by the agency.</t>
  </si>
  <si>
    <t>The inmate classification process provides a secure override capability to allow inmate housing prior to completion of classification.</t>
  </si>
  <si>
    <t>The inmate classification process will not allow a housing assignment for the inmate until classification is complete, unless override is used.</t>
  </si>
  <si>
    <t>The inmate classification process supports the ability to add/create specific juvenile classification process/workflow.</t>
  </si>
  <si>
    <t xml:space="preserve">When an inmate classification record is open, the following inmate information is displayed: </t>
  </si>
  <si>
    <t>basic physical description</t>
  </si>
  <si>
    <t>housing information</t>
  </si>
  <si>
    <t>The system is able to attach and display a mug shot (or other photograph) of an inmate within the inmate classification record by capturing an image with a digital camera.</t>
  </si>
  <si>
    <t xml:space="preserve">The system is able to attach and display a mug shot (or other photograph) of an inmate within the inmate classification record by uploading an image from a camera, computer disk or any TWAIN32-compliant imaging device. </t>
  </si>
  <si>
    <t xml:space="preserve">The system displays an inmate's current charges and all charges from previous bookings.  </t>
  </si>
  <si>
    <t xml:space="preserve">An authorized user can define the inmate's current classification level. </t>
  </si>
  <si>
    <t xml:space="preserve">An authorized user can schedule the inmate's next review date. </t>
  </si>
  <si>
    <t xml:space="preserve">An authorized user can administer a classification questionnaire to an inmate. </t>
  </si>
  <si>
    <t xml:space="preserve">An authorized user can administer a medical questionnaire and specify any medical conditions or afflictions an inmate may suffer. </t>
  </si>
  <si>
    <t xml:space="preserve">The system displays an inmate's discipline history. </t>
  </si>
  <si>
    <t xml:space="preserve">The system will display risks associated with an inmate, such as being assaultive, a member of a gang, etc. </t>
  </si>
  <si>
    <t xml:space="preserve">The system tracks special privileges and restrictions placed on an inmate. </t>
  </si>
  <si>
    <t xml:space="preserve">The system allows the reclassification of inmates as many times as necessary. </t>
  </si>
  <si>
    <t xml:space="preserve">The system displays all reclassification history, including the name of the officer who entered a given reclassification and the reason for doing so. </t>
  </si>
  <si>
    <t xml:space="preserve">The system can display all current inmate housing assignments for a selected jurisdiction in one window. </t>
  </si>
  <si>
    <t xml:space="preserve">The system can limit the display of housing assignments by facility. </t>
  </si>
  <si>
    <t xml:space="preserve">The system can limit the display of housing assignments by pod/block. </t>
  </si>
  <si>
    <t>The system provisions for billing and contract management related to inmate housing with other jurisdictions/facilities (e.g. invoicing, payment tracking, and reports).</t>
  </si>
  <si>
    <t xml:space="preserve">The system shall provide an Outside Agency billing report that will create billings/invoices for agencies who have their inmates incarcerated with the County.  </t>
  </si>
  <si>
    <t xml:space="preserve">The system shall use billing fees based on user-definable fees and billing criteria. </t>
  </si>
  <si>
    <t xml:space="preserve">The System shall be able to display to a screen, and/or to hardcopy, a photo headcount, by cell number, by bed, for each housing area.  </t>
  </si>
  <si>
    <t xml:space="preserve">The inmate’s photo will be attached to the cell information for each housing area. </t>
  </si>
  <si>
    <t xml:space="preserve">The system can perform the following inmate housing tasks: </t>
  </si>
  <si>
    <t xml:space="preserve">Assign an inmate to specific housing location </t>
  </si>
  <si>
    <t>Change an inmate's housing location</t>
  </si>
  <si>
    <t>Restore an inmate housed in a temporary location to his/her permanent cell</t>
  </si>
  <si>
    <t>Make a temporary assignment permanent</t>
  </si>
  <si>
    <t xml:space="preserve">The system tracks and displays an inmate's institutional and housing location histories. </t>
  </si>
  <si>
    <t>The system supports real-time tracking of inmate location/cell assignment.</t>
  </si>
  <si>
    <t xml:space="preserve">The system can display a list of non-housed inmates, i.e., inmates who have been booked but not yet housed or released. </t>
  </si>
  <si>
    <t xml:space="preserve">The system is able to open a selected inmate's booking record from within the Inmate Housing module. </t>
  </si>
  <si>
    <t>The system is able to organize and record all the details of a mass move, i.e., the movement of multiple inmates from one location to another location (either temporary or permanent), and all locations in between, e.g., holding cells, bus transports.</t>
  </si>
  <si>
    <t xml:space="preserve">The system can generate a mass move report that lists all inmates associated with a mass move, including booking detail and photos. </t>
  </si>
  <si>
    <t xml:space="preserve">The system provides alerts if an attempt is made to house an inmate in a cell in which a "keep separate" known associate is also housed. </t>
  </si>
  <si>
    <t>The system will not allow a manual over-ride when trying to house an inmate in a cell in which a "keep separate" known associate is housed.</t>
  </si>
  <si>
    <t xml:space="preserve">The system provides alerts if an attempt is made to house an inmate in a cell that does match the inmate's classification level. </t>
  </si>
  <si>
    <t xml:space="preserve">The system can generate housing related reports to assist in statistical analysis and management of correctional facilities.  </t>
  </si>
  <si>
    <t>The system maintains an electronic daily log book.</t>
  </si>
  <si>
    <t>The system has the ability to apply a "Keep Separate" status to an inmate.</t>
  </si>
  <si>
    <t>The system allows user defined types of a "Keep Separate" status:</t>
  </si>
  <si>
    <t xml:space="preserve">Housing </t>
  </si>
  <si>
    <t>Transportation</t>
  </si>
  <si>
    <t>User defined field(s)</t>
  </si>
  <si>
    <t>The system allows an authorized user to apply notes to a "Keep Separate" status (e.g. Prosecutor wants to keep them separate, behavior keep separate).</t>
  </si>
  <si>
    <t>The system is able to interface with external databases to share data with other system(s), regardless of the platform / language / database structure of the other agency system (e.g., Global Justice XML format).</t>
  </si>
  <si>
    <t>State Data Transfer</t>
  </si>
  <si>
    <t>The system can interface with the State's Inmate Data Tracking system.</t>
  </si>
  <si>
    <t>The system is capable of exporting pertinent inmate data to a batch file for periodic downloads.</t>
  </si>
  <si>
    <t>Third Party Inmate Medical</t>
  </si>
  <si>
    <t>The system can interface with electronic medical records software.</t>
  </si>
  <si>
    <t>The system can transfer necessary inmate demographic data to the product.</t>
  </si>
  <si>
    <t>The system can transfer the following data elements to 3rd Party electronic medical records software packages, to include but not limited to:</t>
  </si>
  <si>
    <t>Booking information</t>
  </si>
  <si>
    <t>Housing information</t>
  </si>
  <si>
    <t>An interface to 3rd Party electronic medical records package is unidirectional.</t>
  </si>
  <si>
    <t xml:space="preserve">The system provides agencies with a set of stored procedures that VINE can execute to access required information about inmates and their statuses. </t>
  </si>
  <si>
    <t xml:space="preserve">The system interfaces with Safran MorphoTrak AFIS hardware and software. </t>
  </si>
  <si>
    <t xml:space="preserve">The system is able to determine exactly which booking and master file name data elements are exported to the LiveScan software. </t>
  </si>
  <si>
    <t>Related arrest and/or booking information and inmate information is transferred to Live Scan without user intervention.</t>
  </si>
  <si>
    <t>The interface accepts inmate data uploads to LiveScan via scanning of inmate bar code identification tag/bracelet.</t>
  </si>
  <si>
    <t>An authorized use is able to start and stop the LiveScan interface without affecting CAD or other system modules.</t>
  </si>
  <si>
    <t>The system is capable of sending LiveScan records to any regional database.</t>
  </si>
  <si>
    <t>The system is capable of sending LiveScan records to the State Police database.</t>
  </si>
  <si>
    <t>The system will log or otherwise track inmate grievances that are submitted via the kiosk system.</t>
  </si>
  <si>
    <t>Bar-codes generated by the system can be read by kiosk system.</t>
  </si>
  <si>
    <t>The system will accept inmate commissary requests made via the kiosk system and track accordingly.</t>
  </si>
  <si>
    <t>The system will integrate with the inmate request process provided by the kiosk system.</t>
  </si>
  <si>
    <t>The system will update an inmate's fund/account based on account activity that is transacted via the kiosk system (Electronic Deposit/Kiosk Deposit services).</t>
  </si>
  <si>
    <t>The system integrates with kiosk system to allow inmate funds to be transferred to a card upon release of inmate (Debit Card release).</t>
  </si>
  <si>
    <t>The system can utilize secure facility WiFi for communications with the kiosk system.</t>
  </si>
  <si>
    <t>The system provides inmate account information to kiosk system to allow that system to provide account history and balances.</t>
  </si>
  <si>
    <t>The system provides inmate schedule information to the kiosk system to allow inmate inquiry access to schedule data.</t>
  </si>
  <si>
    <t>The system can display alerts and updates sent from the kiosk system related to inmate requests, grievances, or other information that may require officer action or record update(s).</t>
  </si>
  <si>
    <t xml:space="preserve">The system has the ability to interface with, but not limited to: </t>
  </si>
  <si>
    <t>Oasis</t>
  </si>
  <si>
    <t>Swanson</t>
  </si>
  <si>
    <t>Keefe</t>
  </si>
  <si>
    <t>Aramark</t>
  </si>
  <si>
    <t>Description of Capability
Corrections Management
Inmate Phone System Interface</t>
  </si>
  <si>
    <t>CM Inmate Phone System Interface</t>
  </si>
  <si>
    <t xml:space="preserve">Supports communication between the Corrections Management module and third-party inmate telephone software. </t>
  </si>
  <si>
    <t>Supports communication between the Corrections Management module and the County's ICS ENFORCER inmate telephone software.</t>
  </si>
  <si>
    <t>An authorized user can enable or disable the interface with the Inmate Phone System Interface.</t>
  </si>
  <si>
    <t>The System shall provide a seamless interface between the phone system and the Corrections Management system so that the charges for the phone calls are deducted directly from the inmate’s commissary account in real-time, without any intervention from the user.  (Debit Calling)</t>
  </si>
  <si>
    <t>The interface between the Corrections Management System and the Inmate Telephone System will allow the inmate access to their personal account balance via the phone system.</t>
  </si>
  <si>
    <t>The interface between the Corrections Management System and the Inmate Telephone System will ensure that inmate account balances are up-to-date when an inmate accesses the phone system (i.e. insufficient fund information is available so the phone system can indicate such to the inmate).</t>
  </si>
  <si>
    <t>The system shall automatically generate the Telephone Identification Number (TID) when a new inmate is booked into the Corrections Management System. This is a unique number used within the inmate phone system to identify/associate to a specific inmate.</t>
  </si>
  <si>
    <t>The TID shall be transferred to the Inmate Telephone System without any user intervention.</t>
  </si>
  <si>
    <t>The inmate’s TID number shall remain the same between bookings and the TID number shall not be replaced when a new booking of that inmate is initiated.</t>
  </si>
  <si>
    <t>The Corrections Management assigned inmate number shall be related to the TID so that ADC personnel can retrieve phone call information by inmate number.</t>
  </si>
  <si>
    <t>The TID shall be no less than 5 digits in length, and can be numeric only.</t>
  </si>
  <si>
    <t>The system is able to generate TID Form, as shown in appendix T</t>
  </si>
  <si>
    <t>The system can export booking information from Corrections Management to the Inmate Phone System via the Interface.</t>
  </si>
  <si>
    <t xml:space="preserve">The system will transfer inmate housing information via the inmate phone system interface. Example:  All inmates in the Work Release Facility will automatically be allowed debit calls based on their housing unit.  </t>
  </si>
  <si>
    <t>The Interface will provide inmate account information to the inmate phone system for real time debit calling and commissary transactions/withdrawals.</t>
  </si>
  <si>
    <t>The Interface will provide the following information from the Corrections Management System to the Inmate Phone System.</t>
  </si>
  <si>
    <t>Mug shot</t>
  </si>
  <si>
    <t>Facility Location</t>
  </si>
  <si>
    <t>Housing Section</t>
  </si>
  <si>
    <t xml:space="preserve">An authorized user has the ability to determine the time of day at which an audit file is sent from the Corrections Management module to the Inmate Phone System. </t>
  </si>
  <si>
    <t>The system provided has an integrated commissary product (see Inmate Commissary tab).</t>
  </si>
  <si>
    <t>The system supports interfaces to the following Inmate Commissary products:</t>
  </si>
  <si>
    <t>OASIS</t>
  </si>
  <si>
    <t>The Commissary Module shall interface with the Inmate Phone System to allow for commissary purchases via the phone system.</t>
  </si>
  <si>
    <t>The inmate’s account balance must be verified and updated in real-time as items are added or removed from his or her commissary order.</t>
  </si>
  <si>
    <t>The system shall allow the inmate to review his or her order details, including the items and quantities ordered, followed by a total for the order, and the remaining inmate account balance.</t>
  </si>
  <si>
    <t>All interface activity is written to an interface log.</t>
  </si>
  <si>
    <t>The interface log can be reviewed by an authorized user.</t>
  </si>
  <si>
    <t xml:space="preserve">An authorized user is able to start and stop the interface. </t>
  </si>
  <si>
    <t>The system has the ability to track, at a minimum:</t>
  </si>
  <si>
    <t>Items ordered</t>
  </si>
  <si>
    <t>Amount ordered</t>
  </si>
  <si>
    <t>Housing unit</t>
  </si>
  <si>
    <t>The system has the ability to flag a person as diabetic and restrict access to specific items.</t>
  </si>
  <si>
    <t>The system has the ability to apply restrictions to items for disciplinary reasons.</t>
  </si>
  <si>
    <t>Ability to tag specific items in Commissary with restriction types.</t>
  </si>
  <si>
    <t>The system is able to inventory tagged inmate property via a wireless device with bar code scanning.</t>
  </si>
  <si>
    <t xml:space="preserve">The system is able to identify property storage locations via a wireless device with bar code scanning. </t>
  </si>
  <si>
    <t xml:space="preserve">The system is able to identify property storage locations via drop-down control on the wireless device. </t>
  </si>
  <si>
    <t xml:space="preserve">The system is able to associate multiple property items with a selected location by scanning the items. </t>
  </si>
  <si>
    <t xml:space="preserve">The system is able to associate an inmate with their scanned property. </t>
  </si>
  <si>
    <t xml:space="preserve">The system is able to update an inventory item's storage location. </t>
  </si>
  <si>
    <t>The system is able to generate bar-code wrist bands for inmate identification.</t>
  </si>
  <si>
    <t>The system allows for manual (keyboard-based) entry of inmate identifying number should bar code scan fail or be unavailable.</t>
  </si>
  <si>
    <t>The system provides ad-hoc reporting capabilities related to all information collected/stored via the bar-code system.</t>
  </si>
  <si>
    <t>The system provides multiple canned reports related to information collected/stored via the bar-code system.</t>
  </si>
  <si>
    <t>Ability for an authorized user to change the print font and size to allow for the use of various sized wristbands.</t>
  </si>
  <si>
    <t>Barcode works with inmate badges.</t>
  </si>
  <si>
    <t>The system is able to capture an image of an employee for display in the personnel record with a digital camera.</t>
  </si>
  <si>
    <t xml:space="preserve">The system is able to capture an image of an employee for display in the personnel record  by uploading an image from a camera, computer disk or any TWAIN32-compliant imaging device. </t>
  </si>
  <si>
    <t>The system is able to display an image of an employee within the personnel record.</t>
  </si>
  <si>
    <t xml:space="preserve">The system is able to link a personnel record with a personnel record(s) associated with another ORI. </t>
  </si>
  <si>
    <t>The system is able to show currently active employees only, providing a method that filters out inactive personnel (e.g. Retired, discharged).</t>
  </si>
  <si>
    <t>The Personnel and Training modules integrate with electronic signature capture for reports and forms.</t>
  </si>
  <si>
    <t>The system is able to enter and maintain the following general personnel information:</t>
  </si>
  <si>
    <t>Employee Full Name</t>
  </si>
  <si>
    <t>Employee Address</t>
  </si>
  <si>
    <t>Employee Badge and/or ID Number</t>
  </si>
  <si>
    <t>Phone Numbers (multiple)</t>
  </si>
  <si>
    <t>Department Number and Extension</t>
  </si>
  <si>
    <t>Place of Birth</t>
  </si>
  <si>
    <t>Citizenship</t>
  </si>
  <si>
    <t>Current Rank</t>
  </si>
  <si>
    <t>Rank History</t>
  </si>
  <si>
    <t>Hire Date</t>
  </si>
  <si>
    <t>Termination Date</t>
  </si>
  <si>
    <t>Education, including Degrees, Certifications</t>
  </si>
  <si>
    <t>Special Skills</t>
  </si>
  <si>
    <t>Medical Information</t>
  </si>
  <si>
    <t>Department Injuries</t>
  </si>
  <si>
    <t>Blood Type</t>
  </si>
  <si>
    <t>Emergency Notification Information</t>
  </si>
  <si>
    <t>Employee Status or Promotions</t>
  </si>
  <si>
    <t>Reprimands</t>
  </si>
  <si>
    <t>Commendations</t>
  </si>
  <si>
    <t>Spouse’s Name</t>
  </si>
  <si>
    <t>Driver’s License Number</t>
  </si>
  <si>
    <t>Employee Demographic Information</t>
  </si>
  <si>
    <t>Disciplinary Actions</t>
  </si>
  <si>
    <t>Contact Information</t>
  </si>
  <si>
    <t xml:space="preserve">The system is able to enter and maintain information about an employee's current assignment. </t>
  </si>
  <si>
    <t xml:space="preserve">The system is able to enter and maintain a history of assignments. </t>
  </si>
  <si>
    <t>The system is able to track information about the equipment issued to each employee.</t>
  </si>
  <si>
    <t>The system is able to track the following information about the equipment issued:</t>
  </si>
  <si>
    <t>Item Type</t>
  </si>
  <si>
    <t>Quantity</t>
  </si>
  <si>
    <t>Inventory Number</t>
  </si>
  <si>
    <t>Date Issued</t>
  </si>
  <si>
    <t>Condition of Item</t>
  </si>
  <si>
    <t>Returned Date</t>
  </si>
  <si>
    <t>Condition Returned</t>
  </si>
  <si>
    <t xml:space="preserve">The system is able to enter and maintain information about an employee's education and training.  </t>
  </si>
  <si>
    <t>The system is able to enter and maintain the following information about an employee's education and training, including, but not limited to:</t>
  </si>
  <si>
    <t>Courses (e.g., Firearms Training, Hazmat Technician Training)</t>
  </si>
  <si>
    <t>Programs</t>
  </si>
  <si>
    <t>Certifications</t>
  </si>
  <si>
    <t>Automatically Re-Schedules Re-Certification Classes</t>
  </si>
  <si>
    <t>Basic Academy Training</t>
  </si>
  <si>
    <t>Military Training</t>
  </si>
  <si>
    <t>College Classes</t>
  </si>
  <si>
    <t>Course Cost</t>
  </si>
  <si>
    <t>The system maintains the following training related data elements:</t>
  </si>
  <si>
    <t>Employee ID Number</t>
  </si>
  <si>
    <t>Training Course Title</t>
  </si>
  <si>
    <t>Training Location</t>
  </si>
  <si>
    <t>Re-certification Date</t>
  </si>
  <si>
    <t>Length of the Course</t>
  </si>
  <si>
    <t>Course Completion Date</t>
  </si>
  <si>
    <t>Course Comments</t>
  </si>
  <si>
    <t>Course Expenses</t>
  </si>
  <si>
    <t>College Credit Hours</t>
  </si>
  <si>
    <t>The system is able to enter and maintain information on an employee  special skills.</t>
  </si>
  <si>
    <t>The special skill information includes, but is not limited to:</t>
  </si>
  <si>
    <t>Foreign Language</t>
  </si>
  <si>
    <t>Public Relations Training</t>
  </si>
  <si>
    <t>Bomb Disposal Training</t>
  </si>
  <si>
    <t>First Aid Training</t>
  </si>
  <si>
    <t>SWAT Training</t>
  </si>
  <si>
    <t>Breathalyzer Training</t>
  </si>
  <si>
    <t>The system is able to perform weekly scheduling of employees for a minimum of 6 months.</t>
  </si>
  <si>
    <t>The system is able to perform monthly scheduling of employees for a minimum of 6 months.</t>
  </si>
  <si>
    <t>The system is able to print a report detailing training conducted for all employees within a specified date range.</t>
  </si>
  <si>
    <t>The system is able to print a report of all training received by an employee during their course of employment.</t>
  </si>
  <si>
    <t>The system is able to print a detailed employee report with all fields of data in the personnel record.</t>
  </si>
  <si>
    <t>The system is able to print a summary department personnel listing sorted by Employee Name.</t>
  </si>
  <si>
    <t>The system is able to print a detailed department personnel listing sorted by Employee Name.</t>
  </si>
  <si>
    <t>The system can print ad hoc reports as determined by the agency.</t>
  </si>
  <si>
    <t>The system shall provide an automatic message to an applicant notifying acceptance or rejection into a class.</t>
  </si>
  <si>
    <t>The system shall provide for an electronic web based class registration process for each employee, including sign off information by their supervisor.</t>
  </si>
  <si>
    <t>The system allows for training requests to be submitted via mobile and uploaded to personnel record upon approval of supervisor.</t>
  </si>
  <si>
    <t>The system integrates with commonly available calendar applications (e.g. Microsoft Outlook).</t>
  </si>
  <si>
    <t>Ability to interface with Telestaff.</t>
  </si>
  <si>
    <t>The system can create and maintain department-specific schedule activities.</t>
  </si>
  <si>
    <t xml:space="preserve">The system can create and maintain personnel shifts and schedules. </t>
  </si>
  <si>
    <t>The system is able to view ORI-specific schedules for stations, shifts, and individual personnel subjects.</t>
  </si>
  <si>
    <t xml:space="preserve">The system can toggle between two schedule layouts, e.g., one that displays daily schedule detail and one that displays monthly schedule detail. </t>
  </si>
  <si>
    <t>The system documents and tracks personnel hours.</t>
  </si>
  <si>
    <t>The system is able to automatically update schedule from training module.</t>
  </si>
  <si>
    <t>The Personnel Activity and Scheduling module is integrated with CAD and is able to update CAD with units and personnel.</t>
  </si>
  <si>
    <t>The system can add personnel to specific units.</t>
  </si>
  <si>
    <t>The system can create a rotating schedule.</t>
  </si>
  <si>
    <t xml:space="preserve">The system is able to record attendance of personnel assigned to a specific shift for a specific date. </t>
  </si>
  <si>
    <t xml:space="preserve">The system can display roll call history. </t>
  </si>
  <si>
    <t xml:space="preserve">The system can document the reason for a personnel absence. </t>
  </si>
  <si>
    <t xml:space="preserve">The system is able to display at-a-glance all personnel who are on-shift and off-shift. </t>
  </si>
  <si>
    <t xml:space="preserve">The system is capable of moving on-shift personnel off-shift, and vice versa. </t>
  </si>
  <si>
    <t xml:space="preserve">The system allows changes to a personnel subject's shift status. </t>
  </si>
  <si>
    <t xml:space="preserve">The system allows changes to a personnel subject's shift assignment. </t>
  </si>
  <si>
    <t xml:space="preserve">The system is able to mass on-shift/off-shift personnel. </t>
  </si>
  <si>
    <t xml:space="preserve">The system generates a Daily Unit Assignment Report. </t>
  </si>
  <si>
    <t xml:space="preserve">The system generates an Other Shift Assignment Listing. </t>
  </si>
  <si>
    <t xml:space="preserve">The system generates Roll Call Listing. </t>
  </si>
  <si>
    <t xml:space="preserve">The system generates a Scheduled Hours Listing. </t>
  </si>
  <si>
    <t>The system is able to enter, maintain and track records of officer activity, e.g., bed checks, walkthroughs, head counts, cell searches.</t>
  </si>
  <si>
    <t>Ability to scan a door/location when the actual check was made.</t>
  </si>
  <si>
    <t xml:space="preserve">The system tracks the following information for a given officer activity log entry: </t>
  </si>
  <si>
    <t>Date/Time</t>
  </si>
  <si>
    <t>Activity (unlimited number of definable types, that are user defined and available in drop down menu)</t>
  </si>
  <si>
    <t>Officer ID</t>
  </si>
  <si>
    <t xml:space="preserve">Remarks (lengthy free-form narratives on an unlimited number of officer activity types). </t>
  </si>
  <si>
    <t>User-defined field(s)</t>
  </si>
  <si>
    <t>Authorized users have the ability to manually enter the date and times of checks.</t>
  </si>
  <si>
    <t xml:space="preserve">The system can search for officer activity log entries based on the following user-defined search criteria: </t>
  </si>
  <si>
    <t>Pod/Block</t>
  </si>
  <si>
    <t>From/Thru Date</t>
  </si>
  <si>
    <t>Activity Type</t>
  </si>
  <si>
    <t xml:space="preserve">The system can seal officer activity log entries, preventing unauthorized users from viewing them. </t>
  </si>
  <si>
    <t xml:space="preserve">The system can print a listing of all officer activity entries entered for a selected facility within a user-defined date range. </t>
  </si>
  <si>
    <t>The system has the ability to log specific activities based on posts.</t>
  </si>
  <si>
    <t>Agency activities can be user defined.</t>
  </si>
  <si>
    <t>Agency activities include, but are not limited to:</t>
  </si>
  <si>
    <t>Issue keys</t>
  </si>
  <si>
    <t>Radios assigned</t>
  </si>
  <si>
    <t>Other issued equipment</t>
  </si>
  <si>
    <t>User defined activity(s)</t>
  </si>
  <si>
    <t>Terminal ID</t>
  </si>
  <si>
    <t>Entry</t>
  </si>
  <si>
    <t>Entry type</t>
  </si>
  <si>
    <t>Free text field</t>
  </si>
  <si>
    <t>The system has the ability to provide various activity log reports.</t>
  </si>
  <si>
    <t>Activity log reports will include, but is not limited to:</t>
  </si>
  <si>
    <t>by Specific station</t>
  </si>
  <si>
    <t>by User ID</t>
  </si>
  <si>
    <t>by Activity</t>
  </si>
  <si>
    <t>By date and time range</t>
  </si>
  <si>
    <t>The system will capture and store information collected on a person or business, as well as all associated activities, in a single master name record.</t>
  </si>
  <si>
    <t>The system provides a cross-referenced index of all known activities in which a person/business has been involved.</t>
  </si>
  <si>
    <t>The system will display an image of the subject within the master name record by capturing an image with a digital camera.</t>
  </si>
  <si>
    <t>The master name record is accessible from all system modules.</t>
  </si>
  <si>
    <t>The system accepts and maintains the following master name record data elements:</t>
  </si>
  <si>
    <t>Name (First, Middle, Last, Suffix)</t>
  </si>
  <si>
    <t>Address (City, State, Zip Code)</t>
  </si>
  <si>
    <t>Age</t>
  </si>
  <si>
    <t>Race</t>
  </si>
  <si>
    <t>Ethnicity</t>
  </si>
  <si>
    <t>Sex</t>
  </si>
  <si>
    <t>Weight or weight range</t>
  </si>
  <si>
    <t>Height or height range</t>
  </si>
  <si>
    <t>Hair color</t>
  </si>
  <si>
    <t>Eye color</t>
  </si>
  <si>
    <t>Physical characteristics or description</t>
  </si>
  <si>
    <t>Identifying clothing</t>
  </si>
  <si>
    <t>Suspect</t>
  </si>
  <si>
    <t>Arrest</t>
  </si>
  <si>
    <t>Witness</t>
  </si>
  <si>
    <t>Reporting party</t>
  </si>
  <si>
    <t>Known offender</t>
  </si>
  <si>
    <t>Known associate</t>
  </si>
  <si>
    <t>Caller</t>
  </si>
  <si>
    <t>Inmate</t>
  </si>
  <si>
    <t>Complainant</t>
  </si>
  <si>
    <t>Associated names</t>
  </si>
  <si>
    <t>Affiliation</t>
  </si>
  <si>
    <t>Physical description</t>
  </si>
  <si>
    <t>Scars, Marks or Tattoos</t>
  </si>
  <si>
    <t>Date of birth</t>
  </si>
  <si>
    <t>Driver's license expiration date</t>
  </si>
  <si>
    <t>Driver's license characteristics</t>
  </si>
  <si>
    <t>Social security number</t>
  </si>
  <si>
    <t>Personal information</t>
  </si>
  <si>
    <t>Handicaps</t>
  </si>
  <si>
    <t>Department arrest number</t>
  </si>
  <si>
    <t>Mug shot number</t>
  </si>
  <si>
    <t>FBI number</t>
  </si>
  <si>
    <t>Local identification number</t>
  </si>
  <si>
    <t>State identifier number (SID)</t>
  </si>
  <si>
    <t>Alias (multiple types)</t>
  </si>
  <si>
    <t>Nickname (street name)</t>
  </si>
  <si>
    <t>Place of birth</t>
  </si>
  <si>
    <t>Country of Birth</t>
  </si>
  <si>
    <t>Occupation</t>
  </si>
  <si>
    <t>Home phone</t>
  </si>
  <si>
    <t>Work phone</t>
  </si>
  <si>
    <t>Cell phone</t>
  </si>
  <si>
    <t>Employer name and address</t>
  </si>
  <si>
    <t>Fingerprint classification number</t>
  </si>
  <si>
    <t>Marital status</t>
  </si>
  <si>
    <t>Vehicles</t>
  </si>
  <si>
    <t>School</t>
  </si>
  <si>
    <t>Religion</t>
  </si>
  <si>
    <t>Associated ID numbers</t>
  </si>
  <si>
    <t>Modus Operandi/Crime Specialties</t>
  </si>
  <si>
    <t>Known associates</t>
  </si>
  <si>
    <t>Contact information</t>
  </si>
  <si>
    <t>Left handed or right handed</t>
  </si>
  <si>
    <t>Additional languages spoken (multiple)</t>
  </si>
  <si>
    <t>The System allows multiple entries for the following master name categories:</t>
  </si>
  <si>
    <t xml:space="preserve">Alias names </t>
  </si>
  <si>
    <t>Dates of birth</t>
  </si>
  <si>
    <t>Social Security Numbers</t>
  </si>
  <si>
    <t>Employer names and addresses</t>
  </si>
  <si>
    <t>Phone numbers</t>
  </si>
  <si>
    <t>The ability to search the MNI based on various/multiple demographic data fields.</t>
  </si>
  <si>
    <t>Once a master name record is created, an authorized user is able to update any basic data fields and add or modify other information as needed.</t>
  </si>
  <si>
    <t>The system cross-references the master name record to all other records associated with an individual.</t>
  </si>
  <si>
    <t>The system restricts name activity access by jurisdiction and assigned security within the jurisdiction.</t>
  </si>
  <si>
    <t>The system restricts access to specific features and functions by user ID and password.</t>
  </si>
  <si>
    <t>The system can edit and merge duplicate master names.</t>
  </si>
  <si>
    <t>The system captures and maintains narrative associated with a name and displays it upon inquiry for that name.</t>
  </si>
  <si>
    <t>The system links multiple addresses to a master name record and date of change to an address.</t>
  </si>
  <si>
    <t>The system associates previous address records with a date of address change, along with the person that changed the address.</t>
  </si>
  <si>
    <t>The system checks entries in the master name record for validity at the time of data entry.</t>
  </si>
  <si>
    <t>The system automatically checks a name against the list of outstanding warrants and notify the user of the result of the inquiry.</t>
  </si>
  <si>
    <t>Authorized users are able to search for and obtain details on any type of record associated with the individual master name record</t>
  </si>
  <si>
    <t>Authorized users have the ability to search for master name records based on any data or combination of data stored with the record.</t>
  </si>
  <si>
    <t>The system utilizes Soundex (first, middle, last name) as a search criteria.</t>
  </si>
  <si>
    <t xml:space="preserve">The system treats common business names (McDonald’s) as a master name record (e.g. employer location/name) </t>
  </si>
  <si>
    <t xml:space="preserve">ASCII </t>
  </si>
  <si>
    <t>The system provides field level auditing within a master name record.</t>
  </si>
  <si>
    <t xml:space="preserve">The system can schedule, maintain and track inmate events via an intuitive user interface with drag-and-drop functionality. </t>
  </si>
  <si>
    <t xml:space="preserve">The system can  create and maintain inmate locations records, which can be used throughout the software to indicate an inmate's location within the facility at any given time.  </t>
  </si>
  <si>
    <t>Ability to track inmate requests (e.g. haircut, commissary visit, etc.).</t>
  </si>
  <si>
    <t>The system provides the ability for an inmate to request a hair cut and update their account.</t>
  </si>
  <si>
    <t>Ability to review schedule</t>
  </si>
  <si>
    <t>The system allows scheduling of temporary releases (e.g. daily release of inmate to attend work for work release program).</t>
  </si>
  <si>
    <t>Narrative/notes can be added to any scheduled event, specific to an individual inmate.</t>
  </si>
  <si>
    <t>Narrative/notes can be added to any scheduled event, specific to the event.</t>
  </si>
  <si>
    <t>The system provides the ability for an inmate to check their account.</t>
  </si>
  <si>
    <t xml:space="preserve">The system can schedule, maintain, and track any type of event under the following event categories:  </t>
  </si>
  <si>
    <t>Court Appointments</t>
  </si>
  <si>
    <t>Visitations</t>
  </si>
  <si>
    <t>Medical Appointments</t>
  </si>
  <si>
    <t>Medication</t>
  </si>
  <si>
    <t>Inside Jail Activities</t>
  </si>
  <si>
    <t>Outside Jail Activities</t>
  </si>
  <si>
    <t xml:space="preserve">The system indicates a scheduled event's location. </t>
  </si>
  <si>
    <t>The system documents transportation information for events that occur outside the facility.</t>
  </si>
  <si>
    <t xml:space="preserve">The system can enable the automatic scheduling of certain event types when inmates are booked via the booking wizard.  </t>
  </si>
  <si>
    <t xml:space="preserve">The system is able to flag an event/event type to exclude inmates from population head counts when they are "In Progress" for the event. </t>
  </si>
  <si>
    <t xml:space="preserve">The system can associate an event/event type with a default location. </t>
  </si>
  <si>
    <t xml:space="preserve">The system can enable selected events to automatically trigger fund transactions. </t>
  </si>
  <si>
    <t>The system can assign a default charge amount to an event and indicate the funds from and to which money will be transferred.</t>
  </si>
  <si>
    <t xml:space="preserve">The system defines the default charge withdrawal type, reason, and authorized officer. </t>
  </si>
  <si>
    <t xml:space="preserve">The system enables functionality that automatically checks for scheduling overlaps when an attempt is made to schedule an event. </t>
  </si>
  <si>
    <t xml:space="preserve">The system enables overdue indicators, which allow users to visually differentiate overdue inmate events in the software from events that are not overdue. </t>
  </si>
  <si>
    <t xml:space="preserve">The system can create court appointments. </t>
  </si>
  <si>
    <t xml:space="preserve">The system is able to generate multiple reports pertaining to inmate events and scheduling.  </t>
  </si>
  <si>
    <t>The inmate visitation process allows for staff/personnel to check visitors via the Master Name file that is integrated with other key applications.</t>
  </si>
  <si>
    <t>The system is able to capture and maintain inmate personal property data.</t>
  </si>
  <si>
    <t>The system is able to capture and maintain inmate facility-issued property data.</t>
  </si>
  <si>
    <t xml:space="preserve">The system captures and maintains the following information about inmate property: </t>
  </si>
  <si>
    <t>Type of property</t>
  </si>
  <si>
    <t>Received Date/Time</t>
  </si>
  <si>
    <t>Received By</t>
  </si>
  <si>
    <t>Condition</t>
  </si>
  <si>
    <t>Value</t>
  </si>
  <si>
    <t>Description</t>
  </si>
  <si>
    <t>Tag</t>
  </si>
  <si>
    <t>Number of receipts</t>
  </si>
  <si>
    <t>Location</t>
  </si>
  <si>
    <t>Container</t>
  </si>
  <si>
    <t>Property bag</t>
  </si>
  <si>
    <t>Individual to whom property is released</t>
  </si>
  <si>
    <t>Released by</t>
  </si>
  <si>
    <t>Release reason</t>
  </si>
  <si>
    <t>Quantity released</t>
  </si>
  <si>
    <t>When an inmate property record is open, the following information is displayed:</t>
  </si>
  <si>
    <t>basic inmate description</t>
  </si>
  <si>
    <t xml:space="preserve">The system supports the use of property tags and bar code scanning. </t>
  </si>
  <si>
    <t>The system can assign container numbers for inmate property.</t>
  </si>
  <si>
    <t>The system can assign multiple container numbers for per inmate for inmate property.</t>
  </si>
  <si>
    <t xml:space="preserve">The system can generate a hard copy listing of all inmate property and issued items that includes signature lines for officer and inmate. </t>
  </si>
  <si>
    <t xml:space="preserve">The system tracks the release of an inmate's personal and facility-issued possessions. </t>
  </si>
  <si>
    <t>The system provides for the electronic signature capture of, but not limited to:</t>
  </si>
  <si>
    <t>Booking</t>
  </si>
  <si>
    <t>Inmate Intake (Property)</t>
  </si>
  <si>
    <t>Inmate Release (Property)</t>
  </si>
  <si>
    <t>Inmate Property Release (release to a third party)</t>
  </si>
  <si>
    <t>Questionnaires</t>
  </si>
  <si>
    <t xml:space="preserve">Medical </t>
  </si>
  <si>
    <t>The system is able to generate property receipts for returned property.</t>
  </si>
  <si>
    <t>The system is able to generate property receipts for released property.</t>
  </si>
  <si>
    <t xml:space="preserve">The system can create, maintain and track inmate course records.  </t>
  </si>
  <si>
    <t>There is the ability to add notes to any inmate program record, specific to the inmate.</t>
  </si>
  <si>
    <t xml:space="preserve">The system is able to restrict inmate courses based on inmate custody level. </t>
  </si>
  <si>
    <t xml:space="preserve">The system can define an inmate course's session duration, number of sessions, and number of days over which the course is taught. </t>
  </si>
  <si>
    <t xml:space="preserve">The system enables inmate course scoring and sets the minimum and maximum scores. </t>
  </si>
  <si>
    <t xml:space="preserve">The system can set a maximum number of inmates per course. </t>
  </si>
  <si>
    <t xml:space="preserve">The system schedules and tracks the course as an inmate event. </t>
  </si>
  <si>
    <t xml:space="preserve">The system can create and maintain course session records. </t>
  </si>
  <si>
    <t xml:space="preserve">The system can attach multiple documents of various types to an inmate course record. </t>
  </si>
  <si>
    <t xml:space="preserve">The system can automatically schedule all the sessions (after course set up is completed) for a scheduled course based on a user-defined course start date/time and selection of the days of the week on which the course will be taught. </t>
  </si>
  <si>
    <t xml:space="preserve">The system indicates the instructor for a scheduled course and allows the entry of free-form narrative about the instructor. </t>
  </si>
  <si>
    <t xml:space="preserve">The system is able to track and maintain a list of subjects who are enrolled in a scheduled course. </t>
  </si>
  <si>
    <t xml:space="preserve">The system allows the entry of additional subjects to a scheduled course by booking number or by selecting inmates from a list of inmates associated with a facility, pod/block, or cell.  </t>
  </si>
  <si>
    <t>The system provides for the tracking of volunteers.</t>
  </si>
  <si>
    <t>The volunteer tracking will include, but is not limited to:</t>
  </si>
  <si>
    <t>Name</t>
  </si>
  <si>
    <t>Social Security #</t>
  </si>
  <si>
    <t>Attach photo</t>
  </si>
  <si>
    <t xml:space="preserve">The system is able display on a wireless device all scheduled events . </t>
  </si>
  <si>
    <t xml:space="preserve">The scheduled events displayed span a time range from eight hours past to 24 hours future. </t>
  </si>
  <si>
    <t xml:space="preserve">The system displays all inmates who have been scheduled for a selected event. </t>
  </si>
  <si>
    <t xml:space="preserve">The system is able update the event status (e.g., Scheduled, In Progress, and Completed) for one or multiple inmates. </t>
  </si>
  <si>
    <t xml:space="preserve">The system displays a single inmate's schedule. </t>
  </si>
  <si>
    <t xml:space="preserve">The system updates inmate movement. </t>
  </si>
  <si>
    <t xml:space="preserve">The system allows the selection of an inmate location using a wireless device. </t>
  </si>
  <si>
    <t xml:space="preserve">The system allows the selection of an inmate location by selecting it using a drop-down control on the wireless device. </t>
  </si>
  <si>
    <t xml:space="preserve">The system performs an inmate head count at either the cell or pod/block level. </t>
  </si>
  <si>
    <t xml:space="preserve">After a head count is completed, if there are any inmates who should be in the selected location at that time but have not been scanned, the user will be alerted with the names and booking numbers of all missing inmates, as well as their last known locations and dates/times the inmates were at those locations. </t>
  </si>
  <si>
    <t>Transports</t>
  </si>
  <si>
    <t>The system allows for the collection of the following information, but not limited to, related to inmate transports:</t>
  </si>
  <si>
    <t>Approving Officer</t>
  </si>
  <si>
    <t>Beginning Time</t>
  </si>
  <si>
    <t>Ending Time</t>
  </si>
  <si>
    <t>Regular Hours</t>
  </si>
  <si>
    <t>Overtime Hours</t>
  </si>
  <si>
    <t>Number of Inmates</t>
  </si>
  <si>
    <t>Number of Officers</t>
  </si>
  <si>
    <t>Vehicle Number</t>
  </si>
  <si>
    <t>Requesting Agency</t>
  </si>
  <si>
    <t>Requesting Agency Phone Number</t>
  </si>
  <si>
    <t>Gallons of Gasoline</t>
  </si>
  <si>
    <t>Cost of Gasoline</t>
  </si>
  <si>
    <t>Total food cost</t>
  </si>
  <si>
    <t>Lodging Cost</t>
  </si>
  <si>
    <t>Air Fare</t>
  </si>
  <si>
    <t>Rental Car Fees</t>
  </si>
  <si>
    <t>Rental Gasoline Fees</t>
  </si>
  <si>
    <t>Rental Vehicle Miles</t>
  </si>
  <si>
    <t>Transport reason</t>
  </si>
  <si>
    <t>Beginning mileage</t>
  </si>
  <si>
    <t>Ending mileage</t>
  </si>
  <si>
    <t>Subject name</t>
  </si>
  <si>
    <t>Beginning location</t>
  </si>
  <si>
    <t>Ending location</t>
  </si>
  <si>
    <t>Keep separate flags.</t>
  </si>
  <si>
    <t>Costs, including but not limited to:</t>
  </si>
  <si>
    <t>Fuel</t>
  </si>
  <si>
    <t>Meals</t>
  </si>
  <si>
    <t>Miscellaneous</t>
  </si>
  <si>
    <t xml:space="preserve">The system provides an incident entry wizard to assist in the creation and maintenance of jail incident records. </t>
  </si>
  <si>
    <t xml:space="preserve">The system allows an authorized user to configure the incident entry wizard, i.e., determine which screens (containing different control sets) appear in the wizard, based on the selected incident category. </t>
  </si>
  <si>
    <t>The system allows the creation and maintenance of agency-defined incident categories under which incidents can be documented, e.g., Minor Violation, Major Violation, Trustee Rule Violation.</t>
  </si>
  <si>
    <t xml:space="preserve">The system allows an authorized user to make selected screens (control sets) required. </t>
  </si>
  <si>
    <t xml:space="preserve">The system can capture and maintain the following basic incident information: </t>
  </si>
  <si>
    <t>Incident category</t>
  </si>
  <si>
    <t>Incident type</t>
  </si>
  <si>
    <t>Occurred date/time</t>
  </si>
  <si>
    <t>Reported date/time</t>
  </si>
  <si>
    <t>Incident location</t>
  </si>
  <si>
    <t>Reporting officer</t>
  </si>
  <si>
    <t>Incident description (free-form narrative)</t>
  </si>
  <si>
    <t>The system captures and maintains information about activities associated with an incident.</t>
  </si>
  <si>
    <t>The system captures and maintains a list of incidents associated with the current incident.</t>
  </si>
  <si>
    <t xml:space="preserve">The system allows the attachment supporting documents to an incident record. </t>
  </si>
  <si>
    <t xml:space="preserve">The system can capture and maintain free-form narrative regarding an incident. </t>
  </si>
  <si>
    <t xml:space="preserve">The system displays the review level changes that have been made to a selected incident. </t>
  </si>
  <si>
    <t xml:space="preserve">The system captures and maintains information about the subjects associated with an incident. </t>
  </si>
  <si>
    <t>The system allows for visitor information to be added to an incident record.</t>
  </si>
  <si>
    <t xml:space="preserve">The system captures and maintains information about the charges associated with an incident's subjects. </t>
  </si>
  <si>
    <t xml:space="preserve">The system captures and maintains information about the violations associated with an incident.  </t>
  </si>
  <si>
    <t>The system is able to associate multiple inmates with any incident record.</t>
  </si>
  <si>
    <t>Disciplinary incidents can be accessed via the inmate record from any module the inmate record is used with.</t>
  </si>
  <si>
    <t>Disciplinary restrictions assessed due to Incident are visible upon display of the inmate record.</t>
  </si>
  <si>
    <t>The system provides a supervisory approval process.</t>
  </si>
  <si>
    <t>The system is capable of various triggers for notifications to various staff.</t>
  </si>
  <si>
    <t>The system provides incident tracking for not only inmates but also others.</t>
  </si>
  <si>
    <t>Incident tracking will include, but is not limited to:</t>
  </si>
  <si>
    <t>Medical</t>
  </si>
  <si>
    <t>Disciplinary</t>
  </si>
  <si>
    <t>User defined incidents</t>
  </si>
  <si>
    <t xml:space="preserve">The system defines and tracks the steps or phases of their inmate grievance tracking process, whether it be a one-step or multi-step process, e.g., reviewing, evaluating, investigating and officially responding to a grievance; appealing a response, and responding to an appeal. </t>
  </si>
  <si>
    <t xml:space="preserve">The system can apply user-level security to grievance tracking components and reports. </t>
  </si>
  <si>
    <t>The following inmate information is displayed within the inmate grievance record:</t>
  </si>
  <si>
    <t>inmate name</t>
  </si>
  <si>
    <t>general physical description</t>
  </si>
  <si>
    <t>mug shot</t>
  </si>
  <si>
    <t xml:space="preserve">The system accepts and maintains the following grievance information: </t>
  </si>
  <si>
    <t>Filed Date/Time</t>
  </si>
  <si>
    <t>Grievance (free-form narrative)</t>
  </si>
  <si>
    <t>Status Date/Time</t>
  </si>
  <si>
    <t>Status Reason (free-form narrative)</t>
  </si>
  <si>
    <t xml:space="preserve">The system accepts and maintains the following information about each step or phase of the grievance process: </t>
  </si>
  <si>
    <t>Assigned Date/Time</t>
  </si>
  <si>
    <t>Due Date/Time</t>
  </si>
  <si>
    <t>Assigned To</t>
  </si>
  <si>
    <t>Response Date/Time</t>
  </si>
  <si>
    <t>Response Received By</t>
  </si>
  <si>
    <t>Response (free-form narrative)</t>
  </si>
  <si>
    <t xml:space="preserve">The system accepts and maintains the following information about appeal process:  </t>
  </si>
  <si>
    <t>Appeal Date/Time</t>
  </si>
  <si>
    <t>Appeal Reason (free-form narrative)</t>
  </si>
  <si>
    <t xml:space="preserve">The system allows the attachment of multiple supporting documents of various types. </t>
  </si>
  <si>
    <t xml:space="preserve">The system is able to view at-a-glance the status history of a grievance. </t>
  </si>
  <si>
    <t xml:space="preserve">The system is able to search for grievance records based on a variety of user-defined search criteria, such as the following: </t>
  </si>
  <si>
    <t>Grievance Number</t>
  </si>
  <si>
    <t>Booking Number</t>
  </si>
  <si>
    <t>Assigned To Officer</t>
  </si>
  <si>
    <t>Only Records Awaiting Response</t>
  </si>
  <si>
    <t>Only Active Bookings</t>
  </si>
  <si>
    <t>The System shall provide for computerized accounting according to generally accepted accounting principles for the purposes of potential audit local, state, or federal entities.</t>
  </si>
  <si>
    <t xml:space="preserve">The system accepts, maintains and tracks deposits and withdrawals to and from facility and inmate ledger accounts. </t>
  </si>
  <si>
    <t xml:space="preserve">The system is able to void inmate fund transactions. </t>
  </si>
  <si>
    <t xml:space="preserve">The system is able to transfer funds from one account to another account. </t>
  </si>
  <si>
    <t xml:space="preserve">If an inmate fund contains insufficient funds when an event occurs that automatically deducts money from the fund, the transaction is retained as pending and automatically processed when a deposit of sufficient amount is made to the fund. </t>
  </si>
  <si>
    <t xml:space="preserve">The system is able to put an account on hold, i.e., temporarily freeze an inmate fund ledger account. </t>
  </si>
  <si>
    <t xml:space="preserve">The system allows a view of an inmate's fund ledger transaction history. </t>
  </si>
  <si>
    <t xml:space="preserve">The system prints transaction receipts. </t>
  </si>
  <si>
    <t>The system shall provide a series of reports, as specified by the user, including detailed annual, monthly, weekly, and daily reports and cash reconciliation capabilities.</t>
  </si>
  <si>
    <t xml:space="preserve">The Work Release Inmate Accounts shall be capable of managing individual inmate accounts for the Work Release Facility.  It shall allow, but not limited to: </t>
  </si>
  <si>
    <t>Deposits</t>
  </si>
  <si>
    <t>Checks written to third parties</t>
  </si>
  <si>
    <t>check registers</t>
  </si>
  <si>
    <t>bank reconciliation reports</t>
  </si>
  <si>
    <t>Dollar-a-Day – The system shall be capable of deducting, on a daily basis, a fee to the inmate for partial payment of their incarceration.  The deduction shall be based on an agency-defined fee table, and on a user-defined criteria for who is eligible for the daily deduction.</t>
  </si>
  <si>
    <t>The system shall provide a full ledger accounting system to allow for the administration of the Dollar-A-Day program.</t>
  </si>
  <si>
    <t>The system shall allow for cost recovery transactions where authorized user can determine and mark which types of transactions get paid first when the inmate’s account balance doesn’t cover his expenses.  These transactions shall carry over as an expense the next time the inmate is booked into the facility.</t>
  </si>
  <si>
    <t>The system integrates with Inmate programs module to allow for account transactions/deductions to occur based on cost of specific program or inmate request (i.e. haircuts, course costs, etc.).</t>
  </si>
  <si>
    <t xml:space="preserve">The system is able to search for fund ledgers using the following search criteria: </t>
  </si>
  <si>
    <t>Agency State ID Number, Facility, and Pod/Block</t>
  </si>
  <si>
    <t>Inmate Name</t>
  </si>
  <si>
    <t>Status (Active or Inactive)</t>
  </si>
  <si>
    <t>Inmate Total Balance (Show All, Zero, Negative, Positive, Minimum Amount)</t>
  </si>
  <si>
    <t>The system relates an inmate's overall balance to his/her master name file, allowing the balance to carry over from one booking to another.</t>
  </si>
  <si>
    <t>The system is able to expire checks that have remained un-cashed for an extended (user-defined) amount of time.</t>
  </si>
  <si>
    <t xml:space="preserve">The system accepts and maintains additional billing charges (of any charge type) for a specific inmate . </t>
  </si>
  <si>
    <t xml:space="preserve">The system is able to search for and display previous bank transactions based on user-defined criteria. </t>
  </si>
  <si>
    <t xml:space="preserve">The system can generate multiple finance related reports for the purpose of statistical analysis and finance management.  </t>
  </si>
  <si>
    <t>The Inmate Financial Management module allows multiple inmate accounts.</t>
  </si>
  <si>
    <t>The system allows for transfers between multiple inmate accounts.</t>
  </si>
  <si>
    <t>The system allows for tracking inmate account activities (e.g. medical expenses, court fines) across multiple facilities (including inmate account activity for inmates being held in other jurisdictions).</t>
  </si>
  <si>
    <t>The Inmate Financial Management module provides robust statistical analysis and reporting capabilities.</t>
  </si>
  <si>
    <t>The Inmate Financial Management module allows for the assignment and tracking of costs and/or fees associated with housing an inmate for another jurisdiction or department.</t>
  </si>
  <si>
    <t xml:space="preserve">The system accepts, maintains and tracks all inmate contacts via facility visitations, phone conversations and mail. </t>
  </si>
  <si>
    <t>The system accepts and maintains the following information for every inmate visitation:</t>
  </si>
  <si>
    <t>date</t>
  </si>
  <si>
    <t>time</t>
  </si>
  <si>
    <t>visitor booth</t>
  </si>
  <si>
    <t>contact name</t>
  </si>
  <si>
    <t>relationship with contact</t>
  </si>
  <si>
    <t>check for warrants</t>
  </si>
  <si>
    <t>The system accepts and maintains the following information for every inmate telephone conversation:</t>
  </si>
  <si>
    <t>contact number</t>
  </si>
  <si>
    <t>duration in minutes</t>
  </si>
  <si>
    <t>result</t>
  </si>
  <si>
    <t>recorded by officer</t>
  </si>
  <si>
    <t>comments</t>
  </si>
  <si>
    <t>restricted contacts</t>
  </si>
  <si>
    <t>The system can accept and maintain the following information for every mail correspondence:</t>
  </si>
  <si>
    <t>media type</t>
  </si>
  <si>
    <t>in/out</t>
  </si>
  <si>
    <t xml:space="preserve">The system can accept, maintain, and track inmate restrictions, e.g., such as restricted visitors, phone contacts and mail correspondents. </t>
  </si>
  <si>
    <t xml:space="preserve">The system can create and maintain lists of approved contacts. </t>
  </si>
  <si>
    <t xml:space="preserve">The system has the ability to view a list of approved contacts from an inmate's previous bookings. </t>
  </si>
  <si>
    <t xml:space="preserve">The system is able to enter and maintain information about inmate emergency contacts (linking to their global master name files). </t>
  </si>
  <si>
    <t xml:space="preserve">The system is able to print and export contact information to a text file. </t>
  </si>
  <si>
    <t xml:space="preserve">The system is able to create, modify and track inmate case management plans. </t>
  </si>
  <si>
    <t xml:space="preserve">The system can assign the inmate's case manager. </t>
  </si>
  <si>
    <t xml:space="preserve">The system is able to capture, maintain and track all relevant historical and ongoing inmate activity, including dates, times and associated officers. </t>
  </si>
  <si>
    <t xml:space="preserve">The system can capture and maintain free-form narrative about the inmate's activities. </t>
  </si>
  <si>
    <t>The system can capture and maintain information about an inmate's special needs.</t>
  </si>
  <si>
    <t xml:space="preserve">The system can capture, maintain, and track progress on an unlimited number of goals meant to facilitate rehabilitation. </t>
  </si>
  <si>
    <t xml:space="preserve">The system can capture, maintain, and track progress on an unlimited number of goal objectives. </t>
  </si>
  <si>
    <t xml:space="preserve">The system can capture and maintain an unlimited number of progress notes in free-form narrative. </t>
  </si>
  <si>
    <t xml:space="preserve">The system can display inmate description, housing information and charges from within the case management record.  </t>
  </si>
  <si>
    <t>The system can attach and display a mug shot (or other photograph) of an inmate within the case management record by capturing an image with a digital camera.</t>
  </si>
  <si>
    <t xml:space="preserve">The system can attach and display a mug shot (or other photograph) of an inmate within the case management record by uploading an image from a camera, computer disk or any TWAIN32-compliant imaging device. </t>
  </si>
  <si>
    <t>The system can accept and maintain activity associated with a specific inmate.</t>
  </si>
  <si>
    <t xml:space="preserve">The system can accept and maintain the following information for a given inmate activity: </t>
  </si>
  <si>
    <t>State Agency ID Number</t>
  </si>
  <si>
    <t>Facility and Pod/Block</t>
  </si>
  <si>
    <t>Sub-Type</t>
  </si>
  <si>
    <t xml:space="preserve">Officer </t>
  </si>
  <si>
    <t>Attendance</t>
  </si>
  <si>
    <t>Comments</t>
  </si>
  <si>
    <t xml:space="preserve">The system accepts free-form narratives. </t>
  </si>
  <si>
    <t xml:space="preserve">The system is able to search for and display inmate activity based on a user-defined date range for the following activity categories:  </t>
  </si>
  <si>
    <t>Courses</t>
  </si>
  <si>
    <t>General Narrative</t>
  </si>
  <si>
    <t>Scheduled Events</t>
  </si>
  <si>
    <t>Contacts</t>
  </si>
  <si>
    <t xml:space="preserve">The system can limit inmate activity searches to a single inmate. </t>
  </si>
  <si>
    <t xml:space="preserve">The system can perform inmate activity searches that includes all inmates associated with a user-defined facility or pod/block. </t>
  </si>
  <si>
    <t xml:space="preserve">The system includes the following booking related information in a search: </t>
  </si>
  <si>
    <t>Classifications</t>
  </si>
  <si>
    <t>Housing</t>
  </si>
  <si>
    <t>Release</t>
  </si>
  <si>
    <t>Incidents</t>
  </si>
  <si>
    <t>Suicide Watch</t>
  </si>
  <si>
    <t>Medical Conditions</t>
  </si>
  <si>
    <t>Procedures</t>
  </si>
  <si>
    <t>Inmate Locations</t>
  </si>
  <si>
    <t>Officer Logs</t>
  </si>
  <si>
    <t xml:space="preserve">The system is able to limit search results by associated officer. </t>
  </si>
  <si>
    <t>The system accepts and maintains detailed records on all department equipment.</t>
  </si>
  <si>
    <t>The system can create and maintain agency-defined equipment categories.</t>
  </si>
  <si>
    <t>The system can create and maintain agency-defined equipment types.</t>
  </si>
  <si>
    <t>The system is able to define equipment type by equipment category.</t>
  </si>
  <si>
    <t xml:space="preserve">The system is able to track and assign equipment by: </t>
  </si>
  <si>
    <t>Personnel</t>
  </si>
  <si>
    <t>Station</t>
  </si>
  <si>
    <t>Unit</t>
  </si>
  <si>
    <t xml:space="preserve">The system captures equipment issued and return dates. </t>
  </si>
  <si>
    <t>The system captures equipment condition when assigned to personnel.</t>
  </si>
  <si>
    <t>The system captures equipment condition when returned.</t>
  </si>
  <si>
    <t xml:space="preserve">The system captures the name of the officer who issued the equipment. </t>
  </si>
  <si>
    <t xml:space="preserve">The system captures equipment purchase information, e.g., purchase date, the name of the individual from whom an equipment item was purchased, P.O. number, and retail and original cost.  </t>
  </si>
  <si>
    <t>The system is able to schedule replacement date.</t>
  </si>
  <si>
    <t>The system is able to update personnel jackets with issued equipment.</t>
  </si>
  <si>
    <t>The system is able to search all department equipment from CAD.</t>
  </si>
  <si>
    <t>The system is able to schedule equipment for department-specific maintenance.</t>
  </si>
  <si>
    <t>The system is able to associate with department-specific inventory number.</t>
  </si>
  <si>
    <t>The system is able to capture and report by equipment serial number.</t>
  </si>
  <si>
    <t>The system is able to create and maintain department-specific equipment activities (maintenance).</t>
  </si>
  <si>
    <t>The system has the ability to enter and schedule department-specific equipment related activities.</t>
  </si>
  <si>
    <t xml:space="preserve">The system tracks complete equipment history. </t>
  </si>
  <si>
    <t xml:space="preserve">The system has the ability to attach multiple and various supporting documents to equipment records. </t>
  </si>
  <si>
    <t>The Data Analysis module automates the reporting process using a report wizard that guides users through the steps of generating reports.</t>
  </si>
  <si>
    <t>The Management Reports track statistical, operational, investigative, management and administrative data.</t>
  </si>
  <si>
    <t>Once data is extracted from a query, the user can:</t>
  </si>
  <si>
    <t>Save and edit the query at a later date</t>
  </si>
  <si>
    <t>Export to one of the supported formats, e.g., MS Excel, XML, CSV, Text</t>
  </si>
  <si>
    <t>Generate and print a report</t>
  </si>
  <si>
    <t>The Data Analysis module allows users to customize the following report elements:</t>
  </si>
  <si>
    <t>Titles and subtitles</t>
  </si>
  <si>
    <t>The Data Analysis module supports electronic transfer of reports.</t>
  </si>
  <si>
    <t>The Data Analysis module provides customizable pull-down menus that allow users to select data to query.</t>
  </si>
  <si>
    <t xml:space="preserve">The Data Analysis module supports pin-mapping: </t>
  </si>
  <si>
    <t xml:space="preserve">The Data Analysis module plots incidents on a map to show: </t>
  </si>
  <si>
    <t>Incidents near specific businesses, e.g., liquor stores</t>
  </si>
  <si>
    <t>Incidents near specific street</t>
  </si>
  <si>
    <t>Incidents near cross streets</t>
  </si>
  <si>
    <t>Incidents near stop lights</t>
  </si>
  <si>
    <t>Incidents near specific schools</t>
  </si>
  <si>
    <t>Incidents in specific regions</t>
  </si>
  <si>
    <t xml:space="preserve">Incidents by type </t>
  </si>
  <si>
    <t>Incidents by date/time</t>
  </si>
  <si>
    <t>The Data Analysis module provides an agency-defined list of topics located in the drop down menus.</t>
  </si>
  <si>
    <t>The agency-defined list of topics located in the drop down menus, includes:</t>
  </si>
  <si>
    <t>Accidents</t>
  </si>
  <si>
    <t>Cases</t>
  </si>
  <si>
    <t>Offenses</t>
  </si>
  <si>
    <t>Arrests</t>
  </si>
  <si>
    <t>Warrants</t>
  </si>
  <si>
    <t>Tickets/Citations</t>
  </si>
  <si>
    <t>Jackets</t>
  </si>
  <si>
    <t>Quick calls</t>
  </si>
  <si>
    <t>Property</t>
  </si>
  <si>
    <t>Case subjects</t>
  </si>
  <si>
    <t>Fire incidents</t>
  </si>
  <si>
    <t>Bookings</t>
  </si>
  <si>
    <t>Field investigations</t>
  </si>
  <si>
    <t>The Data Analysis wizard allows users to specify information such as, but not limited to, the following:</t>
  </si>
  <si>
    <t>Date and date ranges</t>
  </si>
  <si>
    <t>Time and time ranges</t>
  </si>
  <si>
    <t>ORIs</t>
  </si>
  <si>
    <t>Address and address ranges</t>
  </si>
  <si>
    <t>Types</t>
  </si>
  <si>
    <t>Specific beats</t>
  </si>
  <si>
    <t>The system is able to name and save a query, and access a saved query.</t>
  </si>
  <si>
    <t>The Data Analysis module supports agency-defined icons to represent records from the query.</t>
  </si>
  <si>
    <t xml:space="preserve">The Data Analysis module is able to display detailed information about an incident on mouse-over of each map icon.  </t>
  </si>
  <si>
    <t>The Data Analysis module is able to zoom and pan.</t>
  </si>
  <si>
    <t>The Data Analysis module is able to apply multiple map layers for more details.</t>
  </si>
  <si>
    <t>The Data Analysis module can generate a density map.</t>
  </si>
  <si>
    <t>The Data Analysis module can generate a "hot spot" map to show high crime areas.</t>
  </si>
  <si>
    <t>The system is able to export data into spreadsheets or database programs.</t>
  </si>
  <si>
    <t>The Data Analysis module maps crime trends by:</t>
  </si>
  <si>
    <t>M.O.</t>
  </si>
  <si>
    <t>location</t>
  </si>
  <si>
    <t>subject</t>
  </si>
  <si>
    <t>weapon</t>
  </si>
  <si>
    <t xml:space="preserve">The system has the ability to enter and maintain records of the vendors that supply commissary items. </t>
  </si>
  <si>
    <t>The system shall accept information from other modules or via interfaces that restrict commissary purchases as defined in an inmate record (i.e. based on gender, age, medical, disciplinary, indigent status).</t>
  </si>
  <si>
    <t xml:space="preserve">Ability to enter and maintain records of vendor-specific commissary items. </t>
  </si>
  <si>
    <t>Ability to enter and maintain the following information for every commissary item:</t>
  </si>
  <si>
    <t>Vendor</t>
  </si>
  <si>
    <t>Item number</t>
  </si>
  <si>
    <t>Item name</t>
  </si>
  <si>
    <t>UPC number</t>
  </si>
  <si>
    <t>Agency cost</t>
  </si>
  <si>
    <t>Inmate cost</t>
  </si>
  <si>
    <t>Measurement type</t>
  </si>
  <si>
    <t>Reorder level</t>
  </si>
  <si>
    <t>Amount on hand</t>
  </si>
  <si>
    <t>Maximum amount on hand</t>
  </si>
  <si>
    <t>Item type</t>
  </si>
  <si>
    <t>Item class</t>
  </si>
  <si>
    <t>Last count</t>
  </si>
  <si>
    <t>Last count date</t>
  </si>
  <si>
    <t>Last count by (officer ID)</t>
  </si>
  <si>
    <t>Free-form comments</t>
  </si>
  <si>
    <t xml:space="preserve">Ability to flag a commissary item as: </t>
  </si>
  <si>
    <t>Taxable</t>
  </si>
  <si>
    <t>Available</t>
  </si>
  <si>
    <t>Indigent available</t>
  </si>
  <si>
    <t>Available with negative fund balance</t>
  </si>
  <si>
    <t>Available while on Disciplinary status</t>
  </si>
  <si>
    <t xml:space="preserve">The system is able to perform an inventory search. </t>
  </si>
  <si>
    <t xml:space="preserve">The system performs the inventory search based on a variety of criteria, such as vendor, class, type and/or item number. </t>
  </si>
  <si>
    <t xml:space="preserve">The system tracks current and prior inventory levels. </t>
  </si>
  <si>
    <t xml:space="preserve">The system records inmate commissary purchases and view inmate commissary history via a single window. </t>
  </si>
  <si>
    <t xml:space="preserve">The system displays an inmate's mug shot, general physical description, charges and housing assignment while entering an inmate's commissary purchases. </t>
  </si>
  <si>
    <t xml:space="preserve">The system allows access an inmate's fund ledger via a toolbar button in the inmate commissary purchase entry window. </t>
  </si>
  <si>
    <t xml:space="preserve">The system allows access an inmate's classification information via a toolbar button in the inmate commissary purchase entry window. </t>
  </si>
  <si>
    <t xml:space="preserve">If an agency is licensed for bar coding, purchases can be made in scan mode. </t>
  </si>
  <si>
    <t xml:space="preserve">The system displays an inmate's fund ledger balance at all times during a purchase. </t>
  </si>
  <si>
    <t xml:space="preserve">The system allows items to be available for purchase if inmates have a negative fund balance (e.g. indigent cases). </t>
  </si>
  <si>
    <t xml:space="preserve">The system is able to add a single or multiple commissary items to an inmate's current list of purchases.  </t>
  </si>
  <si>
    <t xml:space="preserve">The system allows the removal of items from a list of purchase before a transaction is completed. </t>
  </si>
  <si>
    <t xml:space="preserve">The system allows adjustment of the quantity of an item being purchased. </t>
  </si>
  <si>
    <t>The system is able to restrict inmate from purchasing specific items.</t>
  </si>
  <si>
    <t xml:space="preserve">As purchases are being entered, the software displays a running subtotal and total. </t>
  </si>
  <si>
    <t xml:space="preserve">The system prints an inmate purchase receipt. </t>
  </si>
  <si>
    <t xml:space="preserve">The system is able to void a past transaction. </t>
  </si>
  <si>
    <t xml:space="preserve">The system is able to void an individual item from a past transaction. </t>
  </si>
  <si>
    <t xml:space="preserve">The system can process batch inmate purchases via a single data entry event.  </t>
  </si>
  <si>
    <t xml:space="preserve">The system is able to generate multiple commissary reports to facilitate statistical analysis and commissary management. </t>
  </si>
  <si>
    <t>There must be a standardized Windows-compliant, mouse-driven Graphical User Interface (GUI) for all modules.</t>
  </si>
  <si>
    <t>Each screen system-wide displays the following minimum information:</t>
  </si>
  <si>
    <t>Screen name/description</t>
  </si>
  <si>
    <t>System name/description</t>
  </si>
  <si>
    <t xml:space="preserve">A user may enter all required fields on a screen and other information known at that time, save the data, and then return later to enter and save additional data. </t>
  </si>
  <si>
    <t xml:space="preserve">Data that is entered and saved in one program can accessed by all other modules in the system. </t>
  </si>
  <si>
    <t xml:space="preserve">The system checks data entry formatting automatically and alerts the user when data has been entered in an incorrect format. </t>
  </si>
  <si>
    <t>The system allows the user to quit and clear a data entry form.</t>
  </si>
  <si>
    <t>The system will alert users to data entry or command errors and provide clear and concise error messages.</t>
  </si>
  <si>
    <t>The system supports GIS/Geo-File Verification.</t>
  </si>
  <si>
    <t>Field entries are validated against the appropriate code tables, if the code table exists.</t>
  </si>
  <si>
    <t xml:space="preserve">If data entered is invalid, the appropriate error message will display. </t>
  </si>
  <si>
    <t xml:space="preserve">If an error message is displayed due to an invalid field entry, the user can then return to the entry screen and select a valid entry without losing previously entered data. </t>
  </si>
  <si>
    <t>An authorized user is able modify or adjust commonly altered variables such as codes, tables, report parameters, etc., without the services of a professional programmer.</t>
  </si>
  <si>
    <t>An authorized user is able to search by code and go directly to the corresponding code entry.</t>
  </si>
  <si>
    <t>The system provides hot key or icon that displays the code table screen whenever the cursor is on a field that contains or requires a code table entry.</t>
  </si>
  <si>
    <t>The system provides on-line context-sensitive help features.</t>
  </si>
  <si>
    <t>The system provides the user with the ability to directly access screen help in context with the operation currently being attempted.</t>
  </si>
  <si>
    <t xml:space="preserve">The software provides component (e.g., modules, entry screens) and document (e.g., case documents, ticket documents) security to permit and restrict user/user group rights. </t>
  </si>
  <si>
    <t>The software must restrict access to specific records by review level.</t>
  </si>
  <si>
    <t>Master Name Records</t>
  </si>
  <si>
    <t>The software must use the master name concept and contain all information collected on a person or business, as well as all associated activities, in a single master name record.</t>
  </si>
  <si>
    <t>The software must provide a cross-referenced index of all known activities in which a person/business has been involved.</t>
  </si>
  <si>
    <t xml:space="preserve">Ability to display an image of the subject within the master name record, whether by capturing an image with a digital camera or by uploading an image from a camera, computer disk or any TWAIN32-compliant imaging device. </t>
  </si>
  <si>
    <t>The master name record must be accessible from the following modules:</t>
  </si>
  <si>
    <t>Alarms Management</t>
  </si>
  <si>
    <t>Alerts</t>
  </si>
  <si>
    <t>Animal Tracking</t>
  </si>
  <si>
    <t>Bicycle Registrations</t>
  </si>
  <si>
    <t>Buildings</t>
  </si>
  <si>
    <t>Career Criminal Registry</t>
  </si>
  <si>
    <t>Case Management</t>
  </si>
  <si>
    <t>Civil Paper Processing</t>
  </si>
  <si>
    <t>Computer Aided Investigation</t>
  </si>
  <si>
    <t>Equipment</t>
  </si>
  <si>
    <t>Field Investigations</t>
  </si>
  <si>
    <t>Gang Tracking</t>
  </si>
  <si>
    <t>Global Vehicles</t>
  </si>
  <si>
    <t>Gun Permits and Registrations</t>
  </si>
  <si>
    <t>Hazardous Materials</t>
  </si>
  <si>
    <t>Impounded Vehicles</t>
  </si>
  <si>
    <t>Index Cards</t>
  </si>
  <si>
    <t>Narcotics Management</t>
  </si>
  <si>
    <t>Orders of Protection</t>
  </si>
  <si>
    <t>Pawn Shop Processing</t>
  </si>
  <si>
    <t xml:space="preserve">Property Room </t>
  </si>
  <si>
    <t>Tickets and Citations</t>
  </si>
  <si>
    <t>Wants and Warrants</t>
  </si>
  <si>
    <t>Ability to enter and maintain the following master name record data elements:</t>
  </si>
  <si>
    <t>Age/Race/Sex</t>
  </si>
  <si>
    <t>Associated Names</t>
  </si>
  <si>
    <t>Physical Description</t>
  </si>
  <si>
    <t>Driver's License Expiration Date</t>
  </si>
  <si>
    <t>Driver's License Characteristics</t>
  </si>
  <si>
    <t>Personal Information</t>
  </si>
  <si>
    <t>Inmate Number</t>
  </si>
  <si>
    <t>Department Arrest Number</t>
  </si>
  <si>
    <t>Mug Shot Number</t>
  </si>
  <si>
    <t>Local Identification Number</t>
  </si>
  <si>
    <t>State Identifier Number (SID)</t>
  </si>
  <si>
    <t>Military Service Number</t>
  </si>
  <si>
    <t>Identikit Number</t>
  </si>
  <si>
    <t>Alias (Multiple Types)</t>
  </si>
  <si>
    <t>Nickname (Street Name)</t>
  </si>
  <si>
    <t>Home Phone</t>
  </si>
  <si>
    <t>Work Phone</t>
  </si>
  <si>
    <t>Cell Phone</t>
  </si>
  <si>
    <t>Employer Name and Address</t>
  </si>
  <si>
    <t>Fingerprint Classification Number</t>
  </si>
  <si>
    <t>Marital Status</t>
  </si>
  <si>
    <t>City, County, Country and Place of Birth</t>
  </si>
  <si>
    <t>Illegal Alien</t>
  </si>
  <si>
    <t>Associated ID Numbers</t>
  </si>
  <si>
    <t>Known Associates</t>
  </si>
  <si>
    <t>The software must eliminate the need to duplicate any information already entered.</t>
  </si>
  <si>
    <t>Once a master name record is created, authorized users must be able to update any basic data fields and add or modify other information as needed.</t>
  </si>
  <si>
    <t>Ability to cross-reference the master name record to all other records associated with an individual.</t>
  </si>
  <si>
    <t>Ability to restrict name activity access by jurisdiction.</t>
  </si>
  <si>
    <t>Ability to edit and merge duplicate master names.</t>
  </si>
  <si>
    <t>The software must restrict access to specific features and functions by user ID and password.</t>
  </si>
  <si>
    <t>The software must store narrative associated with a name and display it upon inquiry for that name.</t>
  </si>
  <si>
    <t>The software must link multiple addresses to a master name record and date all changes to an address.</t>
  </si>
  <si>
    <t>The software must associate previous address records with a date of address change, along with the person that changed the address.</t>
  </si>
  <si>
    <t>The software must have the ability to check all coded entries in the master name record for validity at the time of data entry.</t>
  </si>
  <si>
    <t xml:space="preserve">The software must automatically check a name against the list of outstanding warrants and notify the user. </t>
  </si>
  <si>
    <t xml:space="preserve">Users must have the ability to search for and obtain details on any type of record associated with the individual master name record, such as: </t>
  </si>
  <si>
    <t>Suspects</t>
  </si>
  <si>
    <t>Witnesses</t>
  </si>
  <si>
    <t>Reporting Parties</t>
  </si>
  <si>
    <t>Known Offenders</t>
  </si>
  <si>
    <t>Callers</t>
  </si>
  <si>
    <t>Inmates</t>
  </si>
  <si>
    <t>Complainants</t>
  </si>
  <si>
    <t>Users must have the ability to search for master name files based on any of the following criteria:</t>
  </si>
  <si>
    <t>SSN</t>
  </si>
  <si>
    <t>Height or Height Range</t>
  </si>
  <si>
    <t>Weight or Weight Range</t>
  </si>
  <si>
    <t>Hair Color</t>
  </si>
  <si>
    <t>Eye Color</t>
  </si>
  <si>
    <t>Physical Characteristics</t>
  </si>
  <si>
    <t>Combination of Parameters</t>
  </si>
  <si>
    <t>Identifying Clothing</t>
  </si>
  <si>
    <t>The software must treat common business names like McDonald’s as a master name record.</t>
  </si>
  <si>
    <t xml:space="preserve">Ability to easily copy master name records, e.g., to use in other jurisdictions. </t>
  </si>
  <si>
    <t xml:space="preserve">Ability to locate subject records via Soundex (first, middle, last name). </t>
  </si>
  <si>
    <t>Ability to perform field level auditing within a master name record.</t>
  </si>
  <si>
    <t xml:space="preserve">Ability to create and maintain complete booking records. </t>
  </si>
  <si>
    <t xml:space="preserve">Ability to add booking records via a tab-based booking entry screen, which allows entry of all booking information, or by way of a booking wizard, which system administrators can configure to suit agency preferences for booking entry. </t>
  </si>
  <si>
    <t xml:space="preserve">Ability to use unique person identifiers that will follow a booked person throughout all booking experiences. </t>
  </si>
  <si>
    <t xml:space="preserve">When a booking record is open, the following information is always displayed for quick, at-a-glance review: mug shot or other photo, basic inmate description, global alert information and charges.  </t>
  </si>
  <si>
    <t xml:space="preserve">Ability to attach and display a mug shot (or other photograph) of an inmate within the booking record by capturing an image with a digital camera or by uploading an image from a camera, computer disk or any TWAIN32-compliant imaging device. </t>
  </si>
  <si>
    <t xml:space="preserve">Ability for authorized users to review a given booking record's user activity. </t>
  </si>
  <si>
    <t xml:space="preserve">Ability to enter and maintain the following general booking information: </t>
  </si>
  <si>
    <t>Booking Date/Time</t>
  </si>
  <si>
    <t>Prisoner Type</t>
  </si>
  <si>
    <t>Incarceration Reason</t>
  </si>
  <si>
    <t>Custody Class</t>
  </si>
  <si>
    <t>Parole Violation</t>
  </si>
  <si>
    <t>Employment Status</t>
  </si>
  <si>
    <t>Inmate Status</t>
  </si>
  <si>
    <t xml:space="preserve">Ability to flag an inmate for the following: </t>
  </si>
  <si>
    <t>Allow Negative Funds</t>
  </si>
  <si>
    <t>Allow Phone Calls</t>
  </si>
  <si>
    <t xml:space="preserve">Ability to view an inmate's booking and prisoner type histories. </t>
  </si>
  <si>
    <t xml:space="preserve">Ability to enter and maintain information about all the procedures associated with the booking. </t>
  </si>
  <si>
    <t xml:space="preserve">Ability to enter and maintain information about the booking origin, such as, but not limited to, the following:  </t>
  </si>
  <si>
    <t xml:space="preserve">Ability to enter and maintain information about notifications, i.e., the people who were contacted regarding the inmate's arrest. </t>
  </si>
  <si>
    <t xml:space="preserve">Ability to enter and maintain information about the other ORIs for which your agency holds inmates. </t>
  </si>
  <si>
    <t xml:space="preserve">Ability to view information about the jail incidents associated with the arrest/booking. </t>
  </si>
  <si>
    <t xml:space="preserve">Ability to put an inmate on "suicide watch," update the inmate's status, and alert other users to the inmate's suicidal tendencies.  </t>
  </si>
  <si>
    <t xml:space="preserve">Ability to enable suicide watch "timers," i.e., alerts that display at regular intervals at the appropriate users' terminals to remind them to check on suicidal inmates.  </t>
  </si>
  <si>
    <t xml:space="preserve">Ability to enter and maintain information about the other ORIs for which your agency houses inmates. </t>
  </si>
  <si>
    <t xml:space="preserve">Ability to enter and maintain information about booking/inmate related activities. </t>
  </si>
  <si>
    <t xml:space="preserve">Ability to enter and maintain information about any warrants associated with the booking. </t>
  </si>
  <si>
    <t xml:space="preserve">Ability to open associated warrant records from within a booking record. </t>
  </si>
  <si>
    <t xml:space="preserve">Ability to enable optional functionality that displays automatically updated information about warrants issued against a given inmate from other ORIs (i.e., all other ORIs to which a given user has access). </t>
  </si>
  <si>
    <t xml:space="preserve">Ability to enable optional functionality that alerts personnel to outstanding warrants from other ORIs when an inmate is being processed for release. </t>
  </si>
  <si>
    <t xml:space="preserve">Ability to enter and maintain information about all the charges associated with the booking. </t>
  </si>
  <si>
    <t xml:space="preserve">Ability to enter the following basic information for each charge: </t>
  </si>
  <si>
    <t>Statute Group/ORI, Crime Code, Statute/Violation</t>
  </si>
  <si>
    <t>Warrant Number</t>
  </si>
  <si>
    <t>Offense/Charge Date/Time</t>
  </si>
  <si>
    <t>Charge Status</t>
  </si>
  <si>
    <t>Attempt/Commit Code</t>
  </si>
  <si>
    <t>Weapon Used</t>
  </si>
  <si>
    <t>Relation to Victim</t>
  </si>
  <si>
    <t>Case Tracking Number/ORI</t>
  </si>
  <si>
    <t>Docket Number</t>
  </si>
  <si>
    <t xml:space="preserve">Ability to enter and maintain bond/bail information. </t>
  </si>
  <si>
    <t xml:space="preserve">Ability to view the history of bond/bail records and void bond bail records. </t>
  </si>
  <si>
    <t xml:space="preserve">Ability to perform a pre-trial interview, which can be used to help determine whether an inmate who is eligible for bond should be released. </t>
  </si>
  <si>
    <t xml:space="preserve">Ability to enter and track court appointments, such as arraignment and adjournment appointments. </t>
  </si>
  <si>
    <t xml:space="preserve">Ability to enter and maintain sentencing information. </t>
  </si>
  <si>
    <t xml:space="preserve">Ability to enter and maintain other "non-jail" related sentencing information, such as community service or psychiatric counseling. </t>
  </si>
  <si>
    <t xml:space="preserve">Ability to enter and maintain detailed information about an inmate's jail time, such as: </t>
  </si>
  <si>
    <t>Sentence Length</t>
  </si>
  <si>
    <t>Start Serving Date/Time</t>
  </si>
  <si>
    <t>Scheduled Charge Release Date/Time</t>
  </si>
  <si>
    <t>Good Time Days</t>
  </si>
  <si>
    <t>Credit Days</t>
  </si>
  <si>
    <t xml:space="preserve">Ability to enter and maintain information about the inmate's probation. </t>
  </si>
  <si>
    <t xml:space="preserve">Ability to enter and maintain information about an inmate's work program(s). </t>
  </si>
  <si>
    <t>Ability to enter and maintain information about an inmate's arraignments/adjournments.</t>
  </si>
  <si>
    <t xml:space="preserve">Ability to enter and maintain information about all the personal possessions the inmate had with him or her at the time of booking. </t>
  </si>
  <si>
    <t xml:space="preserve">Ability to print bar code labels for possessions. </t>
  </si>
  <si>
    <t xml:space="preserve">Ability to enter and maintain information about all the items that have been assigned to the inmate, such as prison clothing, bedding, pillow, etc.  </t>
  </si>
  <si>
    <t xml:space="preserve">Ability to create multiple types of questionnaires, administer questionnaires, and track the date/time at which questionnaires were administered. </t>
  </si>
  <si>
    <t>Ability to lock questionnaires.</t>
  </si>
  <si>
    <t>Ability to view, enter and maintain information about the inmate's classification.</t>
  </si>
  <si>
    <t>Ability to view classification history.</t>
  </si>
  <si>
    <t xml:space="preserve">Ability to create and administer questionnaires, and track the date/time at which questionnaires have been administered. </t>
  </si>
  <si>
    <t xml:space="preserve">Ability to set up a questionnaire scoring system to help determine inmate classification. </t>
  </si>
  <si>
    <t>Ability to view discipline history.</t>
  </si>
  <si>
    <t xml:space="preserve">Ability to view available housing and current cell occupancy, house an inmate, edit an inmate’s current housing assignment, transfer an inmate from one location to another, and view housing history. </t>
  </si>
  <si>
    <t xml:space="preserve">Ability to set up automatic alerts that warn users when they attempt to house an inmate with a known associate from whom the inmate should be kept separate. </t>
  </si>
  <si>
    <t xml:space="preserve">Ability to process an inmate's release. </t>
  </si>
  <si>
    <t>Ability to calculate release dates with user-definable factors, such as good time days earned, discipline, etc.</t>
  </si>
  <si>
    <t xml:space="preserve">Ability to flag user to release inmate property and issued items before releasing inmate. </t>
  </si>
  <si>
    <t xml:space="preserve">Ability to alert user to an existing inmate account balance on inmate release. </t>
  </si>
  <si>
    <t>Ability to capture the officer name/ID and date/time stamp on physical release of inmate.</t>
  </si>
  <si>
    <t xml:space="preserve">Ability to automatically free up the inmate's housing location after release. </t>
  </si>
  <si>
    <t>Ability to enter into the system any out-of-county requests received via telephone, mail or hand delivery, such as warrants and detainers, so that they are evident when staff are making decisions with regard to releases.</t>
  </si>
  <si>
    <t xml:space="preserve">Ability to view, enter and maintain inmate contact information.  </t>
  </si>
  <si>
    <t xml:space="preserve">Ability to view, enter and maintain an inmate's fund ledger accounts. </t>
  </si>
  <si>
    <t xml:space="preserve">Ability to view, enter and maintain all inmate jail activity. </t>
  </si>
  <si>
    <t xml:space="preserve">Ability to view, enter and maintain information about an intermittent inmate's schedule. </t>
  </si>
  <si>
    <t xml:space="preserve">Ability to add user-defined fields to a booking record. </t>
  </si>
  <si>
    <t xml:space="preserve">Ability to attach multiple supporting documents of various types to a booking record. </t>
  </si>
  <si>
    <t xml:space="preserve">Ability to print state and FBI fingerprint cards. </t>
  </si>
  <si>
    <t xml:space="preserve">Ability to print booking cards and Shuck reports. </t>
  </si>
  <si>
    <t xml:space="preserve">Ability to search for booking recorders based on a variety of search criteria, such as, but not limited to, the following: </t>
  </si>
  <si>
    <t>Last, First, Middle Name, Suffix</t>
  </si>
  <si>
    <t>Booking, Master Name, and/or Inmate Number</t>
  </si>
  <si>
    <t>Arrest Date/Time</t>
  </si>
  <si>
    <t>Release Date/Time</t>
  </si>
  <si>
    <t>Gang Affiliation</t>
  </si>
  <si>
    <t>Facility/Pod/Block/Cell</t>
  </si>
  <si>
    <t>Crime Class/Crime Category</t>
  </si>
  <si>
    <t xml:space="preserve">Ability to enter, maintain and track information about trustees, i.e., inmates who have earned (or are potentially eligible to earn) trustee status. </t>
  </si>
  <si>
    <t>Ability to apply earned good time days to a selected trustee's scheduled release date.</t>
  </si>
  <si>
    <t xml:space="preserve">Ability to remove earned good time days from a selected trustee's scheduled release date. </t>
  </si>
  <si>
    <t>Ability to print inmate ID Badges.</t>
  </si>
  <si>
    <t xml:space="preserve">Ability to print wanted posters. </t>
  </si>
  <si>
    <t>Incident Tracking</t>
  </si>
  <si>
    <t xml:space="preserve">Ability to create and maintain jail incident records via an incident entry wizard. </t>
  </si>
  <si>
    <t xml:space="preserve">Ability to create and maintain multiple agency-defined incident categories under which incidents can be documented, such as Minor Violation, Major Violation, Trustee Rule Violation, etc. </t>
  </si>
  <si>
    <t xml:space="preserve">Ability to configure the incident entry wizard, i.e., determine which screens (containing different control sets) appear in the wizard, based on the selected incident category. </t>
  </si>
  <si>
    <t xml:space="preserve">Ability to make selected screens (control sets) required. </t>
  </si>
  <si>
    <t xml:space="preserve">Ability to enter and maintain the following basic incident information: </t>
  </si>
  <si>
    <t>Incident Category</t>
  </si>
  <si>
    <t>Incident Type</t>
  </si>
  <si>
    <t>Occurred Date/Time</t>
  </si>
  <si>
    <t>Reported Date/Time</t>
  </si>
  <si>
    <t>Incident Location</t>
  </si>
  <si>
    <t>Reporting Officer</t>
  </si>
  <si>
    <t>Incident Description (free-form narrative)</t>
  </si>
  <si>
    <t>Ability to enter and maintain information about any activities associated with an incident.</t>
  </si>
  <si>
    <t>Ability to enter and maintain a list of other incidents associated with the current incident.</t>
  </si>
  <si>
    <t xml:space="preserve">Ability to attach multiple supporting documents of various types to an incident record. </t>
  </si>
  <si>
    <t xml:space="preserve">Ability to enter and maintain extensive free-form narrative regarding an incident. </t>
  </si>
  <si>
    <t xml:space="preserve">Ability to see at-a-glance all of the review level changes that have been made to a selected incident. </t>
  </si>
  <si>
    <t xml:space="preserve">Ability to enter and maintain information about all the subjects associated with an incident. </t>
  </si>
  <si>
    <t xml:space="preserve">Ability to enter and maintain information about all the charges associated with an incident's subjects. </t>
  </si>
  <si>
    <t xml:space="preserve">Ability to enter and maintain detailed information about the violations associated with an incident.  </t>
  </si>
  <si>
    <t>Inmate Scheduling and Tracking</t>
  </si>
  <si>
    <t xml:space="preserve">Ability to schedule, maintain and track inmate events via an intuitive user interface with drag-and-drop functionality. </t>
  </si>
  <si>
    <t xml:space="preserve">Ability to create and maintain inmate locations records, which can be used throughout the software to indicate an inmate's location within the facility at any given time.  </t>
  </si>
  <si>
    <t xml:space="preserve">Ability to schedule, maintain, and track any type of event under the following event categories:  </t>
  </si>
  <si>
    <t xml:space="preserve">Ability to indicate a scheduled event's location. </t>
  </si>
  <si>
    <t>Ability to document transportation information for events that occur outside the facility.</t>
  </si>
  <si>
    <t xml:space="preserve">Ability to make scheduled events recurring. </t>
  </si>
  <si>
    <t xml:space="preserve">Ability to enable the automatic scheduling of certain event types when inmates are booked via the booking wizard.  </t>
  </si>
  <si>
    <t xml:space="preserve">Ability to flag an event/event type to exclude inmates from population head counts when they are "In Progress" for the event. </t>
  </si>
  <si>
    <t xml:space="preserve">Ability to associate an event/event type with a default location. </t>
  </si>
  <si>
    <t xml:space="preserve">Ability to enable selected events to automatically trigger fund transactions. </t>
  </si>
  <si>
    <t xml:space="preserve">Ability to assign a default charge amount to an event and indicate the funds from and to which money will be transferred. Ability to also define the default charge withdrawal type, reason, and authorized officer. </t>
  </si>
  <si>
    <t xml:space="preserve">Ability to enable functionality that automatically checks for scheduling overlaps when an attempt is made to schedule an event. </t>
  </si>
  <si>
    <t xml:space="preserve">Ability to enable overdue indicators, which allow users to visually differentiate overdue inmate events in the software from events that are not overdue. </t>
  </si>
  <si>
    <t xml:space="preserve">Ability to create court appoints en masse. </t>
  </si>
  <si>
    <t xml:space="preserve">Ability to generate multiple reports pertaining to inmate events and scheduling.  </t>
  </si>
  <si>
    <t>Inmate Classification</t>
  </si>
  <si>
    <t xml:space="preserve">When an inmate classification record is open, the following inmate information is always displayed for quick, at-a-glance review: mug shot or other photo, basic physical description, housing information and charges.  </t>
  </si>
  <si>
    <t xml:space="preserve">Ability to attach and display a mug shot (or other photograph) of an inmate within the inmate classification record by capturing an image with a digital camera or by uploading an image from a camera, computer disk or any TWAIN32-compliant imaging device. </t>
  </si>
  <si>
    <t xml:space="preserve">Ability to view an inmate's current charges and all charges from previous bookings.  </t>
  </si>
  <si>
    <t xml:space="preserve">Ability to define the inmate's current classification level. </t>
  </si>
  <si>
    <t xml:space="preserve">Ability to schedule the inmate's next review date. </t>
  </si>
  <si>
    <t xml:space="preserve">Ability to administer a classification questionnaire to an inmate. </t>
  </si>
  <si>
    <t xml:space="preserve">Ability to view an inmate's discipline history. </t>
  </si>
  <si>
    <t xml:space="preserve">Ability to administer a medical questionnaire and specify any medical conditions or afflictions an inmate may suffer. </t>
  </si>
  <si>
    <t xml:space="preserve">Ability to specify risks associated with an inmate, such as being assaultive, a member of a gang, etc. </t>
  </si>
  <si>
    <t xml:space="preserve">Ability to track special privileges and restrictions placed on an inmate. </t>
  </si>
  <si>
    <t xml:space="preserve">Ability to reclassify inmates as many times as necessary. </t>
  </si>
  <si>
    <t xml:space="preserve">Ability to view all reclassification history, including the name of the officer who entered a given reclassification and the reason for doing so. </t>
  </si>
  <si>
    <t>Inmate Housing</t>
  </si>
  <si>
    <t xml:space="preserve">Ability to view all current inmate housing assignments for a selected jurisdiction via one easily navigated window. </t>
  </si>
  <si>
    <t xml:space="preserve">Ability to limit view of housing assignments by facility and pod/block. </t>
  </si>
  <si>
    <t xml:space="preserve">Ability to use drag-and-drop functionality and a minimal amount of data entry to perform inmate housing tasks, such as: </t>
  </si>
  <si>
    <t xml:space="preserve">Ability to view an inmate's institutional and housing location histories. </t>
  </si>
  <si>
    <t>Support real-time tracking of inmate location/cell assignment.</t>
  </si>
  <si>
    <t xml:space="preserve">Ability to display a list of non-housed inmates, i.e., inmates who have been booked but not yet housed (or released) after an agency-defined interval. </t>
  </si>
  <si>
    <t xml:space="preserve">Ability to open a selected inmate's booking record from within the Inmate Housing program. </t>
  </si>
  <si>
    <t xml:space="preserve">Ability to organize and record all the details of a mass move, i.e., the movement of multiple inmates from one location to another location (either temporary or permanent), and all locations in between, such as holding cells, the bus that transports the inmates, etc. </t>
  </si>
  <si>
    <t xml:space="preserve">Ability to generate a mass move report that lists all inmates associated with a mass move, including booking detail and photos. </t>
  </si>
  <si>
    <t xml:space="preserve">The software must alert users if they attempt to house an inmate in a cell in which a "keep separate" known associate is also housed. </t>
  </si>
  <si>
    <t xml:space="preserve">The software must alert users if they attempt to house an inmate in a cell that does match his or her classification level. </t>
  </si>
  <si>
    <t xml:space="preserve">Ability to generate numerous and various housing related reports to assist in statistical analysis and management of correctional facilities.  </t>
  </si>
  <si>
    <t>Maintain an electronic daily log book.</t>
  </si>
  <si>
    <t>Property Tracking</t>
  </si>
  <si>
    <t>Ability to automate inmate inventory management, including entering and maintaining inmate personal property and facility-issued possessions.</t>
  </si>
  <si>
    <t xml:space="preserve">Supports the use of property tags and bar code scanning. </t>
  </si>
  <si>
    <t xml:space="preserve">When an inmate possessions record is open, the following information is always displayed for quick, at-a-glance review: mug shot or other photo, basic inmate description, housing information and charges.  </t>
  </si>
  <si>
    <t xml:space="preserve">Ability to attach and display a mug shot (or other photograph) of an inmate within the property record by capturing an image with a digital camera or by uploading an image from a camera, computer disk or any TWAIN32-compliant imaging device. </t>
  </si>
  <si>
    <t xml:space="preserve">Ability to enter and maintain the following information about personal possessions: </t>
  </si>
  <si>
    <t>Type of Possession</t>
  </si>
  <si>
    <t>In Date/Time</t>
  </si>
  <si>
    <t>No. of Receipts</t>
  </si>
  <si>
    <t>Property Bag</t>
  </si>
  <si>
    <t>Individual to Whom Property is Released</t>
  </si>
  <si>
    <t>Released By</t>
  </si>
  <si>
    <t>Release Reason</t>
  </si>
  <si>
    <t>Quantity Released</t>
  </si>
  <si>
    <t>Ability to assign multiple container numbers for large/numerous items per inmate.</t>
  </si>
  <si>
    <t xml:space="preserve">Ability to generate a hard copy listing of all inmate possessions and issued items that includes signature lines for officer and inmate. </t>
  </si>
  <si>
    <t xml:space="preserve">Ability to track the release of an inmate's personal and facility-issued possessions. </t>
  </si>
  <si>
    <t>Ability to generate property receipts for released property.</t>
  </si>
  <si>
    <t>Reporting</t>
  </si>
  <si>
    <t>Ability to include department logos, addresses, and telephone numbers on printed reports and forms.</t>
  </si>
  <si>
    <r>
      <t xml:space="preserve">Ability to easily prepare </t>
    </r>
    <r>
      <rPr>
        <b/>
        <sz val="12"/>
        <color indexed="8"/>
        <rFont val="Arial"/>
        <family val="2"/>
      </rPr>
      <t>ad hoc</t>
    </r>
    <r>
      <rPr>
        <sz val="12"/>
        <color indexed="8"/>
        <rFont val="Arial"/>
        <family val="2"/>
      </rPr>
      <t xml:space="preserve"> reports on demand, including: </t>
    </r>
  </si>
  <si>
    <t>Listings that display one line per record</t>
  </si>
  <si>
    <t>Selection of a variety of data elements that may be included in the report</t>
  </si>
  <si>
    <t>Selection of data within a user-defined date range</t>
  </si>
  <si>
    <t xml:space="preserve">Ability to cut and paste information from other text files or from program data. </t>
  </si>
  <si>
    <t xml:space="preserve">Ability to create, modify and track inmate case management plans. </t>
  </si>
  <si>
    <t xml:space="preserve">Ability to assign/identify the inmate's case manager. </t>
  </si>
  <si>
    <t xml:space="preserve">Ability to enter, maintain and track all relevant historical and ongoing inmate activity, including dates, times and associated officers. </t>
  </si>
  <si>
    <t xml:space="preserve">Ability to enter and maintain free-form narrative about the inmate's activities, etc. </t>
  </si>
  <si>
    <t>Ability to enter and maintain information about an inmate's special needs.</t>
  </si>
  <si>
    <t xml:space="preserve">Ability to enter, maintain, and track progress on an unlimited number of goals meant to facilitate rehabilitation. </t>
  </si>
  <si>
    <t xml:space="preserve">Ability to enter, maintain, and track progress on an unlimited number of goal objectives. </t>
  </si>
  <si>
    <t xml:space="preserve">Ability to enter and maintain an unlimited number of progress notes in free-form narrative. </t>
  </si>
  <si>
    <t xml:space="preserve">Ability to view basic inmate description, housing information and charges from within the case management record.  </t>
  </si>
  <si>
    <t xml:space="preserve">Ability to attach and display a mug shot (or other photograph) of an inmate within the case management record by capturing an image with a digital camera or by uploading an image from a camera, computer disk or any TWAIN32-compliant imaging device. </t>
  </si>
  <si>
    <t>Inmate Contacts</t>
  </si>
  <si>
    <t xml:space="preserve">Ability to enter, maintain and track all inmate contacts via facility visitations, phone conversations and mail. </t>
  </si>
  <si>
    <t xml:space="preserve">Ability to enter and maintain the following information for every inmate visitation: date, time, visitor booth, contact name, and relationship with contact. </t>
  </si>
  <si>
    <t xml:space="preserve">Ability to enter and maintain the following information for every inmate telephone conversation: date, time, contact name, contact number, duration in minutes, result, recorded by officer, comments and restricted contacts. </t>
  </si>
  <si>
    <t xml:space="preserve">Ability to enter and maintain the following information for every mail correspondence: date, time, contact name, media type, in/out, recorded by officer, comments and restricted contacts.  </t>
  </si>
  <si>
    <t xml:space="preserve">Ability to enter, maintain, and track inmate restrictions, such as restricted visitors, phone contacts and mail correspondents. </t>
  </si>
  <si>
    <t xml:space="preserve">Ability to create and maintain lists of approved contacts. </t>
  </si>
  <si>
    <t xml:space="preserve">Ability to view a list of approved contacts from an inmate's previous bookings. </t>
  </si>
  <si>
    <t xml:space="preserve">Ability to enter and maintain information about inmate emergency contacts (linking to their global master name files). </t>
  </si>
  <si>
    <t xml:space="preserve">Ability to print and export contact information to a text file. </t>
  </si>
  <si>
    <t>Inmate Programs</t>
  </si>
  <si>
    <t xml:space="preserve">Ability to create, maintain and track inmate course records.  </t>
  </si>
  <si>
    <t xml:space="preserve">Ability to restrict courses based on inmate custody level. </t>
  </si>
  <si>
    <t xml:space="preserve">Ability to define a course's session duration, number of sessions, and number of days over which the course is taught. </t>
  </si>
  <si>
    <t xml:space="preserve">Ability to enable scoring and set the minimum and maximum scores. </t>
  </si>
  <si>
    <t xml:space="preserve">Ability to set a maximum number of inmates per course. </t>
  </si>
  <si>
    <t xml:space="preserve">Ability to schedule and track the course as an inmate event. </t>
  </si>
  <si>
    <t xml:space="preserve">Ability to create and maintain course session records. </t>
  </si>
  <si>
    <t xml:space="preserve">Ability to attach multiple documents of various types to an inmate course record. </t>
  </si>
  <si>
    <t xml:space="preserve">Ability to automatically schedule all the sessions (after course set up is completed) for a scheduled course based on a user-defined course start date/time and selection of the days of the week on which the course will be taught. </t>
  </si>
  <si>
    <t xml:space="preserve">Ability to indicate the instructor for a scheduled course, and enter free-form narrative about the instructor. </t>
  </si>
  <si>
    <t xml:space="preserve">Ability to enter and maintain a list of subjects who are enrolled in a scheduled course. </t>
  </si>
  <si>
    <t xml:space="preserve">Ability to add subjects to a scheduled course by booking number or by selecting inmates from a list of inmates associated with a facility, pod/block, or cell.  </t>
  </si>
  <si>
    <t xml:space="preserve">Ability to attach multiple documents of various types to an inmate scheduled course record. </t>
  </si>
  <si>
    <t>Inmate Activity Log</t>
  </si>
  <si>
    <t>Ability to enter and maintain activity associated with a specific inmate.</t>
  </si>
  <si>
    <t xml:space="preserve">Ability to enter and maintain the following information for a given inmate activity: </t>
  </si>
  <si>
    <t>ORI</t>
  </si>
  <si>
    <t xml:space="preserve">Ability to enter lengthy free-form narratives. </t>
  </si>
  <si>
    <t xml:space="preserve">Ability to search for and display inmate activity based on a user-defined date range for the following activity categories:  </t>
  </si>
  <si>
    <t xml:space="preserve">Ability to limit inmate activity searches to a single inmate, or execute a search that includes all inmates associated with a user-defined facility or pod/block. </t>
  </si>
  <si>
    <t xml:space="preserve">Ability to included the following booking related information in a search: </t>
  </si>
  <si>
    <t xml:space="preserve">Ability to limit search results by associated officer. </t>
  </si>
  <si>
    <t>Officer Activity Log</t>
  </si>
  <si>
    <t>Ability to enter, maintain and track records of officer activity, such as bed checks, walkthroughs, head counts and cell searches.</t>
  </si>
  <si>
    <t xml:space="preserve">Ability to enter the following information for a given officer activity log entry: </t>
  </si>
  <si>
    <t>Activity (unlimited number of definable types)</t>
  </si>
  <si>
    <t xml:space="preserve">Remarks (lengthy free-form narratives on an unlimited number of officer activity types. </t>
  </si>
  <si>
    <t xml:space="preserve">Ability to search for officer activity log entries based on the following user-defined search criteria: </t>
  </si>
  <si>
    <t xml:space="preserve">Ability to seal officer activity log entries, thus preventing unauthorized users from viewing them. </t>
  </si>
  <si>
    <t xml:space="preserve">Ability to print a listing of all officer activity entries that were entered for a selected facility within a user-defined date range. </t>
  </si>
  <si>
    <t>Finance Management</t>
  </si>
  <si>
    <t xml:space="preserve">Ability to enter, maintain and track deposits and withdrawals to and from facility and inmate ledger accounts. </t>
  </si>
  <si>
    <t xml:space="preserve">Ability to void inmate fund transactions. </t>
  </si>
  <si>
    <t xml:space="preserve">Ability to transfer funds from one account to another account. </t>
  </si>
  <si>
    <t xml:space="preserve">Ability to put an account on hold, i.e., temporarily freeze an inmate fund ledger account. </t>
  </si>
  <si>
    <t xml:space="preserve">Ability to view an inmate's fund ledger transaction history. </t>
  </si>
  <si>
    <t xml:space="preserve">Ability to print transaction receipts. </t>
  </si>
  <si>
    <t xml:space="preserve">Ability to search for fund ledgers via the following search criteria: </t>
  </si>
  <si>
    <t>ORI, Facility, and Pod/Block</t>
  </si>
  <si>
    <t xml:space="preserve">Ability to tie inmate's overall balance to his/her master name file, allowing the balance to carry over from one booking to another. </t>
  </si>
  <si>
    <t>Ability to expire checks that have remained uncashed for an extended (user-defined) amount of time.</t>
  </si>
  <si>
    <t xml:space="preserve">Ability to enter and maintain additional billing charges (of any charge type) for a specific inmate . </t>
  </si>
  <si>
    <t xml:space="preserve">Ability to search for and display previous bank transactions based on user-defined criteria. </t>
  </si>
  <si>
    <t xml:space="preserve">Ability to generate multiple finance related reports for the purpose of statistical analysis and finance management.  </t>
  </si>
  <si>
    <t>Personnel Management</t>
  </si>
  <si>
    <t xml:space="preserve">Ability to display a photograph of an employee within the personnel record, whether by capturing an image with a digital camera or by uploading an image from a camera, computer disk or any TWAIN32-compliant imaging device. </t>
  </si>
  <si>
    <t xml:space="preserve">Ability to link a personnel record with a personnel record(s) associated with another ORI. </t>
  </si>
  <si>
    <t>Ability to enter and maintain the following general personnel information on every employee:</t>
  </si>
  <si>
    <t>Home Phone Number</t>
  </si>
  <si>
    <t xml:space="preserve">Ability to enter and maintain information about an employee's current assignment, as well as maintain a history of assignments. </t>
  </si>
  <si>
    <t>Ability to track information about the equipment issued to each employee, including the following:</t>
  </si>
  <si>
    <t xml:space="preserve">Ability to enter and maintain information about an employee's education and training, including, but not limited to, the following:  </t>
  </si>
  <si>
    <t>Courses (e.g., Firearms Training, Hazmat Technician Training, etc.)</t>
  </si>
  <si>
    <t>The software must maintain the following training related data elements:</t>
  </si>
  <si>
    <t>Ability to enter and maintain information about any special skills an employee may have, including, but not limited to:</t>
  </si>
  <si>
    <t>Ability to perform weekly or monthly scheduling of employees for a minimum of 6 months.</t>
  </si>
  <si>
    <t>The software must provide the ability to print a summary report detailing all employees and all training conducted within a specified date range.</t>
  </si>
  <si>
    <t>The software must provide the ability to print a summary report of all training received by an employee during his/her course of employment.</t>
  </si>
  <si>
    <t>The software must provide the ability to print a detailed employee report with all fields of data in the personnel record.</t>
  </si>
  <si>
    <t>The software must provide the ability to print a summary department personnel listing sorted by Employee Name.</t>
  </si>
  <si>
    <t>The software must provide the ability to print a detailed department personnel listing sorted by Employee Name.</t>
  </si>
  <si>
    <t xml:space="preserve">Ability to display an photograph of an employee within the personnel record, whether by capturing an image with a digital camera or by uploading an image from a camera, computer disk or any TWAIN32-compliant imaging device. </t>
  </si>
  <si>
    <t>The system administrator must be able to enable or disable the interface via the software.</t>
  </si>
  <si>
    <t xml:space="preserve">When a new booking record is created and saved, a Personal Identification Number (PIN) is associated with the booking until the inmate is released, at which time the PIN is retired. </t>
  </si>
  <si>
    <t xml:space="preserve">Ability to define inmate PIN length. </t>
  </si>
  <si>
    <t xml:space="preserve">Ability to define the time of day at which an audit file is sent from MSP to Evercom. </t>
  </si>
  <si>
    <t>JMC</t>
  </si>
  <si>
    <t>JM Common</t>
  </si>
  <si>
    <t>The System tab of the CAD Main Functional Specifications applies to all applications and modules including Jail Management.</t>
  </si>
  <si>
    <t>The Common tab in the CAD Main Functional Specifications applies to all applications and modules including Jail Management.</t>
  </si>
  <si>
    <t>The Jail Management system is integrated with other key applications, including:</t>
  </si>
  <si>
    <t>Application integration includes accessibility to Master Name entries related to Jail Management.</t>
  </si>
  <si>
    <t>Description of Capability
Jail Management
Common</t>
  </si>
  <si>
    <t>Application integration includes the ability to inquire into Jail-related activity when user has appropriate security.</t>
  </si>
  <si>
    <t>The security maintenance for the Jail Management software must be part of an integrated security file/system used by all integrated modules (e.g. LERMS, CAD, Mobile).</t>
  </si>
  <si>
    <t>All Jail Management modules are accessible from any workstation, based on user security and terminal security rights.</t>
  </si>
  <si>
    <t>The system allows for multiple Jail Management sessions or windows to be open at the same time to allow access to multiple modules within the application.</t>
  </si>
  <si>
    <t>Jail Reporting Requirements:</t>
  </si>
  <si>
    <t>The module must be fully integrated with Jail Management application and all optional modules.</t>
  </si>
  <si>
    <t xml:space="preserve">Ability to generate multiple standard reports per module to facilitate statistical analysis and Jail management. </t>
  </si>
  <si>
    <t>The system shall allow the capture of digital signatures to be used in various modules of the Jail Management system.  Examples of digital signature use are incident reports, check writing, committal sheets, property sheets, etc.</t>
  </si>
  <si>
    <t xml:space="preserve">The system shall have an Emergency Out Feature.  This feature shall allow the user to enter a function key or a set of key strokes, to immediately shut down the Jail Management system on the PC.  This will be used when an emergency arises that requires the user to quickly leave the workstation (fights, lockdowns, fires, etc) </t>
  </si>
  <si>
    <t>Description of Capability
Jail Management
Booking/Intake</t>
  </si>
  <si>
    <t xml:space="preserve">The system is able to generate booking related reports to assist in statistical analysis and Jail management.  </t>
  </si>
  <si>
    <t>The Jail Management system provides a photo line ups module.</t>
  </si>
  <si>
    <t>JM Booking/Intake</t>
  </si>
  <si>
    <t>JBook</t>
  </si>
  <si>
    <t>Description of Capability
Jail Management
Inmate Classification</t>
  </si>
  <si>
    <t>JlnCls</t>
  </si>
  <si>
    <t>JM Inmate Classification</t>
  </si>
  <si>
    <t>JlnHs</t>
  </si>
  <si>
    <t>JM Inmate Housing</t>
  </si>
  <si>
    <t>Description of Capability
Jail Management
Inmate Housing</t>
  </si>
  <si>
    <t>JlExtDB</t>
  </si>
  <si>
    <t>JM Interface External Databases</t>
  </si>
  <si>
    <t>Description of Capability
Jail Management
Interface External Databases</t>
  </si>
  <si>
    <t>Unique Jail inmate Identification number</t>
  </si>
  <si>
    <t>JM VINE Module Interface</t>
  </si>
  <si>
    <t>JVINEl</t>
  </si>
  <si>
    <t>Description of Capability
Jail Management
Victim Information and Notification Everyday (VINE) Module Interface</t>
  </si>
  <si>
    <t xml:space="preserve">The Jail VINE interface supports communication between Jail and VINE software. </t>
  </si>
  <si>
    <t>Description of Capability
Jail Management
LiveScan Module Interface</t>
  </si>
  <si>
    <t xml:space="preserve">The system supports communication between Jail and third-party LiveScan hardware and software. </t>
  </si>
  <si>
    <t>The system is able to utilize interoperability to facilitate the sharing of data between Jail and the LiveScan application (two-way communications).</t>
  </si>
  <si>
    <t>JM LiveScan Module Interface</t>
  </si>
  <si>
    <t>JLScanl</t>
  </si>
  <si>
    <t>Description of Capability
Jail Management
Inmate Kiosk Interface</t>
  </si>
  <si>
    <t>The system supports communication between Jail and third party kiosk hardware and software.</t>
  </si>
  <si>
    <t>The kiosk system integrates with the Jail inmate commissary application.</t>
  </si>
  <si>
    <t>The Jail Inmate fund ledger management can integrate with kiosk system to maintain account balance information between the systems.</t>
  </si>
  <si>
    <t>Jkioski</t>
  </si>
  <si>
    <t>JM Inmate Kiosk Interface</t>
  </si>
  <si>
    <t>Description of Capability
Jail Management
Commissary Module Interface</t>
  </si>
  <si>
    <t xml:space="preserve">The system supports communication between Jail Management modules and third-party commissary software. </t>
  </si>
  <si>
    <t>The system supports communication between Jail Management modules and third-party Commissary-by-Phone software/process.</t>
  </si>
  <si>
    <t xml:space="preserve">The Commissary Module is able to utilize interoperability to facilitate the sharing of data between Jail Management modules and third-party applications. </t>
  </si>
  <si>
    <t>The Jail Management system shall be capable of providing commissary restrictions based on user defined criteria.  Example:  diabetic diet, low sodium diet.</t>
  </si>
  <si>
    <t>When the inmate is ordering from the commissary, the Inmate Telephone System shall interface with the commissary and inventory system located in the proposed Jail Management System.</t>
  </si>
  <si>
    <t>The Inventory system within the Jail Management system shall verify that the inmate is allowed to have that item and that no restriction on the item has been placed on the inmate by authorized personnel.  Example:  Diabetic diet, commissary restrictions due to inmate punishment, etc.</t>
  </si>
  <si>
    <t>The inventory in the Jail Management system shall be verified and updated in real-time as items are added or removed from the inmate’s commissary order.</t>
  </si>
  <si>
    <t xml:space="preserve">The Jail Management system shall be capable of generating inmate orders as a download to the Commissary provider. </t>
  </si>
  <si>
    <t>The Jail Management system shall be able to accept a download of credit back information to the inmate’s account from the Commissary provider as a result of a returned item or missing item from an order.</t>
  </si>
  <si>
    <t>JM Commissary Module Interface</t>
  </si>
  <si>
    <t>Jcomisl</t>
  </si>
  <si>
    <t>Description of Capability
Jail Management
Bar Coding</t>
  </si>
  <si>
    <t>JM Jail Management Bar Coding</t>
  </si>
  <si>
    <t>JPRBC</t>
  </si>
  <si>
    <t>Description of Capability
Jail Management
Employees / Personnel</t>
  </si>
  <si>
    <t xml:space="preserve">The Jail Personnel and Training module is the same that is used CAD, LERMS and FRMS. </t>
  </si>
  <si>
    <t>JM Personnel Management</t>
  </si>
  <si>
    <t>JPers</t>
  </si>
  <si>
    <t>Description of Capability
Jail Management
Personnel Activity and Scheduling</t>
  </si>
  <si>
    <t>JM Personnel Activity and Scheduling</t>
  </si>
  <si>
    <t>JActiv</t>
  </si>
  <si>
    <t>Description of Capability
Jail Management
Officer Activity</t>
  </si>
  <si>
    <t>JM Officer Activity Log</t>
  </si>
  <si>
    <t>JOffAct</t>
  </si>
  <si>
    <t>Description of Capability
Jail Management
Master Name Record</t>
  </si>
  <si>
    <t>JM Master Name Record</t>
  </si>
  <si>
    <t>JMN</t>
  </si>
  <si>
    <t>Description of Capability
Jail Management
Inmate Scheduling and Tracking</t>
  </si>
  <si>
    <t>JM Inmate Scheduling and Tracking</t>
  </si>
  <si>
    <t>JlnSch</t>
  </si>
  <si>
    <t>Description of Capability
Jail Management
Inmate Property Tracking</t>
  </si>
  <si>
    <t>JM Inmate Property Tracking</t>
  </si>
  <si>
    <t>JlnProp</t>
  </si>
  <si>
    <t>Description of Capability
Jail Management
Inmate Programs</t>
  </si>
  <si>
    <t>The Jail Management System provides for the full tracking and management of Inmate work release program.</t>
  </si>
  <si>
    <t>JM Inmate Programs</t>
  </si>
  <si>
    <t>JlnPrg</t>
  </si>
  <si>
    <t>Description of Capability
Jail Management
Inmate Movement Tracking</t>
  </si>
  <si>
    <t>JM Inmate Movement Tracking</t>
  </si>
  <si>
    <t>JlnMv</t>
  </si>
  <si>
    <t>Description of Capability
Jail Management
Inmate Incident Tracking</t>
  </si>
  <si>
    <t>JM Inmate Incident Tracking</t>
  </si>
  <si>
    <t>JlnInc</t>
  </si>
  <si>
    <t>Description of Capability
Jail Management
Inmate Grievance Tracking</t>
  </si>
  <si>
    <t>JM Inmate Grievance Tracking</t>
  </si>
  <si>
    <t>JlnGrv</t>
  </si>
  <si>
    <t>Description of Capability
Jail Management
Inmate Finance Management</t>
  </si>
  <si>
    <t xml:space="preserve">The system accepts and maintains ORI-specific Jail ledger accounts for facility and inmates.  </t>
  </si>
  <si>
    <t>The system shall have comprehensive checkbook management features, including the ability to write a check from an inmate’s account to a third party, to void, make documented Jail, and print a check register based on multiple criteria which can be queried by the end user.</t>
  </si>
  <si>
    <t xml:space="preserve">The system automatically updates the Jail finance system with check reconciliation data received electronically from the agency's bank. </t>
  </si>
  <si>
    <t>JlnFin</t>
  </si>
  <si>
    <t>JM Inmate Finance Management</t>
  </si>
  <si>
    <t>Description of Capability
Jail Management
Inmate Contacts</t>
  </si>
  <si>
    <t>JM Inmate Contacts</t>
  </si>
  <si>
    <t>JlmCont</t>
  </si>
  <si>
    <t>Description of Capability
Jail Management
Case Management</t>
  </si>
  <si>
    <t>JM Case Management</t>
  </si>
  <si>
    <t>JCase</t>
  </si>
  <si>
    <t>Description of Capability
Jail Management
Inmate Activity</t>
  </si>
  <si>
    <t>JM Inmate Activity Log</t>
  </si>
  <si>
    <t>JInAct</t>
  </si>
  <si>
    <t>Description of Capability
Jail Management
Equipment Tracking</t>
  </si>
  <si>
    <t>Description of Capability
Jail Management 
Data Analysis and Mapping</t>
  </si>
  <si>
    <t>Authorized users are able to run a query on every field in the Jail Management application to generate reports.</t>
  </si>
  <si>
    <t>Description of Capability
Jail Management 
Commissary</t>
  </si>
  <si>
    <t>Description of Capability
Jail Management 
General Requirements</t>
  </si>
  <si>
    <t>The Jail Management software integrates with the Law Enforcement RMS LERMS software.</t>
  </si>
  <si>
    <t xml:space="preserve">The Jail module software will be provided by the same vendor as the LERMS software . </t>
  </si>
  <si>
    <t xml:space="preserve">The integration includes automatic, seamless transfer of critical information between Jail Management and LERMS. </t>
  </si>
  <si>
    <t xml:space="preserve">Ability to generate numerous and various booking related reports to assist in statistical analysis and Jail management.  </t>
  </si>
  <si>
    <t xml:space="preserve">Ability to generate often multiple standard reports per module to facilitate statistical analysis and Jail management. </t>
  </si>
  <si>
    <t xml:space="preserve">Ability to create and maintain ORI-specific Jail ledger accounts for facility and inmates.  </t>
  </si>
  <si>
    <t xml:space="preserve">Ability to automatically update the Jail finance system with check reconciliation data received electronically from the customer's bank. </t>
  </si>
  <si>
    <t xml:space="preserve">Supports communication between Jail and third-party inmate telephone software. </t>
  </si>
  <si>
    <t>Ability to export booking information from Jail Management to Evercom.</t>
  </si>
  <si>
    <t>Description of Capability
Jail Management
Securus Interface</t>
  </si>
  <si>
    <t>J Securus Interface</t>
  </si>
  <si>
    <t>SECUI</t>
  </si>
  <si>
    <t>JMS</t>
  </si>
  <si>
    <t>JM Commissary</t>
  </si>
  <si>
    <t>JCom</t>
  </si>
  <si>
    <t>JM Data Analysis and Mapping</t>
  </si>
  <si>
    <t>JDAM</t>
  </si>
  <si>
    <t>JM Equipment Tracking</t>
  </si>
  <si>
    <t>JEquip</t>
  </si>
  <si>
    <t>The system provides the ability to capture electronic signatures. Example: inmate property intake, inmate jail property distribution.</t>
  </si>
  <si>
    <t>The system is able to use drag-and-drop functionality to perform inmate housing tasks.</t>
  </si>
  <si>
    <t>The system will not allow an inmate to be housed in a cell in which a "keep separate" known associate is also housed. There is an alert but there is no manual over-ride.</t>
  </si>
  <si>
    <t xml:space="preserve">The Master Name module is the same that is used in CAD and LERMS. </t>
  </si>
  <si>
    <t xml:space="preserve">The system will display an image of the subject within the master name record by uploading an image from a digital camera, network attached camera,  removeable media storage device, or any TWAIN32-compliant imaging device. </t>
  </si>
  <si>
    <t xml:space="preserve">The system is able to attach and display a mug shot (or other photograph) of an inmate within the booking record by uploading an image from a digital camera, network attached camera, removeable media storage device, or any TWAIN32-compliant imaging device. </t>
  </si>
  <si>
    <t>The master name record is accessible across all applications (JMS, CAD, LERMS, Mobile).</t>
  </si>
  <si>
    <t>Driver’s license number (multiple)</t>
  </si>
  <si>
    <t>Disabilities</t>
  </si>
  <si>
    <t>Military service branch</t>
  </si>
  <si>
    <t>Addresses</t>
  </si>
  <si>
    <t>The system provides the ability to export data contained in the master name record to one of the following supported formats:</t>
  </si>
  <si>
    <t>Integrates with kiosk system.</t>
  </si>
  <si>
    <t>Inmates make requests in a kiosk and that updates the Inmate Scheduling and Tracking.</t>
  </si>
  <si>
    <t xml:space="preserve">Scheduled events can be made to be recurring. </t>
  </si>
  <si>
    <t>The system must provide the ability to approve/deny release of property to a third party and record details.</t>
  </si>
  <si>
    <t>The inmate program modules integrate with other inmate scheduling processes and calendars.</t>
  </si>
  <si>
    <t>The provision for work release program capability shall include the ability to track multiple jobs per individual inmate</t>
  </si>
  <si>
    <t>Transporting Officer ID</t>
  </si>
  <si>
    <t>Multiple Transporting Officer ID</t>
  </si>
  <si>
    <t>The Inmate Grievance Tracking module integrates with various inmate kiosk system(s).</t>
  </si>
  <si>
    <t>The system allows authorized users to set a maximum allowable purchase amount.</t>
  </si>
  <si>
    <t xml:space="preserve">The system provides the ability to search booking records based on search criteria, including: </t>
  </si>
  <si>
    <t>The system has the ability to apply a permanent "Keep Separate" status to an inmate.</t>
  </si>
  <si>
    <t>Identix</t>
  </si>
  <si>
    <t>CrossMatch</t>
  </si>
  <si>
    <t>MorphoTrak</t>
  </si>
  <si>
    <t>Cogent</t>
  </si>
  <si>
    <t>ID Networks</t>
  </si>
  <si>
    <t>The system supports:</t>
  </si>
  <si>
    <t xml:space="preserve">Classification, including: </t>
  </si>
  <si>
    <t xml:space="preserve">Driver's license information, including: </t>
  </si>
  <si>
    <t>Driver's license class</t>
  </si>
  <si>
    <t>Driver's license state</t>
  </si>
  <si>
    <t>Preferred language</t>
  </si>
  <si>
    <t>Additional languages written (multiple)</t>
  </si>
  <si>
    <t>Additional languages read (multiple)</t>
  </si>
  <si>
    <t>PDF</t>
  </si>
  <si>
    <t>Facial composite sketch number</t>
  </si>
  <si>
    <t>The system is able to attach and display a photograph of inmate property within the property record by uploading an image from a:</t>
  </si>
  <si>
    <t>Digital camera</t>
  </si>
  <si>
    <t>Computer disk</t>
  </si>
  <si>
    <t>Any TWAIN32-compliant imaging device</t>
  </si>
  <si>
    <t>The system has the ability to manage the placement of inmates on work programs.</t>
  </si>
  <si>
    <t>The system has the ability to allow the Weekender program, or the non-consecutive incarceration program, to be days other than just the weekend days of Saturday and Sunday.</t>
  </si>
  <si>
    <t>The system has the ability to track the attendance, completion, and rejections of the inmate’s work programs.</t>
  </si>
  <si>
    <t>The system has the ability to capture the employment hours of each inmate in the Work Release program and also capture the date, the start time, and the time returned to the facility.</t>
  </si>
  <si>
    <t>Filed Date</t>
  </si>
  <si>
    <t>Filed Time</t>
  </si>
  <si>
    <t>Description of Capability
Law Enforcement RMS
Master Name Index</t>
  </si>
  <si>
    <t>LMNI</t>
  </si>
  <si>
    <t>A Master Name Index (MNI) is provided.</t>
  </si>
  <si>
    <t>All master name activity for a subject for all jurisdictions can be accessed via one record.</t>
  </si>
  <si>
    <t>Master name records for the same subject are separated by jurisdiction.</t>
  </si>
  <si>
    <t>Master name properties outlined above are an agency-level configuration option.</t>
  </si>
  <si>
    <t>Any activity for a subject can be viewed from the subject activity records (i.e. a case record can be accessed from the case suspect activity record contained within the master name file).</t>
  </si>
  <si>
    <t>The system is able to attach multiple supporting documents/files of various types (e.g., Word, Excel, JPG, MPG, WAV) to a master name record.</t>
  </si>
  <si>
    <t xml:space="preserve">Once a master name record is created, an authorized user is able to
update any basic data fields and add or modify other information as necessary.
</t>
  </si>
  <si>
    <t>The MNI is accessible and integrated with all modules where name information is needed/referenced.</t>
  </si>
  <si>
    <t>The system provides a process to merge/consolidate duplicate master name records.</t>
  </si>
  <si>
    <t>The system will display cautions (e.g. warrants, career criminal) associated with any names when displaying the master name record.</t>
  </si>
  <si>
    <t>The system allows for the tracking of business names (e.g. McDonalds), and associated business-related fields, to be entered within the MNI.</t>
  </si>
  <si>
    <t>The MNI integrates with the MLI (Master Location Index).</t>
  </si>
  <si>
    <t>The system shall display an image of the subject, if available, within all master name screens.</t>
  </si>
  <si>
    <t>The system restricts access to social security number to authorized users.</t>
  </si>
  <si>
    <t>The system shall provide the capability to track, chronologically, the changes to an individual’s master name record.</t>
  </si>
  <si>
    <t>The consolidation/merge process allows searching the master name index by any combination of the following demographic information:</t>
  </si>
  <si>
    <t>Middle Name</t>
  </si>
  <si>
    <t>Name Suffix</t>
  </si>
  <si>
    <t>DOB</t>
  </si>
  <si>
    <t>Phone Number</t>
  </si>
  <si>
    <t>Address</t>
  </si>
  <si>
    <t>Drivers License #</t>
  </si>
  <si>
    <t>All activities related to the records being merged will also be consolidated in the same master name record.</t>
  </si>
  <si>
    <t>Any record affected by a master name merge will be updated with the selected master name record.</t>
  </si>
  <si>
    <t>Merged records will be listed in the chronological order. (see above)</t>
  </si>
  <si>
    <t>The record being merged into the master record must be listed as an alias record.</t>
  </si>
  <si>
    <t>The MNI is accessible and integrated with the following activities, at a minimum:</t>
  </si>
  <si>
    <t>Case entry</t>
  </si>
  <si>
    <t>Case management</t>
  </si>
  <si>
    <t>Mug shots</t>
  </si>
  <si>
    <t>Licenses/Permits</t>
  </si>
  <si>
    <t>Narcotics Tracking</t>
  </si>
  <si>
    <t>Field Reporting</t>
  </si>
  <si>
    <t>Civil Process</t>
  </si>
  <si>
    <t>Jail/Corrections Management</t>
  </si>
  <si>
    <t>Field Interviews</t>
  </si>
  <si>
    <t>Career Criminal</t>
  </si>
  <si>
    <t>The MNI is accessible from CAD and integrated with names associated with CAD events (at agency discretion).</t>
  </si>
  <si>
    <t>The system supports a MNI where any events in the system will associate with the master name.</t>
  </si>
  <si>
    <t>An authorized user is able to expunge names and specific activity related to any individual.</t>
  </si>
  <si>
    <t>An authorized user is able to expunge names and specific activity related to any record.</t>
  </si>
  <si>
    <t>The system supports inquiry of the MNI which can use any and all fields of the MNI record.</t>
  </si>
  <si>
    <t>The system supports inquiry of the MNI that will return both first name and commonly associated nicknames (e.g. Jonathan and John, Michael and Mike).</t>
  </si>
  <si>
    <t>The system supports inquiry of the MNI which can use wild card substitution.</t>
  </si>
  <si>
    <t>The system supports inquiry of the MNI which can use soundex name substitution.</t>
  </si>
  <si>
    <r>
      <t>Standard soundexing does not provide sufficient capabilities for matching</t>
    </r>
    <r>
      <rPr>
        <i/>
        <sz val="11"/>
        <rFont val="Arial"/>
        <family val="2"/>
      </rPr>
      <t xml:space="preserve"> non-Anglo Saxon names</t>
    </r>
    <r>
      <rPr>
        <sz val="11"/>
        <rFont val="Arial"/>
        <family val="2"/>
      </rPr>
      <t>.  The system provides a method for identifying possible name matches, including but not limited to:</t>
    </r>
  </si>
  <si>
    <t>Hispanic surnames which may not follow traditional English structures.</t>
  </si>
  <si>
    <t>Middle Eastern names which may not translate easily into European characters and spelling.</t>
  </si>
  <si>
    <t>Asian names which may not follow traditional English structures for given names and surnames.</t>
  </si>
  <si>
    <t>At a minimum, the system tracks the following data as a part of the MNI:</t>
  </si>
  <si>
    <t>First, middle and last names as individual fields</t>
  </si>
  <si>
    <t>Social Security number (verified)</t>
  </si>
  <si>
    <t>Date of Birth (verified)</t>
  </si>
  <si>
    <t>Driver's license number</t>
  </si>
  <si>
    <t>State ID (SID)</t>
  </si>
  <si>
    <t>Local ID number</t>
  </si>
  <si>
    <t>Height</t>
  </si>
  <si>
    <t>Build</t>
  </si>
  <si>
    <t>Hair length</t>
  </si>
  <si>
    <t>Hair style</t>
  </si>
  <si>
    <t>Complexion</t>
  </si>
  <si>
    <t>Photo</t>
  </si>
  <si>
    <t>Scar, Marks and Tattoos (unlimited)</t>
  </si>
  <si>
    <t>Fingerprint data</t>
  </si>
  <si>
    <t>10 Print ID Number (Unique, System generated, Subject ID Number)</t>
  </si>
  <si>
    <t>Known associates, linked back to MNI</t>
  </si>
  <si>
    <t>Employer information</t>
  </si>
  <si>
    <t>Emergency contact information</t>
  </si>
  <si>
    <t>School information</t>
  </si>
  <si>
    <t>Chronology of the changes to be tracked for an individual.</t>
  </si>
  <si>
    <t>Use caution flag</t>
  </si>
  <si>
    <t>Narrative (unlimited)</t>
  </si>
  <si>
    <t>At a minimum, the system provides a mechanism to allow an unlimited number of versions of the following information to be tracked for each unique individual in the system:</t>
  </si>
  <si>
    <t>Aliases / nicknames, each of which may contain all the above-described identifying information.</t>
  </si>
  <si>
    <t>Addresses, current and prior, with user-defined types, e.g. home, work.</t>
  </si>
  <si>
    <t>Telephone numbers, current and prior, with user-defined types, e.g. home, work, cell, pager</t>
  </si>
  <si>
    <t>E-mail addresses</t>
  </si>
  <si>
    <t>Alias SSN</t>
  </si>
  <si>
    <t>Identifying numbers, e.g., SID, FBI, DL</t>
  </si>
  <si>
    <t>At a minimum, the system provides the following types to be associated with individuals:</t>
  </si>
  <si>
    <t>Victim</t>
  </si>
  <si>
    <t>Offender</t>
  </si>
  <si>
    <t>Associate</t>
  </si>
  <si>
    <t>Relative</t>
  </si>
  <si>
    <t>Guardian</t>
  </si>
  <si>
    <t>Parent</t>
  </si>
  <si>
    <t>Reporting Party</t>
  </si>
  <si>
    <t>Victim Offender</t>
  </si>
  <si>
    <t>Law Enforcement Officer</t>
  </si>
  <si>
    <t>Arrestee</t>
  </si>
  <si>
    <t>Person of Interest</t>
  </si>
  <si>
    <t>Questioned</t>
  </si>
  <si>
    <t>Owner</t>
  </si>
  <si>
    <t>Driver</t>
  </si>
  <si>
    <t>Passenger</t>
  </si>
  <si>
    <t>Pedestrian</t>
  </si>
  <si>
    <t>Unattended Death</t>
  </si>
  <si>
    <t>Other Involved</t>
  </si>
  <si>
    <t>The System has the ability to search the MNI by any field available in a MNI record.</t>
  </si>
  <si>
    <t>Authorized users have the ability to see, in one location, all associations to a person throughout the system.</t>
  </si>
  <si>
    <t>CIPSi</t>
  </si>
  <si>
    <t>J JMS</t>
  </si>
  <si>
    <t>JM Master Name Index</t>
  </si>
  <si>
    <t>Languages</t>
  </si>
  <si>
    <t>Ability to designate as primary</t>
  </si>
  <si>
    <t>Ability to designate if spoken</t>
  </si>
  <si>
    <t>Ability to designate if written</t>
  </si>
  <si>
    <t>Ability to select all of the above</t>
  </si>
  <si>
    <t>Ability to select any of the above</t>
  </si>
  <si>
    <t xml:space="preserve">The software processes dates as MM/DD/YYYY . </t>
  </si>
  <si>
    <t>The application is able to attach multiple supporting documents / files of various types (eg. Word, Excel, jPeg, mpeg, wave, avi).</t>
  </si>
  <si>
    <t>The application has ability to allow an authorized user to control which file extension types can be attached /saved to a record via file system resource manager or similar folder / extension management capability.</t>
  </si>
  <si>
    <t>Ability to access certain data with off-the-shelf programs, such as Excel, SSRS, and ODBC as authorized.</t>
  </si>
  <si>
    <t>The system shall allow user written programs in SSRS or other reporting packages, to be added to the system report menus and run on demand by an authorized user(s).</t>
  </si>
  <si>
    <t xml:space="preserve">The system can create and maintain complete booking records. </t>
  </si>
  <si>
    <t>The system is able to update inmate scheduled events via a wireless device, e.g., bar code scanning, RFID tracking.</t>
  </si>
  <si>
    <t xml:space="preserve">The system associates an inmate with a location by scanning the inmate's associated bar code or RFID. </t>
  </si>
  <si>
    <t xml:space="preserve">The system can update data on an client workstation with data gathered via the wireless device with bar code scanning or RFID. </t>
  </si>
  <si>
    <t xml:space="preserve">When scanning inmate bar codes or RFID during a head count, the user is alerted whether a given inmate should or should not be in the selected location. </t>
  </si>
  <si>
    <t xml:space="preserve">When scanning inmate bar codes  or RFID during a head count, the user is alerted whether a given inmate is scheduled to be away from his/her cell or pod/block at that particular time. </t>
  </si>
  <si>
    <t/>
  </si>
  <si>
    <t>Inmate Movement Tracking</t>
  </si>
  <si>
    <t>If the vendor does not provide an handheld inmate movement tracking application, solution will need to interface to:</t>
  </si>
  <si>
    <t>Guardian RFID</t>
  </si>
  <si>
    <t>Guard 1</t>
  </si>
  <si>
    <t>Spartan Tracker</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</si>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</sst>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0" x14ac:knownFonts="1">
    <font>
      <sz val="11"/>
      <color theme="1"/>
      <name val="Calibri"/>
      <family val="2"/>
      <scheme val="minor"/>
    </font>
    <font>
      <sz val="11"/>
      <name val="Times New Roman"/>
      <family val="1"/>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2"/>
      <name val="Arial"/>
      <family val="2"/>
    </font>
    <font>
      <sz val="12"/>
      <name val="Arial"/>
      <family val="2"/>
    </font>
    <font>
      <sz val="11"/>
      <name val="Arial"/>
      <family val="2"/>
    </font>
    <font>
      <b/>
      <sz val="11"/>
      <color theme="1"/>
      <name val="Calibri"/>
      <family val="2"/>
      <scheme val="minor"/>
    </font>
    <font>
      <sz val="7"/>
      <color theme="1"/>
      <name val="Calibri"/>
      <family val="2"/>
      <scheme val="minor"/>
    </font>
    <font>
      <sz val="9"/>
      <name val="Arial"/>
      <family val="2"/>
    </font>
    <font>
      <sz val="12"/>
      <color theme="1"/>
      <name val="Arial"/>
      <family val="2"/>
    </font>
    <font>
      <b/>
      <sz val="12"/>
      <name val="Calibri"/>
      <family val="2"/>
      <scheme val="minor"/>
    </font>
    <font>
      <b/>
      <u/>
      <sz val="11"/>
      <color theme="1"/>
      <name val="Calibri"/>
      <family val="2"/>
      <scheme val="minor"/>
    </font>
    <font>
      <b/>
      <u/>
      <sz val="11"/>
      <name val="Calibri"/>
      <family val="2"/>
      <scheme val="minor"/>
    </font>
    <font>
      <b/>
      <sz val="12"/>
      <color theme="0"/>
      <name val="Arial"/>
      <family val="2"/>
    </font>
    <font>
      <b/>
      <sz val="14"/>
      <name val="Calibri"/>
      <family val="2"/>
      <scheme val="minor"/>
    </font>
    <font>
      <sz val="11"/>
      <color theme="1"/>
      <name val="Calibri"/>
      <family val="2"/>
      <scheme val="minor"/>
    </font>
    <font>
      <sz val="11"/>
      <name val="Times New Roman"/>
      <family val="1"/>
    </font>
    <font>
      <vertAlign val="superscript"/>
      <sz val="11"/>
      <name val="Arial"/>
      <family val="2"/>
    </font>
    <font>
      <sz val="11"/>
      <color theme="1"/>
      <name val="Arial"/>
      <family val="2"/>
    </font>
    <font>
      <sz val="12"/>
      <color indexed="8"/>
      <name val="Arial"/>
      <family val="2"/>
    </font>
    <font>
      <b/>
      <sz val="12"/>
      <color indexed="8"/>
      <name val="Arial"/>
      <family val="2"/>
    </font>
    <font>
      <b/>
      <u/>
      <sz val="16"/>
      <name val="Arial"/>
      <family val="2"/>
    </font>
    <font>
      <b/>
      <sz val="14"/>
      <name val="Arial"/>
      <family val="2"/>
    </font>
    <font>
      <sz val="11"/>
      <name val="Arial"/>
      <family val="2"/>
    </font>
    <font>
      <sz val="12"/>
      <name val="Arial"/>
      <family val="2"/>
    </font>
    <font>
      <sz val="11"/>
      <name val="Arial"/>
      <family val="2"/>
    </font>
    <font>
      <sz val="12"/>
      <name val="Arial"/>
      <family val="2"/>
    </font>
    <font>
      <sz val="11"/>
      <name val="Times New Roman"/>
      <family val="1"/>
    </font>
    <font>
      <i/>
      <sz val="11"/>
      <name val="Arial"/>
      <family val="2"/>
    </font>
    <font>
      <sz val="11"/>
      <name val="Arial"/>
    </font>
    <font>
      <sz val="12"/>
      <name val="Arial"/>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1"/>
        <bgColor indexed="64"/>
      </patternFill>
    </fill>
    <fill>
      <patternFill patternType="solid">
        <fgColor rgb="FFFFFFFF"/>
        <bgColor indexed="64"/>
      </patternFill>
    </fill>
    <fill>
      <patternFill patternType="solid">
        <fgColor rgb="FFFFC000"/>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top style="dashed">
        <color theme="0" tint="-0.499984740745262"/>
      </top>
      <bottom style="dashed">
        <color theme="0" tint="-0.499984740745262"/>
      </bottom>
      <diagonal/>
    </border>
    <border>
      <left/>
      <right/>
      <top style="medium">
        <color indexed="64"/>
      </top>
      <bottom style="thin">
        <color indexed="64"/>
      </bottom>
      <diagonal/>
    </border>
    <border>
      <left/>
      <right style="thin">
        <color auto="1"/>
      </right>
      <top/>
      <bottom/>
      <diagonal/>
    </border>
    <border>
      <left style="dashed">
        <color theme="0" tint="-0.499984740745262"/>
      </left>
      <right style="dashed">
        <color theme="0" tint="-0.499984740745262"/>
      </right>
      <top style="dashed">
        <color theme="0" tint="-0.499984740745262"/>
      </top>
      <bottom/>
      <diagonal/>
    </border>
    <border>
      <left style="dashed">
        <color theme="0" tint="-0.499984740745262"/>
      </left>
      <right style="dashed">
        <color theme="0" tint="-0.499984740745262"/>
      </right>
      <top/>
      <bottom style="dashed">
        <color theme="0" tint="-0.499984740745262"/>
      </bottom>
      <diagonal/>
    </border>
    <border>
      <left style="thin">
        <color indexed="64"/>
      </left>
      <right style="dashed">
        <color theme="0" tint="-0.499984740745262"/>
      </right>
      <top style="dashed">
        <color theme="0" tint="-0.499984740745262"/>
      </top>
      <bottom style="dashed">
        <color theme="0" tint="-0.499984740745262"/>
      </bottom>
      <diagonal/>
    </border>
    <border>
      <left style="dashed">
        <color theme="0" tint="-0.499984740745262"/>
      </left>
      <right style="thin">
        <color indexed="64"/>
      </right>
      <top style="dashed">
        <color theme="0" tint="-0.499984740745262"/>
      </top>
      <bottom style="dashed">
        <color theme="0" tint="-0.499984740745262"/>
      </bottom>
      <diagonal/>
    </border>
    <border>
      <left style="thin">
        <color indexed="64"/>
      </left>
      <right style="dashed">
        <color theme="0" tint="-0.499984740745262"/>
      </right>
      <top style="dashed">
        <color theme="0" tint="-0.499984740745262"/>
      </top>
      <bottom style="thin">
        <color indexed="64"/>
      </bottom>
      <diagonal/>
    </border>
    <border>
      <left style="dashed">
        <color theme="0" tint="-0.499984740745262"/>
      </left>
      <right style="dashed">
        <color theme="0" tint="-0.499984740745262"/>
      </right>
      <top style="dashed">
        <color theme="0" tint="-0.499984740745262"/>
      </top>
      <bottom style="thin">
        <color indexed="64"/>
      </bottom>
      <diagonal/>
    </border>
    <border>
      <left style="dashed">
        <color theme="0" tint="-0.499984740745262"/>
      </left>
      <right style="thin">
        <color indexed="64"/>
      </right>
      <top style="dashed">
        <color theme="0" tint="-0.499984740745262"/>
      </top>
      <bottom style="thin">
        <color indexed="64"/>
      </bottom>
      <diagonal/>
    </border>
    <border>
      <left style="thin">
        <color indexed="64"/>
      </left>
      <right style="dashed">
        <color theme="0" tint="-0.499984740745262"/>
      </right>
      <top/>
      <bottom style="dashed">
        <color theme="0" tint="-0.499984740745262"/>
      </bottom>
      <diagonal/>
    </border>
    <border>
      <left style="dashed">
        <color theme="0" tint="-0.499984740745262"/>
      </left>
      <right style="thin">
        <color indexed="64"/>
      </right>
      <top/>
      <bottom style="dashed">
        <color theme="0" tint="-0.499984740745262"/>
      </bottom>
      <diagonal/>
    </border>
    <border>
      <left style="dashed">
        <color theme="0" tint="-0.499984740745262"/>
      </left>
      <right style="dashed">
        <color theme="0" tint="-0.499984740745262"/>
      </right>
      <top/>
      <bottom/>
      <diagonal/>
    </border>
    <border>
      <left style="dashed">
        <color theme="0" tint="-0.499984740745262"/>
      </left>
      <right style="thin">
        <color indexed="64"/>
      </right>
      <top style="dashed">
        <color theme="0" tint="-0.499984740745262"/>
      </top>
      <bottom/>
      <diagonal/>
    </border>
    <border>
      <left style="thin">
        <color indexed="64"/>
      </left>
      <right style="dashed">
        <color theme="0" tint="-0.499984740745262"/>
      </right>
      <top style="dashed">
        <color theme="0" tint="-0.499984740745262"/>
      </top>
      <bottom/>
      <diagonal/>
    </border>
    <border>
      <left style="dashed">
        <color theme="0" tint="-0.499984740745262"/>
      </left>
      <right/>
      <top/>
      <bottom style="dashed">
        <color theme="0" tint="-0.4999847407452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ashed">
        <color theme="0" tint="-0.499984740745262"/>
      </left>
      <right/>
      <top style="dashed">
        <color theme="0" tint="-0.499984740745262"/>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dashed">
        <color theme="1" tint="0.14999847407452621"/>
      </left>
      <right/>
      <top style="dashed">
        <color theme="1" tint="0.14999847407452621"/>
      </top>
      <bottom/>
      <diagonal/>
    </border>
    <border>
      <left/>
      <right/>
      <top style="dashed">
        <color theme="1" tint="0.14999847407452621"/>
      </top>
      <bottom/>
      <diagonal/>
    </border>
    <border>
      <left/>
      <right style="dashed">
        <color theme="1" tint="0.14999847407452621"/>
      </right>
      <top style="dashed">
        <color theme="1" tint="0.14999847407452621"/>
      </top>
      <bottom/>
      <diagonal/>
    </border>
    <border>
      <left style="dashed">
        <color theme="1" tint="0.14999847407452621"/>
      </left>
      <right/>
      <top/>
      <bottom/>
      <diagonal/>
    </border>
    <border>
      <left/>
      <right style="dashed">
        <color theme="1" tint="0.14999847407452621"/>
      </right>
      <top/>
      <bottom/>
      <diagonal/>
    </border>
    <border>
      <left style="dashed">
        <color theme="1" tint="0.14999847407452621"/>
      </left>
      <right/>
      <top style="medium">
        <color indexed="64"/>
      </top>
      <bottom/>
      <diagonal/>
    </border>
    <border>
      <left style="dashed">
        <color theme="1" tint="0.14999847407452621"/>
      </left>
      <right/>
      <top/>
      <bottom style="medium">
        <color indexed="64"/>
      </bottom>
      <diagonal/>
    </border>
    <border>
      <left style="dashed">
        <color theme="1" tint="0.14999847407452621"/>
      </left>
      <right/>
      <top/>
      <bottom style="dashed">
        <color theme="1" tint="0.14999847407452621"/>
      </bottom>
      <diagonal/>
    </border>
    <border>
      <left/>
      <right/>
      <top/>
      <bottom style="dashed">
        <color theme="1" tint="0.14999847407452621"/>
      </bottom>
      <diagonal/>
    </border>
    <border>
      <left/>
      <right style="dashed">
        <color theme="1" tint="0.14999847407452621"/>
      </right>
      <top/>
      <bottom style="dashed">
        <color theme="1" tint="0.14999847407452621"/>
      </bottom>
      <diagonal/>
    </border>
    <border>
      <left/>
      <right/>
      <top style="thin">
        <color indexed="64"/>
      </top>
      <bottom style="medium">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dashed">
        <color theme="0" tint="-0.499984740745262"/>
      </right>
      <top/>
      <bottom/>
      <diagonal/>
    </border>
    <border>
      <left style="dashed">
        <color theme="0" tint="-0.499984740745262"/>
      </left>
      <right/>
      <top/>
      <bottom/>
      <diagonal/>
    </border>
    <border>
      <left style="dashed">
        <color theme="0" tint="-0.499984740745262"/>
      </left>
      <right/>
      <top style="dashed">
        <color theme="0" tint="-0.499984740745262"/>
      </top>
      <bottom/>
      <diagonal/>
    </border>
    <border>
      <left style="thin">
        <color indexed="64"/>
      </left>
      <right/>
      <top/>
      <bottom style="thin">
        <color indexed="64"/>
      </bottom>
      <diagonal/>
    </border>
    <border>
      <left style="dashed">
        <color theme="0" tint="-0.499984740745262"/>
      </left>
      <right style="dashed">
        <color theme="0" tint="-0.499984740745262"/>
      </right>
      <top/>
      <bottom style="thin">
        <color indexed="64"/>
      </bottom>
      <diagonal/>
    </border>
    <border>
      <left/>
      <right style="dashed">
        <color theme="0" tint="-0.499984740745262"/>
      </right>
      <top style="dashed">
        <color theme="0" tint="-0.499984740745262"/>
      </top>
      <bottom style="dashed">
        <color theme="0" tint="-0.499984740745262"/>
      </bottom>
      <diagonal/>
    </border>
    <border>
      <left style="medium">
        <color indexed="64"/>
      </left>
      <right style="thin">
        <color indexed="64"/>
      </right>
      <top/>
      <bottom/>
      <diagonal/>
    </border>
    <border>
      <left style="dashed">
        <color theme="0" tint="-0.499984740745262"/>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theme="0" tint="-0.499984740745262"/>
      </right>
      <top style="dashed">
        <color theme="0" tint="-0.499984740745262"/>
      </top>
      <bottom style="medium">
        <color indexed="64"/>
      </bottom>
      <diagonal/>
    </border>
    <border>
      <left/>
      <right style="medium">
        <color indexed="64"/>
      </right>
      <top style="thin">
        <color indexed="64"/>
      </top>
      <bottom style="medium">
        <color indexed="64"/>
      </bottom>
      <diagonal/>
    </border>
    <border>
      <left style="dashed">
        <color theme="0" tint="-0.499984740745262"/>
      </left>
      <right style="thin">
        <color indexed="64"/>
      </right>
      <top/>
      <bottom style="medium">
        <color indexed="64"/>
      </bottom>
      <diagonal/>
    </border>
    <border>
      <left style="dashed">
        <color theme="0" tint="-0.499984740745262"/>
      </left>
      <right/>
      <top style="dashed">
        <color theme="0" tint="-0.499984740745262"/>
      </top>
      <bottom style="medium">
        <color indexed="64"/>
      </bottom>
      <diagonal/>
    </border>
    <border>
      <left style="dashed">
        <color theme="0" tint="-0.499984740745262"/>
      </left>
      <right style="dashed">
        <color theme="0" tint="-0.499984740745262"/>
      </right>
      <top/>
      <bottom style="medium">
        <color indexed="64"/>
      </bottom>
      <diagonal/>
    </border>
  </borders>
  <cellStyleXfs count="59">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0" borderId="0"/>
    <xf numFmtId="0" fontId="21" fillId="0" borderId="0"/>
    <xf numFmtId="0" fontId="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23" borderId="7" applyNumberFormat="0" applyFont="0" applyAlignment="0" applyProtection="0"/>
    <xf numFmtId="0" fontId="2" fillId="23" borderId="38" applyNumberFormat="0" applyFont="0" applyAlignment="0" applyProtection="0"/>
    <xf numFmtId="0" fontId="17" fillId="20" borderId="39" applyNumberFormat="0" applyAlignment="0" applyProtection="0"/>
    <xf numFmtId="0" fontId="19" fillId="0" borderId="40" applyNumberFormat="0" applyFill="0" applyAlignment="0" applyProtection="0"/>
    <xf numFmtId="0" fontId="2" fillId="23" borderId="38" applyNumberFormat="0" applyFont="0" applyAlignment="0" applyProtection="0"/>
    <xf numFmtId="0" fontId="7" fillId="20" borderId="41" applyNumberFormat="0" applyAlignment="0" applyProtection="0"/>
    <xf numFmtId="0" fontId="14" fillId="7" borderId="41" applyNumberFormat="0" applyAlignment="0" applyProtection="0"/>
    <xf numFmtId="0" fontId="35" fillId="0" borderId="0"/>
    <xf numFmtId="0" fontId="1" fillId="0" borderId="0"/>
    <xf numFmtId="0" fontId="34" fillId="0" borderId="0"/>
    <xf numFmtId="0" fontId="2" fillId="0" borderId="0"/>
    <xf numFmtId="0" fontId="2" fillId="0" borderId="0"/>
    <xf numFmtId="0" fontId="34" fillId="0" borderId="0"/>
    <xf numFmtId="0" fontId="46" fillId="0" borderId="0"/>
  </cellStyleXfs>
  <cellXfs count="329">
    <xf numFmtId="0" fontId="0" fillId="0" borderId="0" xfId="0"/>
    <xf numFmtId="0" fontId="24" fillId="24" borderId="16" xfId="1" applyFont="1" applyFill="1" applyBorder="1" applyAlignment="1">
      <alignment horizontal="center" vertical="center"/>
    </xf>
    <xf numFmtId="0" fontId="24" fillId="0" borderId="14" xfId="1" applyFont="1" applyBorder="1" applyAlignment="1">
      <alignment horizontal="center" vertical="center"/>
    </xf>
    <xf numFmtId="0" fontId="24" fillId="24" borderId="17" xfId="1" applyFont="1" applyFill="1" applyBorder="1" applyAlignment="1">
      <alignment horizontal="center" vertical="center" wrapText="1"/>
    </xf>
    <xf numFmtId="0" fontId="24" fillId="0" borderId="14" xfId="1" applyFont="1" applyBorder="1" applyAlignment="1">
      <alignment horizontal="center" vertical="center" wrapText="1"/>
    </xf>
    <xf numFmtId="0" fontId="21" fillId="0" borderId="10" xfId="39" applyBorder="1" applyAlignment="1">
      <alignment horizontal="center"/>
    </xf>
    <xf numFmtId="0" fontId="21" fillId="0" borderId="11" xfId="39" applyBorder="1" applyAlignment="1">
      <alignment horizontal="center"/>
    </xf>
    <xf numFmtId="0" fontId="21" fillId="0" borderId="12" xfId="39" applyBorder="1" applyAlignment="1">
      <alignment horizontal="center"/>
    </xf>
    <xf numFmtId="0" fontId="23" fillId="0" borderId="21" xfId="1" applyFont="1" applyBorder="1" applyProtection="1">
      <protection locked="0"/>
    </xf>
    <xf numFmtId="0" fontId="23" fillId="0" borderId="21" xfId="1" applyFont="1" applyBorder="1" applyAlignment="1" applyProtection="1">
      <alignment horizontal="center"/>
      <protection locked="0"/>
    </xf>
    <xf numFmtId="0" fontId="24" fillId="0" borderId="21" xfId="1" applyFont="1" applyBorder="1" applyAlignment="1" applyProtection="1">
      <alignment horizontal="center"/>
      <protection locked="0"/>
    </xf>
    <xf numFmtId="0" fontId="24" fillId="0" borderId="21" xfId="1" applyFont="1" applyBorder="1" applyProtection="1">
      <protection locked="0"/>
    </xf>
    <xf numFmtId="0" fontId="23" fillId="0" borderId="25" xfId="1" applyFont="1" applyBorder="1" applyAlignment="1" applyProtection="1">
      <alignment horizontal="center"/>
      <protection locked="0"/>
    </xf>
    <xf numFmtId="0" fontId="24" fillId="0" borderId="25" xfId="1" applyFont="1" applyBorder="1" applyAlignment="1" applyProtection="1">
      <alignment horizontal="center"/>
      <protection locked="0"/>
    </xf>
    <xf numFmtId="0" fontId="23" fillId="0" borderId="26" xfId="1" applyFont="1" applyBorder="1" applyAlignment="1" applyProtection="1">
      <alignment horizontal="center"/>
      <protection locked="0"/>
    </xf>
    <xf numFmtId="0" fontId="24" fillId="0" borderId="26" xfId="1" applyFont="1" applyBorder="1" applyAlignment="1" applyProtection="1">
      <alignment horizontal="center"/>
      <protection locked="0"/>
    </xf>
    <xf numFmtId="0" fontId="23" fillId="0" borderId="28" xfId="1" applyFont="1" applyBorder="1" applyAlignment="1" applyProtection="1">
      <alignment horizontal="center"/>
      <protection locked="0"/>
    </xf>
    <xf numFmtId="0" fontId="23" fillId="0" borderId="30" xfId="1" applyFont="1" applyBorder="1" applyAlignment="1" applyProtection="1">
      <alignment horizontal="center"/>
      <protection locked="0"/>
    </xf>
    <xf numFmtId="0" fontId="24" fillId="0" borderId="30" xfId="1" applyFont="1" applyBorder="1" applyAlignment="1" applyProtection="1">
      <alignment horizontal="center"/>
      <protection locked="0"/>
    </xf>
    <xf numFmtId="0" fontId="23" fillId="0" borderId="31" xfId="1" applyFont="1" applyBorder="1" applyAlignment="1" applyProtection="1">
      <alignment horizontal="center"/>
      <protection locked="0"/>
    </xf>
    <xf numFmtId="0" fontId="23" fillId="0" borderId="22" xfId="1" applyFont="1" applyBorder="1" applyProtection="1">
      <protection locked="0"/>
    </xf>
    <xf numFmtId="0" fontId="23" fillId="0" borderId="33" xfId="1" applyFont="1" applyBorder="1" applyAlignment="1" applyProtection="1">
      <alignment horizontal="center"/>
      <protection locked="0"/>
    </xf>
    <xf numFmtId="0" fontId="23" fillId="0" borderId="35" xfId="1" applyFont="1" applyBorder="1" applyAlignment="1" applyProtection="1">
      <alignment horizontal="center"/>
      <protection locked="0"/>
    </xf>
    <xf numFmtId="0" fontId="23" fillId="0" borderId="25" xfId="1" applyFont="1" applyBorder="1" applyProtection="1">
      <protection locked="0"/>
    </xf>
    <xf numFmtId="0" fontId="24" fillId="0" borderId="25" xfId="1" applyFont="1" applyBorder="1" applyProtection="1">
      <protection locked="0"/>
    </xf>
    <xf numFmtId="0" fontId="23" fillId="0" borderId="37" xfId="1" applyFont="1" applyBorder="1"/>
    <xf numFmtId="0" fontId="23" fillId="0" borderId="34" xfId="1" applyFont="1" applyBorder="1" applyAlignment="1" applyProtection="1">
      <alignment horizontal="center"/>
      <protection locked="0"/>
    </xf>
    <xf numFmtId="0" fontId="24" fillId="0" borderId="34" xfId="1" applyFont="1" applyBorder="1" applyAlignment="1" applyProtection="1">
      <alignment horizontal="center"/>
      <protection locked="0"/>
    </xf>
    <xf numFmtId="0" fontId="24" fillId="0" borderId="26" xfId="1" applyFont="1" applyBorder="1" applyProtection="1">
      <protection locked="0"/>
    </xf>
    <xf numFmtId="0" fontId="24" fillId="0" borderId="42" xfId="1" applyFont="1" applyBorder="1" applyProtection="1">
      <protection locked="0"/>
    </xf>
    <xf numFmtId="0" fontId="25" fillId="0" borderId="0" xfId="0" applyFont="1" applyAlignment="1">
      <alignment horizontal="center" wrapText="1"/>
    </xf>
    <xf numFmtId="0" fontId="0" fillId="0" borderId="0" xfId="0" applyAlignment="1">
      <alignment horizontal="center"/>
    </xf>
    <xf numFmtId="0" fontId="23" fillId="0" borderId="26" xfId="1" applyFont="1" applyBorder="1" applyProtection="1">
      <protection locked="0"/>
    </xf>
    <xf numFmtId="0" fontId="23" fillId="24" borderId="13" xfId="39" applyFont="1" applyFill="1" applyBorder="1" applyAlignment="1" applyProtection="1">
      <alignment horizontal="center" vertical="center" shrinkToFit="1"/>
      <protection locked="0"/>
    </xf>
    <xf numFmtId="0" fontId="22" fillId="24" borderId="23" xfId="1" applyFont="1" applyFill="1" applyBorder="1" applyAlignment="1">
      <alignment vertical="center"/>
    </xf>
    <xf numFmtId="0" fontId="30" fillId="0" borderId="0" xfId="0" applyFont="1" applyAlignment="1">
      <alignment horizontal="center" wrapText="1"/>
    </xf>
    <xf numFmtId="0" fontId="31" fillId="24" borderId="13" xfId="1" applyFont="1" applyFill="1" applyBorder="1" applyAlignment="1">
      <alignment horizontal="center" wrapText="1"/>
    </xf>
    <xf numFmtId="0" fontId="0" fillId="0" borderId="13" xfId="0" applyBorder="1" applyAlignment="1">
      <alignment horizontal="center"/>
    </xf>
    <xf numFmtId="0" fontId="0" fillId="0" borderId="13" xfId="0" applyBorder="1" applyAlignment="1">
      <alignment horizontal="right"/>
    </xf>
    <xf numFmtId="0" fontId="24" fillId="0" borderId="48" xfId="1" applyFont="1" applyBorder="1" applyAlignment="1">
      <alignment horizontal="center" vertical="center"/>
    </xf>
    <xf numFmtId="0" fontId="3" fillId="0" borderId="0" xfId="39" applyFont="1" applyAlignment="1">
      <alignment horizontal="center"/>
    </xf>
    <xf numFmtId="0" fontId="30" fillId="0" borderId="0" xfId="0" applyFont="1" applyAlignment="1">
      <alignment horizontal="center"/>
    </xf>
    <xf numFmtId="0" fontId="0" fillId="0" borderId="51" xfId="0" applyBorder="1"/>
    <xf numFmtId="0" fontId="3" fillId="0" borderId="52" xfId="39" applyFont="1" applyBorder="1"/>
    <xf numFmtId="0" fontId="3" fillId="0" borderId="53" xfId="39" applyFont="1" applyBorder="1" applyAlignment="1">
      <alignment horizontal="center"/>
    </xf>
    <xf numFmtId="0" fontId="21" fillId="0" borderId="54" xfId="39" applyBorder="1"/>
    <xf numFmtId="0" fontId="21" fillId="0" borderId="53" xfId="39" applyBorder="1" applyAlignment="1">
      <alignment horizontal="center"/>
    </xf>
    <xf numFmtId="0" fontId="21" fillId="0" borderId="52" xfId="39" applyBorder="1"/>
    <xf numFmtId="0" fontId="21" fillId="0" borderId="55" xfId="39" applyBorder="1"/>
    <xf numFmtId="0" fontId="0" fillId="0" borderId="52" xfId="0" applyBorder="1"/>
    <xf numFmtId="0" fontId="0" fillId="0" borderId="53" xfId="0" applyBorder="1"/>
    <xf numFmtId="0" fontId="0" fillId="0" borderId="56" xfId="0" applyBorder="1"/>
    <xf numFmtId="0" fontId="0" fillId="0" borderId="57" xfId="0" applyBorder="1"/>
    <xf numFmtId="0" fontId="0" fillId="0" borderId="58" xfId="0" applyBorder="1"/>
    <xf numFmtId="0" fontId="0" fillId="0" borderId="49" xfId="0" applyBorder="1"/>
    <xf numFmtId="0" fontId="0" fillId="0" borderId="50" xfId="0" applyBorder="1"/>
    <xf numFmtId="0" fontId="29" fillId="24" borderId="17" xfId="1" applyFont="1" applyFill="1" applyBorder="1" applyAlignment="1">
      <alignment horizontal="left" vertical="center"/>
    </xf>
    <xf numFmtId="0" fontId="29" fillId="24" borderId="18" xfId="1" applyFont="1" applyFill="1" applyBorder="1" applyAlignment="1">
      <alignment horizontal="left" vertical="center"/>
    </xf>
    <xf numFmtId="0" fontId="0" fillId="0" borderId="23" xfId="0" applyBorder="1" applyAlignment="1">
      <alignment horizontal="center" vertical="center"/>
    </xf>
    <xf numFmtId="0" fontId="0" fillId="0" borderId="59" xfId="0" applyBorder="1" applyAlignment="1">
      <alignment horizontal="center" vertical="center"/>
    </xf>
    <xf numFmtId="0" fontId="0" fillId="0" borderId="17" xfId="0" applyBorder="1" applyAlignment="1">
      <alignment horizontal="center" vertical="center"/>
    </xf>
    <xf numFmtId="0" fontId="27" fillId="0" borderId="60" xfId="1" applyFont="1" applyBorder="1" applyAlignment="1">
      <alignment horizontal="center" vertical="center" wrapText="1"/>
    </xf>
    <xf numFmtId="0" fontId="27" fillId="0" borderId="61" xfId="1" applyFont="1" applyBorder="1" applyAlignment="1">
      <alignment horizontal="center" vertical="center" wrapText="1"/>
    </xf>
    <xf numFmtId="0" fontId="23" fillId="0" borderId="62" xfId="1" applyFont="1" applyBorder="1" applyAlignment="1">
      <alignment horizontal="center" vertical="center"/>
    </xf>
    <xf numFmtId="0" fontId="33" fillId="24" borderId="16" xfId="1" applyFont="1" applyFill="1" applyBorder="1" applyAlignment="1">
      <alignment horizontal="left" vertical="center"/>
    </xf>
    <xf numFmtId="0" fontId="26" fillId="0" borderId="29" xfId="0" applyFont="1" applyBorder="1" applyAlignment="1" applyProtection="1">
      <alignment horizontal="center" wrapText="1"/>
      <protection locked="0"/>
    </xf>
    <xf numFmtId="0" fontId="24" fillId="0" borderId="21" xfId="1" applyFont="1" applyBorder="1"/>
    <xf numFmtId="0" fontId="0" fillId="0" borderId="64" xfId="0" applyBorder="1"/>
    <xf numFmtId="0" fontId="26" fillId="0" borderId="32" xfId="0" applyFont="1" applyBorder="1" applyAlignment="1" applyProtection="1">
      <alignment horizontal="center" wrapText="1"/>
      <protection locked="0"/>
    </xf>
    <xf numFmtId="0" fontId="26" fillId="0" borderId="27" xfId="0" applyFont="1" applyBorder="1" applyAlignment="1">
      <alignment horizontal="center" wrapText="1"/>
    </xf>
    <xf numFmtId="0" fontId="0" fillId="0" borderId="63" xfId="0" applyBorder="1" applyAlignment="1">
      <alignment horizontal="center"/>
    </xf>
    <xf numFmtId="0" fontId="24" fillId="0" borderId="21" xfId="1" applyFont="1" applyBorder="1" applyAlignment="1">
      <alignment horizontal="center"/>
    </xf>
    <xf numFmtId="0" fontId="23" fillId="24" borderId="17" xfId="1" applyFont="1" applyFill="1" applyBorder="1" applyAlignment="1">
      <alignment vertical="center" wrapText="1"/>
    </xf>
    <xf numFmtId="0" fontId="26" fillId="0" borderId="36" xfId="0" applyFont="1" applyBorder="1" applyAlignment="1" applyProtection="1">
      <alignment horizontal="center" wrapText="1"/>
      <protection locked="0"/>
    </xf>
    <xf numFmtId="0" fontId="23" fillId="0" borderId="21" xfId="1" applyFont="1" applyBorder="1" applyAlignment="1">
      <alignment horizontal="center"/>
    </xf>
    <xf numFmtId="0" fontId="0" fillId="0" borderId="64" xfId="0" applyBorder="1" applyAlignment="1">
      <alignment horizontal="center"/>
    </xf>
    <xf numFmtId="0" fontId="26" fillId="0" borderId="27" xfId="0" applyFont="1" applyBorder="1" applyAlignment="1" applyProtection="1">
      <alignment horizontal="center" wrapText="1"/>
      <protection locked="0"/>
    </xf>
    <xf numFmtId="0" fontId="26" fillId="0" borderId="32" xfId="0" applyFont="1" applyBorder="1" applyAlignment="1">
      <alignment horizontal="center" wrapText="1"/>
    </xf>
    <xf numFmtId="0" fontId="23" fillId="24" borderId="16" xfId="1" applyFont="1" applyFill="1" applyBorder="1" applyAlignment="1">
      <alignment vertical="center" wrapText="1"/>
    </xf>
    <xf numFmtId="0" fontId="26" fillId="0" borderId="0" xfId="0" applyFont="1" applyAlignment="1">
      <alignment horizontal="center" wrapText="1"/>
    </xf>
    <xf numFmtId="0" fontId="0" fillId="0" borderId="63" xfId="0" applyBorder="1"/>
    <xf numFmtId="0" fontId="24" fillId="0" borderId="19" xfId="1" applyFont="1" applyBorder="1" applyAlignment="1">
      <alignment horizontal="center" vertical="center"/>
    </xf>
    <xf numFmtId="0" fontId="23" fillId="0" borderId="17" xfId="1" applyFont="1" applyBorder="1" applyAlignment="1" applyProtection="1">
      <alignment horizontal="left" vertical="center" wrapText="1"/>
      <protection locked="0"/>
    </xf>
    <xf numFmtId="0" fontId="24" fillId="0" borderId="24" xfId="1" applyFont="1" applyBorder="1" applyAlignment="1">
      <alignment horizontal="center" vertical="center"/>
    </xf>
    <xf numFmtId="0" fontId="24" fillId="0" borderId="48" xfId="1" applyFont="1" applyBorder="1" applyAlignment="1">
      <alignment horizontal="center" vertical="center" wrapText="1"/>
    </xf>
    <xf numFmtId="0" fontId="23" fillId="0" borderId="69" xfId="1" applyFont="1" applyBorder="1" applyAlignment="1" applyProtection="1">
      <alignment horizontal="left" vertical="center" wrapText="1"/>
      <protection locked="0"/>
    </xf>
    <xf numFmtId="0" fontId="24" fillId="24" borderId="17" xfId="1" applyFont="1" applyFill="1" applyBorder="1" applyAlignment="1">
      <alignment horizontal="center" vertical="center"/>
    </xf>
    <xf numFmtId="0" fontId="23" fillId="0" borderId="16" xfId="1" applyFont="1" applyBorder="1" applyAlignment="1" applyProtection="1">
      <alignment horizontal="left" vertical="center" wrapText="1"/>
      <protection locked="0"/>
    </xf>
    <xf numFmtId="0" fontId="23" fillId="0" borderId="0" xfId="1" applyFont="1" applyAlignment="1" applyProtection="1">
      <alignment horizontal="left" vertical="center" wrapText="1"/>
      <protection locked="0"/>
    </xf>
    <xf numFmtId="0" fontId="23" fillId="0" borderId="17" xfId="1" applyFont="1" applyBorder="1" applyAlignment="1" applyProtection="1">
      <alignment vertical="center" wrapText="1"/>
      <protection locked="0"/>
    </xf>
    <xf numFmtId="0" fontId="23" fillId="0" borderId="68" xfId="1" applyFont="1" applyBorder="1" applyAlignment="1" applyProtection="1">
      <alignment horizontal="left" vertical="center" wrapText="1"/>
      <protection locked="0"/>
    </xf>
    <xf numFmtId="0" fontId="23" fillId="24" borderId="14" xfId="53" applyFont="1" applyFill="1" applyBorder="1" applyAlignment="1" applyProtection="1">
      <alignment horizontal="center" vertical="center" shrinkToFit="1"/>
      <protection locked="0"/>
    </xf>
    <xf numFmtId="0" fontId="23" fillId="24" borderId="13" xfId="53" applyFont="1" applyFill="1" applyBorder="1" applyAlignment="1" applyProtection="1">
      <alignment horizontal="center" vertical="center" shrinkToFit="1"/>
      <protection locked="0"/>
    </xf>
    <xf numFmtId="0" fontId="24" fillId="0" borderId="15" xfId="0" applyFont="1" applyBorder="1" applyAlignment="1">
      <alignment horizontal="left" vertical="center" wrapText="1"/>
    </xf>
    <xf numFmtId="0" fontId="24" fillId="24" borderId="17" xfId="0" applyFont="1" applyFill="1" applyBorder="1" applyAlignment="1">
      <alignment horizontal="left" vertical="center" wrapText="1"/>
    </xf>
    <xf numFmtId="0" fontId="24" fillId="0" borderId="13" xfId="0" applyFont="1" applyBorder="1" applyAlignment="1">
      <alignment horizontal="left" vertical="center" wrapText="1" indent="2"/>
    </xf>
    <xf numFmtId="0" fontId="24" fillId="0" borderId="13" xfId="0" applyFont="1" applyBorder="1" applyAlignment="1">
      <alignment horizontal="left" vertical="center" wrapText="1"/>
    </xf>
    <xf numFmtId="0" fontId="24" fillId="0" borderId="37" xfId="1" applyFont="1" applyBorder="1" applyProtection="1">
      <protection locked="0"/>
    </xf>
    <xf numFmtId="0" fontId="24" fillId="0" borderId="22" xfId="1" applyFont="1" applyBorder="1" applyProtection="1">
      <protection locked="0"/>
    </xf>
    <xf numFmtId="0" fontId="24" fillId="0" borderId="14" xfId="0" applyFont="1" applyBorder="1" applyAlignment="1">
      <alignment horizontal="left" vertical="center" wrapText="1" indent="2"/>
    </xf>
    <xf numFmtId="0" fontId="24" fillId="0" borderId="13" xfId="1" applyFont="1" applyBorder="1" applyAlignment="1">
      <alignment horizontal="center" vertical="center"/>
    </xf>
    <xf numFmtId="0" fontId="24" fillId="0" borderId="16" xfId="0" applyFont="1" applyBorder="1" applyAlignment="1">
      <alignment horizontal="left" vertical="center" wrapText="1"/>
    </xf>
    <xf numFmtId="0" fontId="23" fillId="24" borderId="48" xfId="53" applyFont="1" applyFill="1" applyBorder="1" applyAlignment="1" applyProtection="1">
      <alignment horizontal="center" vertical="center" shrinkToFit="1"/>
      <protection locked="0"/>
    </xf>
    <xf numFmtId="0" fontId="22" fillId="24" borderId="68" xfId="1" applyFont="1" applyFill="1" applyBorder="1" applyAlignment="1">
      <alignment vertical="center"/>
    </xf>
    <xf numFmtId="0" fontId="24" fillId="0" borderId="13" xfId="1" applyFont="1" applyBorder="1" applyAlignment="1">
      <alignment horizontal="center" vertical="center" wrapText="1"/>
    </xf>
    <xf numFmtId="0" fontId="23" fillId="0" borderId="13" xfId="1" applyFont="1" applyBorder="1" applyAlignment="1" applyProtection="1">
      <alignment horizontal="left" vertical="center" wrapText="1"/>
      <protection locked="0"/>
    </xf>
    <xf numFmtId="0" fontId="0" fillId="0" borderId="0" xfId="0" applyAlignment="1">
      <alignment vertical="center"/>
    </xf>
    <xf numFmtId="0" fontId="24" fillId="0" borderId="16" xfId="0" applyFont="1" applyBorder="1" applyAlignment="1">
      <alignment vertical="top" wrapText="1"/>
    </xf>
    <xf numFmtId="0" fontId="24" fillId="0" borderId="77" xfId="0" applyFont="1" applyBorder="1" applyAlignment="1">
      <alignment horizontal="left" vertical="center" wrapText="1"/>
    </xf>
    <xf numFmtId="0" fontId="24" fillId="0" borderId="81" xfId="0" applyFont="1" applyBorder="1" applyAlignment="1">
      <alignment horizontal="left" vertical="center" wrapText="1" indent="2"/>
    </xf>
    <xf numFmtId="0" fontId="24" fillId="0" borderId="16" xfId="0" applyFont="1" applyBorder="1" applyAlignment="1">
      <alignment horizontal="left" vertical="center" wrapText="1" indent="2"/>
    </xf>
    <xf numFmtId="0" fontId="24" fillId="0" borderId="16" xfId="0" applyFont="1" applyBorder="1" applyAlignment="1">
      <alignment horizontal="left" vertical="center" wrapText="1" indent="4"/>
    </xf>
    <xf numFmtId="0" fontId="23" fillId="0" borderId="82" xfId="1" applyFont="1" applyBorder="1" applyAlignment="1" applyProtection="1">
      <alignment horizontal="center"/>
      <protection locked="0"/>
    </xf>
    <xf numFmtId="0" fontId="24" fillId="0" borderId="82" xfId="1" applyFont="1" applyBorder="1" applyAlignment="1" applyProtection="1">
      <alignment horizontal="center"/>
      <protection locked="0"/>
    </xf>
    <xf numFmtId="0" fontId="28" fillId="0" borderId="13" xfId="53" applyFont="1" applyBorder="1" applyAlignment="1">
      <alignment vertical="center" wrapText="1"/>
    </xf>
    <xf numFmtId="0" fontId="28" fillId="0" borderId="13" xfId="53" applyFont="1" applyBorder="1" applyAlignment="1">
      <alignment vertical="top" wrapText="1"/>
    </xf>
    <xf numFmtId="0" fontId="28" fillId="0" borderId="15" xfId="53" applyFont="1" applyBorder="1" applyAlignment="1">
      <alignment vertical="center" wrapText="1"/>
    </xf>
    <xf numFmtId="0" fontId="28" fillId="24" borderId="17" xfId="53" applyFont="1" applyFill="1" applyBorder="1" applyAlignment="1">
      <alignment vertical="center" wrapText="1"/>
    </xf>
    <xf numFmtId="0" fontId="28" fillId="0" borderId="14" xfId="53" applyFont="1" applyBorder="1" applyAlignment="1">
      <alignment horizontal="left" vertical="center" wrapText="1" indent="2"/>
    </xf>
    <xf numFmtId="0" fontId="28" fillId="0" borderId="13" xfId="53" applyFont="1" applyBorder="1" applyAlignment="1">
      <alignment horizontal="left" vertical="center" wrapText="1" indent="2"/>
    </xf>
    <xf numFmtId="0" fontId="28" fillId="0" borderId="13" xfId="53" applyFont="1" applyBorder="1" applyAlignment="1">
      <alignment horizontal="left" vertical="center" wrapText="1"/>
    </xf>
    <xf numFmtId="0" fontId="28" fillId="0" borderId="13" xfId="53" applyFont="1" applyBorder="1" applyAlignment="1">
      <alignment horizontal="left" vertical="top" wrapText="1" indent="5"/>
    </xf>
    <xf numFmtId="0" fontId="28" fillId="0" borderId="13" xfId="53" applyFont="1" applyBorder="1" applyAlignment="1">
      <alignment horizontal="left" vertical="center" wrapText="1" indent="5"/>
    </xf>
    <xf numFmtId="0" fontId="28" fillId="0" borderId="13" xfId="53" applyFont="1" applyBorder="1" applyAlignment="1">
      <alignment horizontal="left" vertical="top" wrapText="1"/>
    </xf>
    <xf numFmtId="0" fontId="23" fillId="27" borderId="12" xfId="1" applyFont="1" applyFill="1" applyBorder="1" applyAlignment="1">
      <alignment horizontal="center" vertical="center" wrapText="1"/>
    </xf>
    <xf numFmtId="0" fontId="23" fillId="27" borderId="46" xfId="1" applyFont="1" applyFill="1" applyBorder="1" applyAlignment="1">
      <alignment horizontal="center" vertical="center" wrapText="1"/>
    </xf>
    <xf numFmtId="0" fontId="23" fillId="27" borderId="47" xfId="1" applyFont="1" applyFill="1" applyBorder="1" applyAlignment="1">
      <alignment horizontal="center" vertical="center" textRotation="90" wrapText="1"/>
    </xf>
    <xf numFmtId="0" fontId="23" fillId="27" borderId="47" xfId="1" applyFont="1" applyFill="1" applyBorder="1" applyAlignment="1">
      <alignment horizontal="center" vertical="center" textRotation="90"/>
    </xf>
    <xf numFmtId="0" fontId="23" fillId="27" borderId="20" xfId="1" applyFont="1" applyFill="1" applyBorder="1" applyAlignment="1">
      <alignment horizontal="center" vertical="center" textRotation="90"/>
    </xf>
    <xf numFmtId="0" fontId="23" fillId="27" borderId="20" xfId="1" applyFont="1" applyFill="1" applyBorder="1" applyAlignment="1">
      <alignment horizontal="center" vertical="center" wrapText="1"/>
    </xf>
    <xf numFmtId="0" fontId="41" fillId="27" borderId="43" xfId="1" applyFont="1" applyFill="1" applyBorder="1" applyAlignment="1">
      <alignment horizontal="left" vertical="center"/>
    </xf>
    <xf numFmtId="0" fontId="22" fillId="27" borderId="44" xfId="1" applyFont="1" applyFill="1" applyBorder="1" applyAlignment="1">
      <alignment horizontal="center" vertical="center" wrapText="1"/>
    </xf>
    <xf numFmtId="0" fontId="22" fillId="27" borderId="45" xfId="1" applyFont="1" applyFill="1" applyBorder="1" applyAlignment="1">
      <alignment horizontal="center" vertical="center" wrapText="1"/>
    </xf>
    <xf numFmtId="0" fontId="22" fillId="27" borderId="43" xfId="1" applyFont="1" applyFill="1" applyBorder="1" applyAlignment="1">
      <alignment horizontal="center" vertical="center"/>
    </xf>
    <xf numFmtId="0" fontId="41" fillId="27" borderId="44" xfId="1" applyFont="1" applyFill="1" applyBorder="1" applyAlignment="1">
      <alignment horizontal="center" vertical="center" wrapText="1"/>
    </xf>
    <xf numFmtId="0" fontId="32" fillId="27" borderId="44" xfId="1" applyFont="1" applyFill="1" applyBorder="1" applyAlignment="1">
      <alignment horizontal="center" vertical="center" wrapText="1"/>
    </xf>
    <xf numFmtId="0" fontId="32" fillId="27" borderId="45" xfId="1" applyFont="1" applyFill="1" applyBorder="1" applyAlignment="1">
      <alignment horizontal="center" vertical="center" wrapText="1"/>
    </xf>
    <xf numFmtId="0" fontId="23" fillId="24" borderId="14" xfId="53" applyFont="1" applyFill="1" applyBorder="1" applyAlignment="1">
      <alignment horizontal="center" vertical="center" shrinkToFit="1"/>
    </xf>
    <xf numFmtId="0" fontId="23" fillId="0" borderId="22" xfId="1" applyFont="1" applyBorder="1"/>
    <xf numFmtId="0" fontId="23" fillId="0" borderId="26" xfId="1" applyFont="1" applyBorder="1" applyAlignment="1">
      <alignment horizontal="center"/>
    </xf>
    <xf numFmtId="0" fontId="24" fillId="0" borderId="26" xfId="1" applyFont="1" applyBorder="1" applyAlignment="1">
      <alignment horizontal="center"/>
    </xf>
    <xf numFmtId="0" fontId="23" fillId="0" borderId="33" xfId="1" applyFont="1" applyBorder="1" applyAlignment="1">
      <alignment horizontal="center"/>
    </xf>
    <xf numFmtId="0" fontId="23" fillId="24" borderId="13" xfId="53" applyFont="1" applyFill="1" applyBorder="1" applyAlignment="1">
      <alignment horizontal="center" vertical="center" shrinkToFit="1"/>
    </xf>
    <xf numFmtId="0" fontId="23" fillId="0" borderId="21" xfId="1" applyFont="1" applyBorder="1"/>
    <xf numFmtId="0" fontId="24" fillId="0" borderId="14" xfId="1" applyFont="1" applyBorder="1" applyAlignment="1" applyProtection="1">
      <alignment horizontal="center" vertical="center" wrapText="1"/>
      <protection locked="0"/>
    </xf>
    <xf numFmtId="0" fontId="24" fillId="0" borderId="37" xfId="1" applyFont="1" applyBorder="1"/>
    <xf numFmtId="0" fontId="24" fillId="0" borderId="22" xfId="1" applyFont="1" applyBorder="1"/>
    <xf numFmtId="0" fontId="23" fillId="24" borderId="48" xfId="53" applyFont="1" applyFill="1" applyBorder="1" applyAlignment="1">
      <alignment horizontal="center" vertical="center" shrinkToFit="1"/>
    </xf>
    <xf numFmtId="0" fontId="24" fillId="0" borderId="48" xfId="1" applyFont="1" applyBorder="1" applyAlignment="1" applyProtection="1">
      <alignment horizontal="center" vertical="center" wrapText="1"/>
      <protection locked="0"/>
    </xf>
    <xf numFmtId="0" fontId="23" fillId="0" borderId="73" xfId="1" applyFont="1" applyBorder="1" applyAlignment="1" applyProtection="1">
      <alignment horizontal="left" vertical="center" wrapText="1"/>
      <protection locked="0"/>
    </xf>
    <xf numFmtId="0" fontId="23" fillId="0" borderId="74" xfId="1" applyFont="1" applyBorder="1" applyAlignment="1" applyProtection="1">
      <alignment horizontal="left" vertical="center" wrapText="1"/>
      <protection locked="0"/>
    </xf>
    <xf numFmtId="0" fontId="23" fillId="0" borderId="11" xfId="1" applyFont="1" applyBorder="1" applyAlignment="1" applyProtection="1">
      <alignment horizontal="left" vertical="center" wrapText="1"/>
      <protection locked="0"/>
    </xf>
    <xf numFmtId="0" fontId="23" fillId="24" borderId="13" xfId="39" applyFont="1" applyFill="1" applyBorder="1" applyAlignment="1">
      <alignment horizontal="center" vertical="center" shrinkToFit="1"/>
    </xf>
    <xf numFmtId="0" fontId="24" fillId="0" borderId="13" xfId="1" applyFont="1" applyBorder="1" applyAlignment="1" applyProtection="1">
      <alignment horizontal="center" vertical="center" wrapText="1"/>
      <protection locked="0"/>
    </xf>
    <xf numFmtId="0" fontId="23" fillId="0" borderId="86" xfId="1" applyFont="1" applyBorder="1" applyAlignment="1" applyProtection="1">
      <alignment horizontal="left" vertical="center" wrapText="1"/>
      <protection locked="0"/>
    </xf>
    <xf numFmtId="0" fontId="23" fillId="0" borderId="75" xfId="1" applyFont="1" applyBorder="1" applyAlignment="1" applyProtection="1">
      <alignment horizontal="left" vertical="center" wrapText="1"/>
      <protection locked="0"/>
    </xf>
    <xf numFmtId="0" fontId="23" fillId="24" borderId="17" xfId="1" applyFont="1" applyFill="1" applyBorder="1" applyAlignment="1" applyProtection="1">
      <alignment horizontal="left" vertical="center" wrapText="1"/>
      <protection locked="0"/>
    </xf>
    <xf numFmtId="0" fontId="24" fillId="0" borderId="15" xfId="39" applyFont="1" applyBorder="1" applyAlignment="1">
      <alignment horizontal="left" vertical="center" wrapText="1" indent="2"/>
    </xf>
    <xf numFmtId="0" fontId="24" fillId="0" borderId="16" xfId="0" applyFont="1" applyBorder="1" applyAlignment="1">
      <alignment horizontal="left" vertical="center" wrapText="1" indent="3"/>
    </xf>
    <xf numFmtId="0" fontId="24" fillId="0" borderId="15" xfId="39" applyFont="1" applyBorder="1" applyAlignment="1">
      <alignment horizontal="left" vertical="center" wrapText="1" indent="3"/>
    </xf>
    <xf numFmtId="0" fontId="24" fillId="0" borderId="15" xfId="1" applyFont="1" applyBorder="1" applyAlignment="1">
      <alignment horizontal="center" vertical="center"/>
    </xf>
    <xf numFmtId="0" fontId="24" fillId="0" borderId="15" xfId="1" applyFont="1" applyBorder="1" applyAlignment="1">
      <alignment horizontal="center" vertical="center" wrapText="1"/>
    </xf>
    <xf numFmtId="0" fontId="24" fillId="0" borderId="77" xfId="0" applyFont="1" applyBorder="1" applyAlignment="1">
      <alignment horizontal="left" vertical="center" wrapText="1" indent="2"/>
    </xf>
    <xf numFmtId="0" fontId="23" fillId="24" borderId="15" xfId="53" applyFont="1" applyFill="1" applyBorder="1" applyAlignment="1" applyProtection="1">
      <alignment horizontal="center" vertical="center" shrinkToFit="1"/>
      <protection locked="0"/>
    </xf>
    <xf numFmtId="0" fontId="24" fillId="0" borderId="80" xfId="1" applyFont="1" applyBorder="1" applyProtection="1">
      <protection locked="0"/>
    </xf>
    <xf numFmtId="0" fontId="23" fillId="0" borderId="85" xfId="1" applyFont="1" applyBorder="1" applyAlignment="1" applyProtection="1">
      <alignment horizontal="center"/>
      <protection locked="0"/>
    </xf>
    <xf numFmtId="0" fontId="24" fillId="0" borderId="81" xfId="0" applyFont="1" applyBorder="1" applyAlignment="1">
      <alignment horizontal="left" vertical="center" wrapText="1" indent="3"/>
    </xf>
    <xf numFmtId="0" fontId="24" fillId="24" borderId="17" xfId="0" applyFont="1" applyFill="1" applyBorder="1" applyAlignment="1">
      <alignment horizontal="left" vertical="center" wrapText="1" indent="2"/>
    </xf>
    <xf numFmtId="0" fontId="23" fillId="24" borderId="17" xfId="53" applyFont="1" applyFill="1" applyBorder="1" applyAlignment="1" applyProtection="1">
      <alignment horizontal="center" vertical="center" shrinkToFit="1"/>
      <protection locked="0"/>
    </xf>
    <xf numFmtId="0" fontId="26" fillId="24" borderId="17" xfId="0" applyFont="1" applyFill="1" applyBorder="1" applyAlignment="1" applyProtection="1">
      <alignment horizontal="center" wrapText="1"/>
      <protection locked="0"/>
    </xf>
    <xf numFmtId="0" fontId="24" fillId="24" borderId="17" xfId="1" applyFont="1" applyFill="1" applyBorder="1" applyProtection="1">
      <protection locked="0"/>
    </xf>
    <xf numFmtId="0" fontId="23" fillId="24" borderId="17" xfId="1" applyFont="1" applyFill="1" applyBorder="1" applyAlignment="1" applyProtection="1">
      <alignment horizontal="center"/>
      <protection locked="0"/>
    </xf>
    <xf numFmtId="0" fontId="24" fillId="24" borderId="17" xfId="1" applyFont="1" applyFill="1" applyBorder="1" applyAlignment="1" applyProtection="1">
      <alignment horizontal="center"/>
      <protection locked="0"/>
    </xf>
    <xf numFmtId="0" fontId="44" fillId="0" borderId="14" xfId="1" applyFont="1" applyBorder="1" applyAlignment="1">
      <alignment horizontal="center" vertical="center" wrapText="1"/>
    </xf>
    <xf numFmtId="0" fontId="45" fillId="24" borderId="13" xfId="39" applyFont="1" applyFill="1" applyBorder="1" applyAlignment="1" applyProtection="1">
      <alignment horizontal="center" vertical="center" shrinkToFit="1"/>
      <protection locked="0"/>
    </xf>
    <xf numFmtId="0" fontId="45" fillId="0" borderId="21" xfId="1" applyFont="1" applyBorder="1" applyProtection="1">
      <protection locked="0"/>
    </xf>
    <xf numFmtId="0" fontId="45" fillId="0" borderId="21" xfId="1" applyFont="1" applyBorder="1" applyAlignment="1" applyProtection="1">
      <alignment horizontal="center"/>
      <protection locked="0"/>
    </xf>
    <xf numFmtId="0" fontId="44" fillId="0" borderId="21" xfId="1" applyFont="1" applyBorder="1" applyAlignment="1" applyProtection="1">
      <alignment horizontal="center"/>
      <protection locked="0"/>
    </xf>
    <xf numFmtId="0" fontId="45" fillId="0" borderId="28" xfId="1" applyFont="1" applyBorder="1" applyAlignment="1" applyProtection="1">
      <alignment horizontal="center"/>
      <protection locked="0"/>
    </xf>
    <xf numFmtId="0" fontId="45" fillId="0" borderId="17" xfId="1" applyFont="1" applyBorder="1" applyAlignment="1" applyProtection="1">
      <alignment horizontal="left" vertical="center" wrapText="1"/>
      <protection locked="0"/>
    </xf>
    <xf numFmtId="0" fontId="44" fillId="0" borderId="15" xfId="39" applyFont="1" applyBorder="1" applyAlignment="1">
      <alignment horizontal="left" vertical="center" wrapText="1" indent="2"/>
    </xf>
    <xf numFmtId="0" fontId="28" fillId="0" borderId="0" xfId="0" applyFont="1"/>
    <xf numFmtId="0" fontId="23" fillId="0" borderId="17" xfId="1" applyFont="1" applyBorder="1" applyAlignment="1">
      <alignment horizontal="left" vertical="center" wrapText="1"/>
    </xf>
    <xf numFmtId="0" fontId="23" fillId="24" borderId="17" xfId="53" applyFont="1" applyFill="1" applyBorder="1" applyAlignment="1">
      <alignment horizontal="center" vertical="center" shrinkToFit="1"/>
    </xf>
    <xf numFmtId="0" fontId="24" fillId="0" borderId="13" xfId="0" applyFont="1" applyBorder="1" applyAlignment="1">
      <alignment vertical="center" wrapText="1"/>
    </xf>
    <xf numFmtId="0" fontId="24" fillId="0" borderId="15" xfId="0" applyFont="1" applyBorder="1" applyAlignment="1">
      <alignment vertical="center" wrapText="1"/>
    </xf>
    <xf numFmtId="0" fontId="22" fillId="24" borderId="76" xfId="1" applyFont="1" applyFill="1" applyBorder="1" applyAlignment="1">
      <alignment vertical="center"/>
    </xf>
    <xf numFmtId="0" fontId="22" fillId="24" borderId="17" xfId="52" applyFont="1" applyFill="1" applyBorder="1" applyAlignment="1">
      <alignment horizontal="left" vertical="center"/>
    </xf>
    <xf numFmtId="0" fontId="23" fillId="24" borderId="73" xfId="1" applyFont="1" applyFill="1" applyBorder="1" applyAlignment="1">
      <alignment vertical="center" wrapText="1"/>
    </xf>
    <xf numFmtId="49" fontId="24" fillId="0" borderId="13" xfId="0" applyNumberFormat="1" applyFont="1" applyBorder="1" applyAlignment="1">
      <alignment horizontal="left" vertical="center" wrapText="1" indent="2"/>
    </xf>
    <xf numFmtId="0" fontId="24" fillId="0" borderId="15" xfId="53" applyFont="1" applyBorder="1" applyAlignment="1">
      <alignment horizontal="left" vertical="center" wrapText="1" indent="2"/>
    </xf>
    <xf numFmtId="49" fontId="24" fillId="0" borderId="15" xfId="0" applyNumberFormat="1" applyFont="1" applyBorder="1" applyAlignment="1">
      <alignment horizontal="left" vertical="center" wrapText="1" indent="2"/>
    </xf>
    <xf numFmtId="0" fontId="24" fillId="0" borderId="48" xfId="0" applyFont="1" applyBorder="1" applyAlignment="1">
      <alignment horizontal="left" vertical="center" wrapText="1"/>
    </xf>
    <xf numFmtId="0" fontId="24" fillId="24" borderId="17" xfId="0" applyFont="1" applyFill="1" applyBorder="1" applyAlignment="1">
      <alignment vertical="center" wrapText="1"/>
    </xf>
    <xf numFmtId="0" fontId="24" fillId="0" borderId="48" xfId="0" applyFont="1" applyBorder="1" applyAlignment="1">
      <alignment horizontal="left" vertical="center" wrapText="1" indent="1"/>
    </xf>
    <xf numFmtId="0" fontId="24" fillId="0" borderId="13" xfId="0" applyFont="1" applyBorder="1" applyAlignment="1">
      <alignment horizontal="left" vertical="center" wrapText="1" indent="1"/>
    </xf>
    <xf numFmtId="0" fontId="24" fillId="26" borderId="13" xfId="0" applyFont="1" applyFill="1" applyBorder="1" applyAlignment="1">
      <alignment horizontal="justify" vertical="center" wrapText="1"/>
    </xf>
    <xf numFmtId="0" fontId="24" fillId="26" borderId="13" xfId="0" applyFont="1" applyFill="1" applyBorder="1" applyAlignment="1">
      <alignment vertical="center" wrapText="1"/>
    </xf>
    <xf numFmtId="0" fontId="28" fillId="0" borderId="15" xfId="53" applyFont="1" applyBorder="1" applyAlignment="1">
      <alignment horizontal="left" vertical="center" wrapText="1"/>
    </xf>
    <xf numFmtId="0" fontId="24" fillId="25" borderId="13" xfId="1" applyFont="1" applyFill="1" applyBorder="1" applyAlignment="1">
      <alignment horizontal="center" vertical="center"/>
    </xf>
    <xf numFmtId="0" fontId="24" fillId="25" borderId="13" xfId="1" applyFont="1" applyFill="1" applyBorder="1" applyAlignment="1">
      <alignment horizontal="center" vertical="center" wrapText="1"/>
    </xf>
    <xf numFmtId="0" fontId="24" fillId="25" borderId="13" xfId="53" applyFont="1" applyFill="1" applyBorder="1" applyAlignment="1">
      <alignment vertical="center" wrapText="1"/>
    </xf>
    <xf numFmtId="0" fontId="23" fillId="25" borderId="13" xfId="53" applyFont="1" applyFill="1" applyBorder="1" applyAlignment="1">
      <alignment horizontal="center" vertical="center" shrinkToFit="1"/>
    </xf>
    <xf numFmtId="0" fontId="26" fillId="0" borderId="83" xfId="0" applyFont="1" applyBorder="1" applyAlignment="1">
      <alignment horizontal="center" wrapText="1"/>
    </xf>
    <xf numFmtId="0" fontId="23" fillId="25" borderId="13" xfId="1" applyFont="1" applyFill="1" applyBorder="1" applyAlignment="1">
      <alignment horizontal="center"/>
    </xf>
    <xf numFmtId="0" fontId="24" fillId="25" borderId="13" xfId="1" applyFont="1" applyFill="1" applyBorder="1" applyAlignment="1">
      <alignment horizontal="center"/>
    </xf>
    <xf numFmtId="0" fontId="24" fillId="25" borderId="13" xfId="53" applyFont="1" applyFill="1" applyBorder="1" applyAlignment="1">
      <alignment horizontal="left" vertical="center" wrapText="1"/>
    </xf>
    <xf numFmtId="0" fontId="24" fillId="25" borderId="13" xfId="52" applyFont="1" applyFill="1" applyBorder="1" applyAlignment="1">
      <alignment horizontal="left" vertical="center" wrapText="1"/>
    </xf>
    <xf numFmtId="0" fontId="24" fillId="25" borderId="13" xfId="52" applyFont="1" applyFill="1" applyBorder="1" applyAlignment="1">
      <alignment vertical="center" wrapText="1"/>
    </xf>
    <xf numFmtId="0" fontId="23" fillId="0" borderId="68" xfId="1" applyFont="1" applyBorder="1" applyAlignment="1">
      <alignment horizontal="left" vertical="center" wrapText="1"/>
    </xf>
    <xf numFmtId="0" fontId="24" fillId="0" borderId="15" xfId="0" applyFont="1" applyBorder="1" applyAlignment="1">
      <alignment horizontal="left" vertical="center" wrapText="1" indent="2"/>
    </xf>
    <xf numFmtId="0" fontId="42" fillId="0" borderId="15" xfId="39" applyFont="1" applyBorder="1" applyAlignment="1">
      <alignment horizontal="left" vertical="center" wrapText="1"/>
    </xf>
    <xf numFmtId="0" fontId="37" fillId="0" borderId="13" xfId="0" applyFont="1" applyBorder="1" applyAlignment="1">
      <alignment horizontal="left" vertical="center" wrapText="1"/>
    </xf>
    <xf numFmtId="0" fontId="37" fillId="0" borderId="15" xfId="0" applyFont="1" applyBorder="1" applyAlignment="1">
      <alignment horizontal="left" vertical="center" wrapText="1"/>
    </xf>
    <xf numFmtId="0" fontId="37" fillId="24" borderId="17" xfId="0" applyFont="1" applyFill="1" applyBorder="1" applyAlignment="1">
      <alignment horizontal="left" vertical="center" wrapText="1"/>
    </xf>
    <xf numFmtId="0" fontId="37" fillId="0" borderId="14" xfId="0" applyFont="1" applyBorder="1" applyAlignment="1">
      <alignment horizontal="left" vertical="center" wrapText="1" indent="2"/>
    </xf>
    <xf numFmtId="0" fontId="37" fillId="0" borderId="13" xfId="0" applyFont="1" applyBorder="1" applyAlignment="1">
      <alignment horizontal="left" vertical="center" wrapText="1" indent="2"/>
    </xf>
    <xf numFmtId="0" fontId="37" fillId="0" borderId="15" xfId="0" applyFont="1" applyBorder="1" applyAlignment="1">
      <alignment horizontal="left" vertical="center" wrapText="1" indent="2"/>
    </xf>
    <xf numFmtId="0" fontId="24" fillId="0" borderId="13" xfId="53" applyFont="1" applyBorder="1" applyAlignment="1">
      <alignment horizontal="left" vertical="center" wrapText="1"/>
    </xf>
    <xf numFmtId="0" fontId="24" fillId="0" borderId="15" xfId="53" applyFont="1" applyBorder="1" applyAlignment="1">
      <alignment horizontal="left" vertical="center" wrapText="1"/>
    </xf>
    <xf numFmtId="0" fontId="24" fillId="24" borderId="17" xfId="53" applyFont="1" applyFill="1" applyBorder="1" applyAlignment="1">
      <alignment horizontal="left" vertical="center" wrapText="1"/>
    </xf>
    <xf numFmtId="0" fontId="24" fillId="0" borderId="14" xfId="53" applyFont="1" applyBorder="1" applyAlignment="1">
      <alignment horizontal="left" vertical="center" wrapText="1" indent="2"/>
    </xf>
    <xf numFmtId="0" fontId="24" fillId="0" borderId="13" xfId="53" applyFont="1" applyBorder="1" applyAlignment="1">
      <alignment horizontal="left" vertical="center" wrapText="1" indent="2"/>
    </xf>
    <xf numFmtId="0" fontId="23" fillId="27" borderId="11" xfId="1" applyFont="1" applyFill="1" applyBorder="1" applyAlignment="1">
      <alignment horizontal="center" vertical="center" wrapText="1"/>
    </xf>
    <xf numFmtId="0" fontId="23" fillId="27" borderId="47" xfId="1" applyFont="1" applyFill="1" applyBorder="1" applyAlignment="1">
      <alignment horizontal="center" vertical="center" wrapText="1"/>
    </xf>
    <xf numFmtId="0" fontId="22" fillId="24" borderId="13" xfId="1" applyFont="1" applyFill="1" applyBorder="1" applyAlignment="1">
      <alignment vertical="center"/>
    </xf>
    <xf numFmtId="0" fontId="26" fillId="0" borderId="13" xfId="0" applyFont="1" applyBorder="1" applyAlignment="1">
      <alignment horizontal="center" wrapText="1"/>
    </xf>
    <xf numFmtId="0" fontId="23" fillId="0" borderId="13" xfId="1" applyFont="1" applyBorder="1"/>
    <xf numFmtId="0" fontId="27" fillId="0" borderId="13" xfId="1" applyFont="1" applyBorder="1" applyAlignment="1">
      <alignment horizontal="center" vertical="center" wrapText="1"/>
    </xf>
    <xf numFmtId="0" fontId="23" fillId="0" borderId="13" xfId="1" applyFont="1" applyBorder="1" applyAlignment="1">
      <alignment horizontal="center" vertical="center"/>
    </xf>
    <xf numFmtId="0" fontId="24" fillId="0" borderId="48" xfId="0" applyFont="1" applyBorder="1" applyAlignment="1">
      <alignment horizontal="left" vertical="center" wrapText="1" indent="2"/>
    </xf>
    <xf numFmtId="0" fontId="24" fillId="0" borderId="48" xfId="53" applyFont="1" applyBorder="1" applyAlignment="1">
      <alignment horizontal="left" vertical="center" wrapText="1" indent="2"/>
    </xf>
    <xf numFmtId="0" fontId="26" fillId="24" borderId="17" xfId="0" applyFont="1" applyFill="1" applyBorder="1" applyAlignment="1">
      <alignment horizontal="center" wrapText="1"/>
    </xf>
    <xf numFmtId="0" fontId="24" fillId="24" borderId="17" xfId="1" applyFont="1" applyFill="1" applyBorder="1"/>
    <xf numFmtId="0" fontId="23" fillId="24" borderId="17" xfId="1" applyFont="1" applyFill="1" applyBorder="1" applyAlignment="1">
      <alignment horizontal="center"/>
    </xf>
    <xf numFmtId="0" fontId="24" fillId="24" borderId="17" xfId="1" applyFont="1" applyFill="1" applyBorder="1" applyAlignment="1">
      <alignment horizontal="center"/>
    </xf>
    <xf numFmtId="0" fontId="23" fillId="24" borderId="17" xfId="1" applyFont="1" applyFill="1" applyBorder="1" applyAlignment="1">
      <alignment horizontal="left" vertical="center" wrapText="1"/>
    </xf>
    <xf numFmtId="0" fontId="22" fillId="24" borderId="16" xfId="1" applyFont="1" applyFill="1" applyBorder="1" applyAlignment="1">
      <alignment vertical="center"/>
    </xf>
    <xf numFmtId="0" fontId="22" fillId="24" borderId="17" xfId="1" applyFont="1" applyFill="1" applyBorder="1" applyAlignment="1">
      <alignment vertical="center"/>
    </xf>
    <xf numFmtId="0" fontId="26" fillId="0" borderId="18" xfId="0" applyFont="1" applyBorder="1" applyAlignment="1">
      <alignment horizontal="center" wrapText="1"/>
    </xf>
    <xf numFmtId="0" fontId="23" fillId="0" borderId="16" xfId="1" applyFont="1" applyBorder="1" applyAlignment="1">
      <alignment horizontal="center" vertical="center"/>
    </xf>
    <xf numFmtId="0" fontId="22" fillId="24" borderId="18" xfId="1" applyFont="1" applyFill="1" applyBorder="1" applyAlignment="1">
      <alignment vertical="center"/>
    </xf>
    <xf numFmtId="0" fontId="24" fillId="0" borderId="14" xfId="0" applyFont="1" applyBorder="1" applyAlignment="1">
      <alignment horizontal="left" vertical="center" wrapText="1"/>
    </xf>
    <xf numFmtId="0" fontId="44" fillId="0" borderId="13" xfId="1" applyFont="1" applyBorder="1" applyAlignment="1">
      <alignment horizontal="center" vertical="center" wrapText="1"/>
    </xf>
    <xf numFmtId="0" fontId="24" fillId="0" borderId="13" xfId="0" applyFont="1" applyBorder="1" applyAlignment="1">
      <alignment vertical="center"/>
    </xf>
    <xf numFmtId="0" fontId="44" fillId="0" borderId="13" xfId="39" applyFont="1" applyBorder="1" applyAlignment="1">
      <alignment horizontal="left" vertical="center" wrapText="1" indent="2"/>
    </xf>
    <xf numFmtId="0" fontId="44" fillId="0" borderId="13" xfId="39" applyFont="1" applyBorder="1" applyAlignment="1">
      <alignment horizontal="left" vertical="center" wrapText="1" indent="3"/>
    </xf>
    <xf numFmtId="0" fontId="44" fillId="0" borderId="14" xfId="39" applyFont="1" applyBorder="1" applyAlignment="1">
      <alignment horizontal="left" vertical="center" wrapText="1" indent="3"/>
    </xf>
    <xf numFmtId="0" fontId="24" fillId="0" borderId="0" xfId="1" applyFont="1" applyAlignment="1">
      <alignment horizontal="center" vertical="center"/>
    </xf>
    <xf numFmtId="0" fontId="24" fillId="0" borderId="0" xfId="1" applyFont="1" applyAlignment="1">
      <alignment horizontal="center" vertical="center" wrapText="1"/>
    </xf>
    <xf numFmtId="0" fontId="24" fillId="0" borderId="0" xfId="0" applyFont="1" applyAlignment="1">
      <alignment horizontal="left" vertical="center" wrapText="1"/>
    </xf>
    <xf numFmtId="0" fontId="23" fillId="24" borderId="0" xfId="53" applyFont="1" applyFill="1" applyAlignment="1">
      <alignment horizontal="center" vertical="center" shrinkToFit="1"/>
    </xf>
    <xf numFmtId="0" fontId="23" fillId="0" borderId="0" xfId="1" applyFont="1"/>
    <xf numFmtId="0" fontId="23" fillId="0" borderId="0" xfId="1" applyFont="1" applyAlignment="1">
      <alignment horizontal="center"/>
    </xf>
    <xf numFmtId="0" fontId="24" fillId="0" borderId="0" xfId="1" applyFont="1" applyAlignment="1">
      <alignment horizontal="center"/>
    </xf>
    <xf numFmtId="0" fontId="23" fillId="0" borderId="0" xfId="1" applyFont="1" applyAlignment="1">
      <alignment horizontal="left" vertical="center" wrapText="1"/>
    </xf>
    <xf numFmtId="0" fontId="23" fillId="27" borderId="65" xfId="1" applyFont="1" applyFill="1" applyBorder="1" applyAlignment="1">
      <alignment horizontal="center" vertical="center" wrapText="1"/>
    </xf>
    <xf numFmtId="0" fontId="23" fillId="27" borderId="65" xfId="1" applyFont="1" applyFill="1" applyBorder="1" applyAlignment="1">
      <alignment horizontal="center" vertical="center" textRotation="90" wrapText="1"/>
    </xf>
    <xf numFmtId="0" fontId="23" fillId="27" borderId="65" xfId="1" applyFont="1" applyFill="1" applyBorder="1" applyAlignment="1">
      <alignment horizontal="center" vertical="center" textRotation="90"/>
    </xf>
    <xf numFmtId="0" fontId="23" fillId="27" borderId="43" xfId="1" applyFont="1" applyFill="1" applyBorder="1" applyAlignment="1">
      <alignment horizontal="center" vertical="center" textRotation="90"/>
    </xf>
    <xf numFmtId="0" fontId="22" fillId="24" borderId="0" xfId="1" applyFont="1" applyFill="1" applyAlignment="1">
      <alignment vertical="center"/>
    </xf>
    <xf numFmtId="0" fontId="22" fillId="24" borderId="14" xfId="1" applyFont="1" applyFill="1" applyBorder="1" applyAlignment="1">
      <alignment vertical="center"/>
    </xf>
    <xf numFmtId="0" fontId="26" fillId="0" borderId="78" xfId="0" applyFont="1" applyBorder="1" applyAlignment="1">
      <alignment horizontal="center" wrapText="1"/>
    </xf>
    <xf numFmtId="0" fontId="23" fillId="0" borderId="79" xfId="1" applyFont="1" applyBorder="1"/>
    <xf numFmtId="0" fontId="23" fillId="24" borderId="19" xfId="53" applyFont="1" applyFill="1" applyBorder="1" applyAlignment="1">
      <alignment horizontal="center" vertical="center" shrinkToFit="1"/>
    </xf>
    <xf numFmtId="0" fontId="24" fillId="0" borderId="69" xfId="0" applyFont="1" applyBorder="1" applyAlignment="1">
      <alignment horizontal="left" vertical="center" wrapText="1" indent="2"/>
    </xf>
    <xf numFmtId="0" fontId="24" fillId="0" borderId="13" xfId="0" applyFont="1" applyBorder="1" applyAlignment="1">
      <alignment horizontal="left" vertical="center"/>
    </xf>
    <xf numFmtId="0" fontId="24" fillId="0" borderId="13" xfId="0" applyFont="1" applyBorder="1" applyAlignment="1">
      <alignment vertical="top" wrapText="1"/>
    </xf>
    <xf numFmtId="0" fontId="24" fillId="24" borderId="17" xfId="0" applyFont="1" applyFill="1" applyBorder="1" applyAlignment="1">
      <alignment vertical="top" wrapText="1"/>
    </xf>
    <xf numFmtId="0" fontId="23" fillId="27" borderId="66" xfId="1" applyFont="1" applyFill="1" applyBorder="1" applyAlignment="1">
      <alignment horizontal="center" vertical="center" textRotation="90" wrapText="1"/>
    </xf>
    <xf numFmtId="0" fontId="23" fillId="27" borderId="66" xfId="1" applyFont="1" applyFill="1" applyBorder="1" applyAlignment="1">
      <alignment horizontal="center" vertical="center" textRotation="90"/>
    </xf>
    <xf numFmtId="0" fontId="23" fillId="27" borderId="67" xfId="1" applyFont="1" applyFill="1" applyBorder="1" applyAlignment="1">
      <alignment horizontal="center" vertical="center" textRotation="90"/>
    </xf>
    <xf numFmtId="0" fontId="23" fillId="27" borderId="66" xfId="1" applyFont="1" applyFill="1" applyBorder="1" applyAlignment="1">
      <alignment horizontal="center" vertical="center" wrapText="1"/>
    </xf>
    <xf numFmtId="0" fontId="22" fillId="24" borderId="70" xfId="1" applyFont="1" applyFill="1" applyBorder="1" applyAlignment="1">
      <alignment vertical="center"/>
    </xf>
    <xf numFmtId="0" fontId="22" fillId="24" borderId="71" xfId="1" applyFont="1" applyFill="1" applyBorder="1" applyAlignment="1">
      <alignment vertical="center"/>
    </xf>
    <xf numFmtId="0" fontId="24" fillId="0" borderId="84" xfId="1" applyFont="1" applyBorder="1" applyAlignment="1">
      <alignment horizontal="center" vertical="center"/>
    </xf>
    <xf numFmtId="0" fontId="23" fillId="24" borderId="17" xfId="1" applyFont="1" applyFill="1" applyBorder="1"/>
    <xf numFmtId="0" fontId="24" fillId="0" borderId="72" xfId="1" applyFont="1" applyBorder="1" applyAlignment="1">
      <alignment horizontal="center" vertical="center"/>
    </xf>
    <xf numFmtId="0" fontId="24" fillId="0" borderId="14" xfId="0" applyFont="1" applyBorder="1" applyAlignment="1">
      <alignment horizontal="left" vertical="center" wrapText="1" indent="1"/>
    </xf>
    <xf numFmtId="0" fontId="22" fillId="24" borderId="16" xfId="38" applyFont="1" applyFill="1" applyBorder="1" applyAlignment="1">
      <alignment horizontal="left" vertical="center"/>
    </xf>
    <xf numFmtId="0" fontId="24" fillId="0" borderId="13" xfId="58" applyFont="1" applyBorder="1" applyAlignment="1">
      <alignment horizontal="left" vertical="center" wrapText="1"/>
    </xf>
    <xf numFmtId="0" fontId="24" fillId="0" borderId="15" xfId="58" applyFont="1" applyBorder="1" applyAlignment="1">
      <alignment horizontal="left" vertical="center" wrapText="1"/>
    </xf>
    <xf numFmtId="0" fontId="24" fillId="0" borderId="13" xfId="58" applyFont="1" applyBorder="1" applyAlignment="1">
      <alignment vertical="center" wrapText="1"/>
    </xf>
    <xf numFmtId="0" fontId="24" fillId="0" borderId="0" xfId="58" applyFont="1" applyAlignment="1">
      <alignment vertical="center" wrapText="1"/>
    </xf>
    <xf numFmtId="0" fontId="24" fillId="0" borderId="14" xfId="58" applyFont="1" applyBorder="1" applyAlignment="1">
      <alignment horizontal="left" vertical="center" wrapText="1"/>
    </xf>
    <xf numFmtId="0" fontId="24" fillId="0" borderId="15" xfId="58" applyFont="1" applyBorder="1" applyAlignment="1">
      <alignment vertical="center" wrapText="1"/>
    </xf>
    <xf numFmtId="0" fontId="24" fillId="24" borderId="17" xfId="58" applyFont="1" applyFill="1" applyBorder="1" applyAlignment="1">
      <alignment vertical="top" wrapText="1"/>
    </xf>
    <xf numFmtId="0" fontId="24" fillId="0" borderId="14" xfId="58" applyFont="1" applyBorder="1" applyAlignment="1">
      <alignment horizontal="left" vertical="center" wrapText="1" indent="1"/>
    </xf>
    <xf numFmtId="0" fontId="24" fillId="0" borderId="13" xfId="58" applyFont="1" applyBorder="1" applyAlignment="1">
      <alignment horizontal="left" vertical="center" wrapText="1" indent="1"/>
    </xf>
    <xf numFmtId="0" fontId="24" fillId="25" borderId="13" xfId="0" applyFont="1" applyFill="1" applyBorder="1" applyAlignment="1">
      <alignment horizontal="left" vertical="center" wrapText="1"/>
    </xf>
    <xf numFmtId="0" fontId="24" fillId="25" borderId="13" xfId="0" applyFont="1" applyFill="1" applyBorder="1" applyAlignment="1">
      <alignment horizontal="left" vertical="center" wrapText="1" shrinkToFit="1"/>
    </xf>
    <xf numFmtId="0" fontId="24" fillId="0" borderId="13" xfId="56" applyFont="1" applyBorder="1" applyAlignment="1">
      <alignment horizontal="left" vertical="center" wrapText="1"/>
    </xf>
    <xf numFmtId="0" fontId="24" fillId="24" borderId="17" xfId="56" applyFont="1" applyFill="1" applyBorder="1" applyAlignment="1">
      <alignment horizontal="left" vertical="center" wrapText="1"/>
    </xf>
    <xf numFmtId="0" fontId="24" fillId="0" borderId="14" xfId="56" applyFont="1" applyBorder="1" applyAlignment="1">
      <alignment horizontal="left" vertical="center" wrapText="1" indent="2"/>
    </xf>
    <xf numFmtId="0" fontId="24" fillId="0" borderId="13" xfId="56" applyFont="1" applyBorder="1" applyAlignment="1">
      <alignment horizontal="left" vertical="center" wrapText="1" indent="2"/>
    </xf>
    <xf numFmtId="0" fontId="23" fillId="24" borderId="18" xfId="1" applyFont="1" applyFill="1" applyBorder="1" applyAlignment="1">
      <alignment vertical="center" wrapText="1"/>
    </xf>
    <xf numFmtId="0" fontId="24" fillId="0" borderId="13" xfId="0" applyFont="1" applyBorder="1" applyAlignment="1">
      <alignment wrapText="1"/>
    </xf>
    <xf numFmtId="0" fontId="24" fillId="0" borderId="0" xfId="0" applyFont="1" applyAlignment="1">
      <alignment wrapText="1"/>
    </xf>
    <xf numFmtId="0" fontId="24" fillId="25" borderId="14" xfId="1" applyFont="1" applyFill="1" applyBorder="1" applyAlignment="1">
      <alignment horizontal="center" vertical="center"/>
    </xf>
    <xf numFmtId="0" fontId="24" fillId="25" borderId="14" xfId="1" applyFont="1" applyFill="1" applyBorder="1" applyAlignment="1">
      <alignment horizontal="center" vertical="center" wrapText="1"/>
    </xf>
    <xf numFmtId="0" fontId="24" fillId="25" borderId="14" xfId="0" applyFont="1" applyFill="1" applyBorder="1" applyAlignment="1">
      <alignment horizontal="left" vertical="center" wrapText="1"/>
    </xf>
    <xf numFmtId="0" fontId="23" fillId="25" borderId="14" xfId="53" applyFont="1" applyFill="1" applyBorder="1" applyAlignment="1">
      <alignment horizontal="center" vertical="center" shrinkToFit="1"/>
    </xf>
    <xf numFmtId="0" fontId="23" fillId="25" borderId="14" xfId="1" applyFont="1" applyFill="1" applyBorder="1" applyAlignment="1">
      <alignment horizontal="center"/>
    </xf>
    <xf numFmtId="0" fontId="24" fillId="25" borderId="14" xfId="1" applyFont="1" applyFill="1" applyBorder="1" applyAlignment="1">
      <alignment horizontal="center"/>
    </xf>
    <xf numFmtId="0" fontId="24" fillId="0" borderId="87" xfId="1" applyFont="1" applyBorder="1" applyAlignment="1">
      <alignment horizontal="center" vertical="center"/>
    </xf>
    <xf numFmtId="0" fontId="24" fillId="0" borderId="88" xfId="1" applyFont="1" applyBorder="1" applyAlignment="1">
      <alignment horizontal="center" vertical="center"/>
    </xf>
    <xf numFmtId="0" fontId="24" fillId="0" borderId="88" xfId="1" applyFont="1" applyBorder="1" applyAlignment="1">
      <alignment horizontal="center" vertical="center" wrapText="1"/>
    </xf>
    <xf numFmtId="0" fontId="37" fillId="0" borderId="89" xfId="0" applyFont="1" applyBorder="1" applyAlignment="1">
      <alignment horizontal="left" vertical="center" wrapText="1"/>
    </xf>
    <xf numFmtId="0" fontId="23" fillId="24" borderId="88" xfId="53" applyFont="1" applyFill="1" applyBorder="1" applyAlignment="1" applyProtection="1">
      <alignment horizontal="center" vertical="center" shrinkToFit="1"/>
      <protection locked="0"/>
    </xf>
    <xf numFmtId="0" fontId="26" fillId="0" borderId="90" xfId="0" applyFont="1" applyBorder="1" applyAlignment="1" applyProtection="1">
      <alignment horizontal="center" wrapText="1"/>
      <protection locked="0"/>
    </xf>
    <xf numFmtId="0" fontId="23" fillId="0" borderId="93" xfId="1" applyFont="1" applyBorder="1" applyProtection="1">
      <protection locked="0"/>
    </xf>
    <xf numFmtId="0" fontId="23" fillId="0" borderId="94" xfId="1" applyFont="1" applyBorder="1" applyAlignment="1" applyProtection="1">
      <alignment horizontal="center"/>
      <protection locked="0"/>
    </xf>
    <xf numFmtId="0" fontId="24" fillId="0" borderId="94" xfId="1" applyFont="1" applyBorder="1" applyAlignment="1" applyProtection="1">
      <alignment horizontal="center"/>
      <protection locked="0"/>
    </xf>
    <xf numFmtId="0" fontId="23" fillId="0" borderId="92" xfId="1" applyFont="1" applyBorder="1" applyAlignment="1" applyProtection="1">
      <alignment horizontal="center"/>
      <protection locked="0"/>
    </xf>
    <xf numFmtId="0" fontId="23" fillId="0" borderId="91" xfId="1" applyFont="1" applyBorder="1" applyAlignment="1" applyProtection="1">
      <alignment horizontal="left" vertical="center" wrapText="1"/>
      <protection locked="0"/>
    </xf>
    <xf numFmtId="0" fontId="23" fillId="0" borderId="80" xfId="1" applyFont="1" applyBorder="1" applyProtection="1">
      <protection locked="0"/>
    </xf>
    <xf numFmtId="0" fontId="26" fillId="0" borderId="0" xfId="0" applyFont="1" applyAlignment="1" applyProtection="1">
      <alignment horizontal="center" wrapText="1"/>
      <protection locked="0"/>
    </xf>
    <xf numFmtId="0" fontId="23" fillId="25" borderId="73" xfId="1" applyFont="1" applyFill="1" applyBorder="1" applyAlignment="1">
      <alignment horizontal="left" vertical="center" wrapText="1"/>
    </xf>
    <xf numFmtId="0" fontId="0" fillId="25" borderId="0" xfId="0" applyFill="1"/>
    <xf numFmtId="0" fontId="43" fillId="0" borderId="17" xfId="1" applyFont="1" applyBorder="1" applyAlignment="1" applyProtection="1">
      <alignment horizontal="left" vertical="center" wrapText="1"/>
      <protection locked="0"/>
    </xf>
    <xf numFmtId="0" fontId="48" fillId="0" borderId="13" xfId="39" applyFont="1" applyBorder="1" applyAlignment="1">
      <alignment horizontal="left" vertical="center" wrapText="1"/>
    </xf>
    <xf numFmtId="0" fontId="23" fillId="0" borderId="24" xfId="1" applyFont="1" applyBorder="1" applyAlignment="1">
      <alignment horizontal="center"/>
    </xf>
    <xf numFmtId="0" fontId="24" fillId="0" borderId="15" xfId="53" applyFont="1" applyBorder="1" applyAlignment="1">
      <alignment horizontal="left" vertical="center" wrapText="1" indent="3"/>
    </xf>
    <xf numFmtId="0" fontId="49" fillId="0" borderId="17" xfId="1" applyFont="1" applyBorder="1" applyAlignment="1" applyProtection="1">
      <alignment horizontal="left" vertical="center" wrapText="1"/>
      <protection locked="0"/>
    </xf>
    <xf numFmtId="0" fontId="24" fillId="0" borderId="13" xfId="53" applyFont="1" applyBorder="1" applyAlignment="1">
      <alignment horizontal="left" vertical="center" wrapText="1" indent="3"/>
    </xf>
    <xf numFmtId="0" fontId="0" fillId="0" borderId="0" xfId="0" applyAlignment="1">
      <alignment horizontal="center" vertical="center"/>
    </xf>
    <xf numFmtId="0" fontId="40" fillId="27" borderId="43" xfId="1" applyFont="1" applyFill="1" applyBorder="1" applyAlignment="1">
      <alignment horizontal="center" vertical="center" wrapText="1"/>
    </xf>
    <xf numFmtId="0" fontId="40" fillId="27" borderId="44" xfId="1" applyFont="1" applyFill="1" applyBorder="1" applyAlignment="1">
      <alignment horizontal="center" vertical="center" wrapText="1"/>
    </xf>
    <xf numFmtId="0" fontId="0" fillId="0" borderId="57" xfId="0" applyBorder="1" applyAlignment="1">
      <alignment horizontal="center"/>
    </xf>
  </cellXfs>
  <cellStyles count="5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alculation 3" xfId="50"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Input 3" xfId="51" xr:uid="{00000000-0005-0000-0000-000023000000}"/>
    <cellStyle name="Linked Cell 2" xfId="36" xr:uid="{00000000-0005-0000-0000-000024000000}"/>
    <cellStyle name="Neutral 2" xfId="37" xr:uid="{00000000-0005-0000-0000-000025000000}"/>
    <cellStyle name="Normal" xfId="0" builtinId="0"/>
    <cellStyle name="Normal 2" xfId="38" xr:uid="{00000000-0005-0000-0000-000027000000}"/>
    <cellStyle name="Normal 3" xfId="39" xr:uid="{00000000-0005-0000-0000-000028000000}"/>
    <cellStyle name="Normal 3 2" xfId="53" xr:uid="{00000000-0005-0000-0000-000029000000}"/>
    <cellStyle name="Normal 3 64" xfId="54" xr:uid="{00000000-0005-0000-0000-00002A000000}"/>
    <cellStyle name="Normal 3 64 2" xfId="57" xr:uid="{00000000-0005-0000-0000-00002B000000}"/>
    <cellStyle name="Normal 4" xfId="1" xr:uid="{00000000-0005-0000-0000-00002C000000}"/>
    <cellStyle name="Normal 5" xfId="52" xr:uid="{00000000-0005-0000-0000-00002D000000}"/>
    <cellStyle name="Normal 6" xfId="58" xr:uid="{1ECAE75C-C902-4894-9256-BA580C553FA3}"/>
    <cellStyle name="Normal 83 2" xfId="55" xr:uid="{00000000-0005-0000-0000-00002E000000}"/>
    <cellStyle name="Normal_Interfaces" xfId="56" xr:uid="{00000000-0005-0000-0000-00002F000000}"/>
    <cellStyle name="Note 2" xfId="45" xr:uid="{00000000-0005-0000-0000-000030000000}"/>
    <cellStyle name="Note 2 2" xfId="49" xr:uid="{00000000-0005-0000-0000-000031000000}"/>
    <cellStyle name="Note 3" xfId="40" xr:uid="{00000000-0005-0000-0000-000032000000}"/>
    <cellStyle name="Note 4" xfId="46" xr:uid="{00000000-0005-0000-0000-000033000000}"/>
    <cellStyle name="Output 2" xfId="41" xr:uid="{00000000-0005-0000-0000-000034000000}"/>
    <cellStyle name="Output 3" xfId="47" xr:uid="{00000000-0005-0000-0000-000035000000}"/>
    <cellStyle name="Title 2" xfId="42" xr:uid="{00000000-0005-0000-0000-000036000000}"/>
    <cellStyle name="Total 2" xfId="43" xr:uid="{00000000-0005-0000-0000-000037000000}"/>
    <cellStyle name="Total 3" xfId="48" xr:uid="{00000000-0005-0000-0000-000038000000}"/>
    <cellStyle name="Warning Text 2" xfId="44" xr:uid="{00000000-0005-0000-0000-000039000000}"/>
  </cellStyles>
  <dxfs count="725">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0"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0"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0"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0"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0"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numFmt numFmtId="0" formatCode="General"/>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0"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0"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0"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0"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0"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border>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border diagonalUp="0" diagonalDown="0">
        <left style="medium">
          <color auto="1"/>
        </left>
        <right style="medium">
          <color auto="1"/>
        </right>
        <top/>
        <bottom/>
      </border>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numFmt numFmtId="0" formatCode="General"/>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numFmt numFmtId="0" formatCode="General"/>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C000"/>
        </patternFill>
      </fill>
      <alignment horizontal="center" vertical="center" textRotation="90" wrapText="0" indent="0" justifyLastLine="0" shrinkToFit="0" readingOrder="0"/>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style="medium">
          <color indexed="64"/>
        </right>
        <top/>
        <bottom style="medium">
          <color indexed="64"/>
        </bottom>
      </border>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style="medium">
          <color indexed="64"/>
        </left>
        <right/>
        <top/>
        <bottom style="medium">
          <color indexed="64"/>
        </bottom>
      </border>
      <protection locked="1" hidden="0"/>
    </dxf>
    <dxf>
      <border outline="0">
        <top style="medium">
          <color indexed="64"/>
        </top>
        <bottom style="thin">
          <color indexed="64"/>
        </bottom>
      </border>
    </dxf>
    <dxf>
      <alignment horizontal="right" vertical="bottom" textRotation="0" wrapText="0" indent="0" justifyLastLine="0" shrinkToFit="0" readingOrder="0"/>
    </dxf>
    <dxf>
      <border outline="0">
        <bottom style="medium">
          <color indexed="64"/>
        </bottom>
      </border>
    </dxf>
    <dxf>
      <font>
        <b/>
        <i val="0"/>
        <strike val="0"/>
        <condense val="0"/>
        <extend val="0"/>
        <outline val="0"/>
        <shadow val="0"/>
        <u/>
        <vertAlign val="baseline"/>
        <sz val="16"/>
        <color theme="0"/>
        <name val="Arial"/>
        <scheme val="none"/>
      </font>
      <fill>
        <patternFill patternType="solid">
          <fgColor indexed="64"/>
          <bgColor rgb="FFA34D43"/>
        </patternFill>
      </fill>
      <alignment horizontal="center" vertical="center" textRotation="0" wrapText="1" indent="0" justifyLastLine="0" shrinkToFit="0" readingOrder="0"/>
      <protection locked="1" hidden="0"/>
    </dxf>
    <dxf>
      <fill>
        <patternFill>
          <bgColor theme="1"/>
        </patternFill>
      </fill>
    </dxf>
  </dxfs>
  <tableStyles count="1" defaultTableStyle="TableStyleMedium2" defaultPivotStyle="PivotStyleLight16">
    <tableStyle name="Table Style 1" pivot="0" count="1" xr9:uid="{00000000-0011-0000-FFFF-FFFF00000000}">
      <tableStyleElement type="firstColumnStripe" dxfId="724"/>
    </tableStyle>
  </tableStyles>
  <colors>
    <mruColors>
      <color rgb="FFFFCC00"/>
      <color rgb="FFEBF1DE"/>
      <color rgb="FFFFFFC5"/>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Archive/Current%20Specs/Baseline/LERMS%20Specifications%20-%20Los%20Alamos%20MB.xlsx?6B7FCB7F" TargetMode="External"/><Relationship Id="rId1" Type="http://schemas.openxmlformats.org/officeDocument/2006/relationships/externalLinkPath" Target="file:///\\6B7FCB7F\LERMS%20Specifications%20-%20Los%20Alamos%20MB.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ccloj01\AppData\Local\Microsoft\Windows\Temporary%20Internet%20Files\Content.Outlook\9F3CNPAG\RFP%20Requirements%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esara01\Desktop\Section%204%20-%20Essex%20County%20NY%20CAD%20200608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jsav\Documents\My%20Documents\TSSI\Projects\State%20of%20Maryland\Cecil%20County,%20MD\Project%20Documents\Specifications\Archive\CMS%20Vendor%20Locked%20alm%20v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walkes01\My%20Documents\Reference%20Material\CAD%20RMS%20MDC%20Functional%20Specs\RFP%20Requirements%20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ccloj01\AppData\Local\Microsoft\Windows\Temporary%20Internet%20Files\Content.Outlook\9F3CNPAG\Essex%20Co%20MA%20CAD%20Interfaces%20spec%20-%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mesara01\My%20Documents\iFolder\mesara01\Home\Fayette%20County\Final%20versions%20of%20CAD%20Specifications\Fayette%20County%20Vendor%20Response%20Form%20-%20LRK%20-%20draf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cloj01\Documents\BACKUP\Projects\Essex%20MA\CAD\Functional%20Specs\Final%20Review\Essex%20Co%20MA%20CAD%20Interfaces%20spec%20-%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ccloj01\Documents\BACKUP\Projects\Essex%20MA\CAD\Functional%20Specs\Final%20Review\Final\Essex%20Co%20MA%20Law%20Enforcement%20RMS%20specs%20-%20FINALv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avage%20Laptop\Documents\TSSI\Projects\Macon-Bibb%20County,%20GA\Functional%20Specifications%20and%20Pricing\Loudoun%20VA%20Corrections%20specs%20%20-%20Final%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Overview"/>
      <sheetName val="Support Data"/>
      <sheetName val="Law RMS General"/>
      <sheetName val="Law Accidents"/>
      <sheetName val="Law Activity Time Tracking"/>
      <sheetName val="Law Alarm Track and Billing"/>
      <sheetName val="Law Animal Control"/>
      <sheetName val="Law Arrest Records"/>
      <sheetName val="Law Bicycle Registration"/>
      <sheetName val="Law Booking"/>
      <sheetName val="Law Career Criminal"/>
      <sheetName val="Law Case Entry"/>
      <sheetName val="Law Case Management"/>
      <sheetName val="Law Investigations"/>
      <sheetName val="Law Civil Process"/>
      <sheetName val="Law Crime Analysis"/>
      <sheetName val="Law Crime Reporting"/>
      <sheetName val="Law Data Analysis"/>
      <sheetName val="Law Gang Tracking"/>
      <sheetName val="Law Narcotics"/>
      <sheetName val="Law Fleet Maintenance"/>
      <sheetName val="Law Field Interview"/>
      <sheetName val="Law Field Reporting"/>
      <sheetName val="Law Impounded Vehicle"/>
      <sheetName val="Law Gun Permits &amp; Registration"/>
      <sheetName val="Law Lineup - Mug Shot"/>
      <sheetName val="Law License and Permits"/>
      <sheetName val="Law Master Location"/>
      <sheetName val="Law Master Name"/>
      <sheetName val="Law Master Vehicle"/>
      <sheetName val="Law Orders of Protection"/>
      <sheetName val="Law Pawn Shops"/>
      <sheetName val="Law Personnel &amp; Training"/>
      <sheetName val="Law Property Processing"/>
      <sheetName val="Law Tickets and Citations"/>
      <sheetName val="Law Wants and Warrants"/>
      <sheetName val="Bar Coding Interface"/>
      <sheetName val="Law Asset Tracking"/>
    </sheetNames>
    <sheetDataSet>
      <sheetData sheetId="0" refreshError="1"/>
      <sheetData sheetId="1" refreshError="1">
        <row r="4">
          <cell r="B4" t="str">
            <v>Crucial</v>
          </cell>
          <cell r="C4">
            <v>3</v>
          </cell>
        </row>
        <row r="5">
          <cell r="B5" t="str">
            <v>Important</v>
          </cell>
          <cell r="C5">
            <v>2</v>
          </cell>
        </row>
        <row r="6">
          <cell r="B6" t="str">
            <v>Minimal</v>
          </cell>
          <cell r="C6">
            <v>1</v>
          </cell>
        </row>
        <row r="7">
          <cell r="B7" t="str">
            <v>N/A</v>
          </cell>
          <cell r="C7">
            <v>0</v>
          </cell>
        </row>
        <row r="11">
          <cell r="B11" t="str">
            <v>Select From Drop Down</v>
          </cell>
          <cell r="C11">
            <v>0</v>
          </cell>
        </row>
        <row r="12">
          <cell r="B12" t="str">
            <v>Function Available</v>
          </cell>
          <cell r="C12">
            <v>1</v>
          </cell>
        </row>
        <row r="13">
          <cell r="B13" t="str">
            <v>Function Not Available</v>
          </cell>
          <cell r="C13">
            <v>0</v>
          </cell>
        </row>
        <row r="14">
          <cell r="B14" t="str">
            <v>Exception</v>
          </cell>
          <cell r="C1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Overview"/>
      <sheetName val="Common"/>
      <sheetName val="CAD"/>
      <sheetName val="CPE"/>
      <sheetName val="GIS"/>
      <sheetName val="Interface"/>
      <sheetName val="MDC"/>
      <sheetName val="FRMS"/>
      <sheetName val="LRMS"/>
      <sheetName val="Terminology"/>
      <sheetName val="Support data"/>
      <sheetName val="CAD specs (Bea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F2" t="str">
            <v>Y</v>
          </cell>
        </row>
        <row r="3">
          <cell r="F3" t="str">
            <v>N</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Overview"/>
      <sheetName val="Mandatory Exceptions"/>
      <sheetName val="Important Exceptions"/>
      <sheetName val="Responses"/>
      <sheetName val="System specifications"/>
      <sheetName val="Terminology"/>
      <sheetName val="Support data"/>
    </sheetNames>
    <sheetDataSet>
      <sheetData sheetId="0" refreshError="1"/>
      <sheetData sheetId="1" refreshError="1"/>
      <sheetData sheetId="2" refreshError="1"/>
      <sheetData sheetId="3" refreshError="1"/>
      <sheetData sheetId="4" refreshError="1">
        <row r="4">
          <cell r="C4" t="str">
            <v>SC-1</v>
          </cell>
        </row>
        <row r="5">
          <cell r="C5" t="str">
            <v>SC-2</v>
          </cell>
        </row>
        <row r="6">
          <cell r="C6" t="str">
            <v>SC-3</v>
          </cell>
        </row>
        <row r="7">
          <cell r="C7" t="str">
            <v>SC-4</v>
          </cell>
        </row>
        <row r="8">
          <cell r="C8" t="str">
            <v>SC-5</v>
          </cell>
        </row>
        <row r="9">
          <cell r="C9" t="str">
            <v>SC-6</v>
          </cell>
        </row>
        <row r="10">
          <cell r="C10" t="str">
            <v>SC-7</v>
          </cell>
        </row>
        <row r="11">
          <cell r="C11" t="str">
            <v>SC-8</v>
          </cell>
        </row>
        <row r="12">
          <cell r="C12" t="str">
            <v>SC-9</v>
          </cell>
        </row>
        <row r="13">
          <cell r="C13" t="str">
            <v>SC-10</v>
          </cell>
        </row>
        <row r="14">
          <cell r="C14" t="str">
            <v>SC-11</v>
          </cell>
        </row>
        <row r="15">
          <cell r="C15" t="str">
            <v>SC-12</v>
          </cell>
        </row>
        <row r="16">
          <cell r="C16" t="str">
            <v>SC-13</v>
          </cell>
        </row>
        <row r="17">
          <cell r="C17" t="str">
            <v>SC-14</v>
          </cell>
        </row>
        <row r="18">
          <cell r="C18" t="str">
            <v>SC-15</v>
          </cell>
        </row>
        <row r="19">
          <cell r="C19" t="str">
            <v>SC-16</v>
          </cell>
        </row>
        <row r="20">
          <cell r="C20" t="str">
            <v>SC-17</v>
          </cell>
        </row>
        <row r="21">
          <cell r="C21" t="str">
            <v>SC-18</v>
          </cell>
        </row>
        <row r="22">
          <cell r="C22" t="str">
            <v>SC-19</v>
          </cell>
        </row>
        <row r="23">
          <cell r="C23" t="str">
            <v>SC-20</v>
          </cell>
        </row>
        <row r="24">
          <cell r="C24" t="str">
            <v>SC-21</v>
          </cell>
        </row>
        <row r="25">
          <cell r="C25" t="str">
            <v>SC-22</v>
          </cell>
        </row>
        <row r="26">
          <cell r="C26" t="str">
            <v>SC-23</v>
          </cell>
        </row>
        <row r="27">
          <cell r="C27" t="str">
            <v>SC-24</v>
          </cell>
        </row>
        <row r="28">
          <cell r="C28" t="str">
            <v>SC-25</v>
          </cell>
        </row>
        <row r="29">
          <cell r="C29" t="str">
            <v>SC-26</v>
          </cell>
        </row>
        <row r="30">
          <cell r="C30" t="str">
            <v>SC-27</v>
          </cell>
        </row>
        <row r="31">
          <cell r="C31" t="str">
            <v>SC-28</v>
          </cell>
        </row>
        <row r="32">
          <cell r="C32" t="str">
            <v>SC-29</v>
          </cell>
        </row>
        <row r="33">
          <cell r="C33" t="str">
            <v>SC-30</v>
          </cell>
        </row>
        <row r="34">
          <cell r="C34" t="str">
            <v>SC-31</v>
          </cell>
        </row>
        <row r="35">
          <cell r="C35" t="str">
            <v>SC-32</v>
          </cell>
        </row>
        <row r="36">
          <cell r="C36" t="str">
            <v>SC-33</v>
          </cell>
        </row>
        <row r="37">
          <cell r="C37" t="str">
            <v>SC-34</v>
          </cell>
        </row>
        <row r="38">
          <cell r="C38" t="str">
            <v>SC-35</v>
          </cell>
        </row>
        <row r="39">
          <cell r="C39" t="str">
            <v>SC-36</v>
          </cell>
        </row>
        <row r="40">
          <cell r="C40" t="str">
            <v>SC-37</v>
          </cell>
        </row>
        <row r="41">
          <cell r="C41" t="str">
            <v>SC-38</v>
          </cell>
        </row>
        <row r="42">
          <cell r="C42" t="str">
            <v>SC-39</v>
          </cell>
        </row>
        <row r="43">
          <cell r="C43" t="str">
            <v>SC-40</v>
          </cell>
        </row>
        <row r="45">
          <cell r="C45" t="str">
            <v>SC-41</v>
          </cell>
        </row>
        <row r="46">
          <cell r="C46" t="str">
            <v>SC-42</v>
          </cell>
        </row>
        <row r="47">
          <cell r="C47" t="str">
            <v>SC-43</v>
          </cell>
        </row>
        <row r="48">
          <cell r="C48" t="str">
            <v>SC-44</v>
          </cell>
        </row>
        <row r="49">
          <cell r="C49" t="str">
            <v>SC-45</v>
          </cell>
        </row>
        <row r="50">
          <cell r="C50" t="str">
            <v>SC-46</v>
          </cell>
        </row>
        <row r="51">
          <cell r="C51" t="str">
            <v>SC-47</v>
          </cell>
        </row>
        <row r="52">
          <cell r="C52" t="str">
            <v>SC-48</v>
          </cell>
        </row>
        <row r="53">
          <cell r="C53" t="str">
            <v>SC-49</v>
          </cell>
        </row>
        <row r="54">
          <cell r="C54" t="str">
            <v>SC-50</v>
          </cell>
        </row>
        <row r="55">
          <cell r="C55" t="str">
            <v>SC-51</v>
          </cell>
        </row>
        <row r="56">
          <cell r="C56" t="str">
            <v>SC-52</v>
          </cell>
        </row>
        <row r="57">
          <cell r="C57" t="str">
            <v>SC-53</v>
          </cell>
        </row>
        <row r="58">
          <cell r="C58" t="str">
            <v>SC-54</v>
          </cell>
        </row>
        <row r="59">
          <cell r="C59" t="str">
            <v>SC-55</v>
          </cell>
        </row>
        <row r="60">
          <cell r="C60" t="str">
            <v>SC-56</v>
          </cell>
        </row>
        <row r="61">
          <cell r="C61" t="str">
            <v>SC-57</v>
          </cell>
        </row>
        <row r="62">
          <cell r="C62" t="str">
            <v>SC-58</v>
          </cell>
        </row>
        <row r="63">
          <cell r="C63" t="str">
            <v>SC-59</v>
          </cell>
        </row>
        <row r="67">
          <cell r="C67" t="str">
            <v>DM-1</v>
          </cell>
        </row>
        <row r="68">
          <cell r="C68" t="str">
            <v>DM-2</v>
          </cell>
        </row>
        <row r="69">
          <cell r="C69" t="str">
            <v>DM-3</v>
          </cell>
        </row>
        <row r="70">
          <cell r="C70" t="str">
            <v>DM-4</v>
          </cell>
        </row>
        <row r="71">
          <cell r="C71" t="str">
            <v>DM-5</v>
          </cell>
        </row>
        <row r="72">
          <cell r="C72" t="str">
            <v>DM-6</v>
          </cell>
        </row>
        <row r="73">
          <cell r="C73" t="str">
            <v>DM-7</v>
          </cell>
        </row>
        <row r="74">
          <cell r="C74" t="str">
            <v>DM-8</v>
          </cell>
        </row>
        <row r="75">
          <cell r="C75" t="str">
            <v>DM-9</v>
          </cell>
        </row>
        <row r="76">
          <cell r="C76" t="str">
            <v>DM-10</v>
          </cell>
        </row>
        <row r="77">
          <cell r="C77" t="str">
            <v>DM-11</v>
          </cell>
        </row>
        <row r="78">
          <cell r="C78" t="str">
            <v>DM-12</v>
          </cell>
        </row>
        <row r="79">
          <cell r="C79" t="str">
            <v>DM-13</v>
          </cell>
        </row>
        <row r="80">
          <cell r="C80" t="str">
            <v>DM-14</v>
          </cell>
        </row>
        <row r="81">
          <cell r="C81" t="str">
            <v>DM-15</v>
          </cell>
        </row>
        <row r="82">
          <cell r="C82" t="str">
            <v>DM-16</v>
          </cell>
        </row>
        <row r="83">
          <cell r="C83" t="str">
            <v>DM-17</v>
          </cell>
        </row>
        <row r="84">
          <cell r="C84" t="str">
            <v>DM-18</v>
          </cell>
        </row>
        <row r="85">
          <cell r="C85" t="str">
            <v>DM-19</v>
          </cell>
        </row>
        <row r="86">
          <cell r="C86" t="str">
            <v>DM-20</v>
          </cell>
        </row>
        <row r="87">
          <cell r="C87" t="str">
            <v>DM-21</v>
          </cell>
        </row>
        <row r="88">
          <cell r="C88" t="str">
            <v>DM-22</v>
          </cell>
        </row>
        <row r="89">
          <cell r="C89" t="str">
            <v>DM-23</v>
          </cell>
        </row>
        <row r="90">
          <cell r="C90" t="str">
            <v>DM-24</v>
          </cell>
        </row>
        <row r="91">
          <cell r="C91" t="str">
            <v>DM-25</v>
          </cell>
        </row>
        <row r="92">
          <cell r="C92" t="str">
            <v>DM-26</v>
          </cell>
        </row>
        <row r="93">
          <cell r="C93" t="str">
            <v>DM-27</v>
          </cell>
        </row>
        <row r="96">
          <cell r="C96" t="str">
            <v>DM-28</v>
          </cell>
        </row>
        <row r="97">
          <cell r="C97" t="str">
            <v>DM-29</v>
          </cell>
        </row>
        <row r="98">
          <cell r="C98" t="str">
            <v>DM-30</v>
          </cell>
        </row>
        <row r="99">
          <cell r="C99" t="str">
            <v>DM-31</v>
          </cell>
        </row>
        <row r="100">
          <cell r="C100" t="str">
            <v>DM-32</v>
          </cell>
        </row>
        <row r="101">
          <cell r="C101" t="str">
            <v>DM-33</v>
          </cell>
        </row>
        <row r="102">
          <cell r="C102" t="str">
            <v>DM-34</v>
          </cell>
        </row>
        <row r="103">
          <cell r="C103" t="str">
            <v>DM-35</v>
          </cell>
        </row>
        <row r="105">
          <cell r="C105" t="str">
            <v>DM-36</v>
          </cell>
        </row>
        <row r="106">
          <cell r="C106" t="str">
            <v>DM-37</v>
          </cell>
        </row>
        <row r="107">
          <cell r="C107" t="str">
            <v>DM-38</v>
          </cell>
        </row>
        <row r="108">
          <cell r="C108" t="str">
            <v>DM-39</v>
          </cell>
        </row>
        <row r="109">
          <cell r="C109" t="str">
            <v>DM-40</v>
          </cell>
        </row>
        <row r="110">
          <cell r="C110" t="str">
            <v>DM-41</v>
          </cell>
        </row>
        <row r="111">
          <cell r="C111" t="str">
            <v>DM-42</v>
          </cell>
        </row>
        <row r="112">
          <cell r="C112" t="str">
            <v>DM-43</v>
          </cell>
        </row>
        <row r="113">
          <cell r="C113" t="str">
            <v>DM-44</v>
          </cell>
        </row>
        <row r="114">
          <cell r="C114" t="str">
            <v>DM-45</v>
          </cell>
        </row>
        <row r="115">
          <cell r="C115" t="str">
            <v>DM-46</v>
          </cell>
        </row>
        <row r="116">
          <cell r="C116" t="str">
            <v>DM-47</v>
          </cell>
        </row>
        <row r="117">
          <cell r="C117" t="str">
            <v>DM-48</v>
          </cell>
        </row>
        <row r="118">
          <cell r="C118" t="str">
            <v>DM-49</v>
          </cell>
        </row>
        <row r="119">
          <cell r="C119" t="str">
            <v>DM-50</v>
          </cell>
        </row>
        <row r="120">
          <cell r="C120" t="str">
            <v>DM-51</v>
          </cell>
        </row>
        <row r="121">
          <cell r="C121" t="str">
            <v>DM-52</v>
          </cell>
        </row>
        <row r="122">
          <cell r="C122" t="str">
            <v>DM-53</v>
          </cell>
        </row>
        <row r="123">
          <cell r="C123" t="str">
            <v>DM-54</v>
          </cell>
        </row>
        <row r="124">
          <cell r="C124" t="str">
            <v>DM-55</v>
          </cell>
        </row>
        <row r="125">
          <cell r="C125" t="str">
            <v>DM-56</v>
          </cell>
        </row>
        <row r="126">
          <cell r="C126" t="str">
            <v>DM-57</v>
          </cell>
        </row>
        <row r="127">
          <cell r="C127" t="str">
            <v>DM-58</v>
          </cell>
        </row>
        <row r="128">
          <cell r="C128" t="str">
            <v>DM-59</v>
          </cell>
        </row>
        <row r="129">
          <cell r="C129" t="str">
            <v>DM-60</v>
          </cell>
        </row>
        <row r="130">
          <cell r="C130" t="str">
            <v>DM-61</v>
          </cell>
        </row>
        <row r="131">
          <cell r="C131" t="str">
            <v>DM-62</v>
          </cell>
        </row>
        <row r="132">
          <cell r="C132" t="str">
            <v>DM-63</v>
          </cell>
        </row>
        <row r="133">
          <cell r="C133" t="str">
            <v>DM-64</v>
          </cell>
        </row>
        <row r="134">
          <cell r="C134" t="str">
            <v>DM-65</v>
          </cell>
        </row>
        <row r="135">
          <cell r="C135" t="str">
            <v>DM-66</v>
          </cell>
        </row>
        <row r="136">
          <cell r="C136" t="str">
            <v>DM-67</v>
          </cell>
        </row>
        <row r="137">
          <cell r="C137" t="str">
            <v>DM-68</v>
          </cell>
        </row>
        <row r="138">
          <cell r="C138" t="str">
            <v>DM-69</v>
          </cell>
        </row>
        <row r="139">
          <cell r="C139" t="str">
            <v>DM-70</v>
          </cell>
        </row>
        <row r="140">
          <cell r="C140" t="str">
            <v>DM-71</v>
          </cell>
        </row>
        <row r="141">
          <cell r="C141" t="str">
            <v>DM-72</v>
          </cell>
        </row>
        <row r="142">
          <cell r="C142" t="str">
            <v>DM-73</v>
          </cell>
        </row>
        <row r="143">
          <cell r="C143" t="str">
            <v>DM-74</v>
          </cell>
        </row>
        <row r="144">
          <cell r="C144" t="str">
            <v>DM-75</v>
          </cell>
        </row>
        <row r="145">
          <cell r="C145" t="str">
            <v>DM-76</v>
          </cell>
        </row>
        <row r="146">
          <cell r="C146" t="str">
            <v>DM-77</v>
          </cell>
        </row>
        <row r="147">
          <cell r="C147" t="str">
            <v>DM-78</v>
          </cell>
        </row>
        <row r="148">
          <cell r="C148" t="str">
            <v>DM-79</v>
          </cell>
        </row>
        <row r="149">
          <cell r="C149" t="str">
            <v>DM-80</v>
          </cell>
        </row>
        <row r="150">
          <cell r="C150" t="str">
            <v>DM-81</v>
          </cell>
        </row>
        <row r="151">
          <cell r="C151" t="str">
            <v>DM-82</v>
          </cell>
        </row>
        <row r="155">
          <cell r="C155" t="str">
            <v>Sec-1</v>
          </cell>
        </row>
        <row r="156">
          <cell r="C156" t="str">
            <v>Sec-2</v>
          </cell>
        </row>
        <row r="157">
          <cell r="C157" t="str">
            <v>Sec-3</v>
          </cell>
        </row>
        <row r="158">
          <cell r="C158" t="str">
            <v>Sec-4</v>
          </cell>
        </row>
        <row r="159">
          <cell r="C159" t="str">
            <v>Sec-5</v>
          </cell>
        </row>
        <row r="160">
          <cell r="C160" t="str">
            <v>Sec-6</v>
          </cell>
        </row>
        <row r="161">
          <cell r="C161" t="str">
            <v>Sec-7</v>
          </cell>
        </row>
        <row r="162">
          <cell r="C162" t="str">
            <v>Sec-8</v>
          </cell>
        </row>
        <row r="163">
          <cell r="C163" t="str">
            <v>Sec-9</v>
          </cell>
        </row>
        <row r="164">
          <cell r="C164" t="str">
            <v>Sec-10</v>
          </cell>
        </row>
        <row r="165">
          <cell r="C165" t="str">
            <v>Sec-11</v>
          </cell>
        </row>
        <row r="166">
          <cell r="C166" t="str">
            <v>Sec-12</v>
          </cell>
        </row>
        <row r="167">
          <cell r="C167" t="str">
            <v>Sec-13</v>
          </cell>
        </row>
        <row r="168">
          <cell r="C168" t="str">
            <v>Sec-14</v>
          </cell>
        </row>
        <row r="169">
          <cell r="C169" t="str">
            <v>Sec-15</v>
          </cell>
        </row>
        <row r="170">
          <cell r="C170" t="str">
            <v>Sec-16</v>
          </cell>
        </row>
        <row r="171">
          <cell r="C171" t="str">
            <v>Sec-17</v>
          </cell>
        </row>
        <row r="172">
          <cell r="C172" t="str">
            <v>Sec-18</v>
          </cell>
        </row>
        <row r="173">
          <cell r="C173" t="str">
            <v>Sec-19</v>
          </cell>
        </row>
        <row r="174">
          <cell r="C174" t="str">
            <v>Sec-20</v>
          </cell>
        </row>
        <row r="175">
          <cell r="C175" t="str">
            <v>Sec-21</v>
          </cell>
        </row>
        <row r="176">
          <cell r="C176" t="str">
            <v>Sec-22</v>
          </cell>
        </row>
        <row r="177">
          <cell r="C177" t="str">
            <v>Sec-23</v>
          </cell>
        </row>
        <row r="178">
          <cell r="C178" t="str">
            <v>Sec-24</v>
          </cell>
        </row>
        <row r="179">
          <cell r="C179" t="str">
            <v>Sec-25</v>
          </cell>
        </row>
        <row r="180">
          <cell r="C180" t="str">
            <v>Sec-26</v>
          </cell>
        </row>
        <row r="181">
          <cell r="C181" t="str">
            <v>Sec-27</v>
          </cell>
        </row>
        <row r="185">
          <cell r="C185" t="str">
            <v>B-1</v>
          </cell>
        </row>
        <row r="186">
          <cell r="C186" t="str">
            <v>B-2</v>
          </cell>
        </row>
        <row r="187">
          <cell r="C187" t="str">
            <v>B-3</v>
          </cell>
        </row>
        <row r="188">
          <cell r="C188" t="str">
            <v>B-4</v>
          </cell>
        </row>
        <row r="190">
          <cell r="C190" t="str">
            <v>B-5</v>
          </cell>
        </row>
        <row r="191">
          <cell r="C191" t="str">
            <v>B-6</v>
          </cell>
        </row>
        <row r="192">
          <cell r="C192" t="str">
            <v>B-7</v>
          </cell>
        </row>
        <row r="193">
          <cell r="C193" t="str">
            <v>B-8</v>
          </cell>
        </row>
        <row r="194">
          <cell r="C194" t="str">
            <v>B-9</v>
          </cell>
        </row>
        <row r="195">
          <cell r="C195" t="str">
            <v>B-10</v>
          </cell>
        </row>
        <row r="196">
          <cell r="C196" t="str">
            <v>B-11</v>
          </cell>
        </row>
        <row r="197">
          <cell r="C197" t="str">
            <v>B-12</v>
          </cell>
        </row>
        <row r="198">
          <cell r="C198" t="str">
            <v>B-13</v>
          </cell>
        </row>
        <row r="199">
          <cell r="C199" t="str">
            <v>B-14</v>
          </cell>
        </row>
        <row r="200">
          <cell r="C200" t="str">
            <v>B-15</v>
          </cell>
        </row>
        <row r="201">
          <cell r="C201" t="str">
            <v>B-16</v>
          </cell>
        </row>
        <row r="202">
          <cell r="C202" t="str">
            <v>B-17</v>
          </cell>
        </row>
        <row r="204">
          <cell r="C204" t="str">
            <v>B-18</v>
          </cell>
        </row>
        <row r="205">
          <cell r="C205" t="str">
            <v>B-19</v>
          </cell>
        </row>
        <row r="206">
          <cell r="C206" t="str">
            <v>B-20</v>
          </cell>
        </row>
        <row r="207">
          <cell r="C207" t="str">
            <v>B-21</v>
          </cell>
        </row>
        <row r="208">
          <cell r="C208" t="str">
            <v>B-22</v>
          </cell>
        </row>
        <row r="209">
          <cell r="C209" t="str">
            <v>B-23</v>
          </cell>
        </row>
        <row r="210">
          <cell r="C210" t="str">
            <v>B-24</v>
          </cell>
        </row>
        <row r="211">
          <cell r="C211" t="str">
            <v>B-25</v>
          </cell>
        </row>
        <row r="212">
          <cell r="C212" t="str">
            <v>B-26</v>
          </cell>
        </row>
        <row r="213">
          <cell r="C213" t="str">
            <v>B-27</v>
          </cell>
        </row>
        <row r="214">
          <cell r="C214" t="str">
            <v>B-28</v>
          </cell>
        </row>
        <row r="215">
          <cell r="C215" t="str">
            <v>B-29</v>
          </cell>
        </row>
        <row r="216">
          <cell r="C216" t="str">
            <v>B-30</v>
          </cell>
        </row>
        <row r="217">
          <cell r="C217" t="str">
            <v>B-31</v>
          </cell>
        </row>
        <row r="219">
          <cell r="C219" t="str">
            <v>B-32</v>
          </cell>
        </row>
        <row r="220">
          <cell r="C220" t="str">
            <v>B-33</v>
          </cell>
        </row>
        <row r="221">
          <cell r="C221" t="str">
            <v>B-34</v>
          </cell>
        </row>
        <row r="222">
          <cell r="C222" t="str">
            <v>B-35</v>
          </cell>
        </row>
        <row r="223">
          <cell r="C223" t="str">
            <v>B-36</v>
          </cell>
        </row>
        <row r="224">
          <cell r="C224" t="str">
            <v>B-37</v>
          </cell>
        </row>
        <row r="225">
          <cell r="C225" t="str">
            <v>B-38</v>
          </cell>
        </row>
        <row r="226">
          <cell r="C226" t="str">
            <v>B-39</v>
          </cell>
        </row>
        <row r="227">
          <cell r="C227" t="str">
            <v>B-40</v>
          </cell>
        </row>
        <row r="228">
          <cell r="C228" t="str">
            <v>B-41</v>
          </cell>
        </row>
        <row r="229">
          <cell r="C229" t="str">
            <v>B-42</v>
          </cell>
        </row>
        <row r="230">
          <cell r="C230" t="str">
            <v>B-43</v>
          </cell>
        </row>
        <row r="231">
          <cell r="C231" t="str">
            <v>B-44</v>
          </cell>
        </row>
        <row r="232">
          <cell r="C232" t="str">
            <v>B-45</v>
          </cell>
        </row>
        <row r="233">
          <cell r="C233" t="str">
            <v>B-46</v>
          </cell>
        </row>
        <row r="234">
          <cell r="C234" t="str">
            <v>B-47</v>
          </cell>
        </row>
        <row r="235">
          <cell r="C235" t="str">
            <v>B-48</v>
          </cell>
        </row>
        <row r="236">
          <cell r="C236" t="str">
            <v>B-49</v>
          </cell>
        </row>
        <row r="237">
          <cell r="C237" t="str">
            <v>B-50</v>
          </cell>
        </row>
        <row r="238">
          <cell r="C238" t="str">
            <v>B-51</v>
          </cell>
        </row>
        <row r="239">
          <cell r="C239" t="str">
            <v>B-52</v>
          </cell>
        </row>
        <row r="240">
          <cell r="C240" t="str">
            <v>B-53</v>
          </cell>
        </row>
        <row r="242">
          <cell r="C242" t="str">
            <v>B-54</v>
          </cell>
        </row>
        <row r="243">
          <cell r="C243" t="str">
            <v>B-55</v>
          </cell>
        </row>
        <row r="244">
          <cell r="C244" t="str">
            <v>B-56</v>
          </cell>
        </row>
        <row r="245">
          <cell r="C245" t="str">
            <v>B-57</v>
          </cell>
        </row>
        <row r="246">
          <cell r="C246" t="str">
            <v>B-58</v>
          </cell>
        </row>
        <row r="247">
          <cell r="C247" t="str">
            <v>B-59</v>
          </cell>
        </row>
        <row r="248">
          <cell r="C248" t="str">
            <v>B-60</v>
          </cell>
        </row>
        <row r="249">
          <cell r="C249" t="str">
            <v>B-61</v>
          </cell>
        </row>
        <row r="250">
          <cell r="C250" t="str">
            <v>B-62</v>
          </cell>
        </row>
        <row r="251">
          <cell r="C251" t="str">
            <v>B-63</v>
          </cell>
        </row>
        <row r="252">
          <cell r="C252" t="str">
            <v>B-64</v>
          </cell>
        </row>
        <row r="253">
          <cell r="C253" t="str">
            <v>B-65</v>
          </cell>
        </row>
        <row r="254">
          <cell r="C254" t="str">
            <v>B-66</v>
          </cell>
        </row>
        <row r="255">
          <cell r="C255" t="str">
            <v>B-67</v>
          </cell>
        </row>
        <row r="256">
          <cell r="C256" t="str">
            <v>B-68</v>
          </cell>
        </row>
        <row r="257">
          <cell r="C257" t="str">
            <v>B-69</v>
          </cell>
        </row>
        <row r="258">
          <cell r="C258" t="str">
            <v>B-70</v>
          </cell>
        </row>
        <row r="259">
          <cell r="C259" t="str">
            <v>B-71</v>
          </cell>
        </row>
        <row r="260">
          <cell r="C260" t="str">
            <v>B-72</v>
          </cell>
        </row>
        <row r="261">
          <cell r="C261" t="str">
            <v>B-73</v>
          </cell>
        </row>
        <row r="262">
          <cell r="C262" t="str">
            <v>B-74</v>
          </cell>
        </row>
        <row r="263">
          <cell r="C263" t="str">
            <v>B-75</v>
          </cell>
        </row>
        <row r="264">
          <cell r="C264" t="str">
            <v>B-76</v>
          </cell>
        </row>
        <row r="265">
          <cell r="C265" t="str">
            <v>B-77</v>
          </cell>
        </row>
        <row r="266">
          <cell r="C266" t="str">
            <v>B-78</v>
          </cell>
        </row>
        <row r="267">
          <cell r="C267" t="str">
            <v>B-79</v>
          </cell>
        </row>
        <row r="268">
          <cell r="C268" t="str">
            <v>B-80</v>
          </cell>
        </row>
        <row r="269">
          <cell r="C269" t="str">
            <v>B-82</v>
          </cell>
        </row>
        <row r="270">
          <cell r="C270" t="str">
            <v>B-83</v>
          </cell>
        </row>
        <row r="271">
          <cell r="C271" t="str">
            <v>B-84</v>
          </cell>
        </row>
        <row r="272">
          <cell r="C272" t="str">
            <v>B-85</v>
          </cell>
        </row>
        <row r="273">
          <cell r="C273" t="str">
            <v>B-81</v>
          </cell>
        </row>
        <row r="278">
          <cell r="C278" t="str">
            <v>OR-1</v>
          </cell>
        </row>
        <row r="279">
          <cell r="C279" t="str">
            <v>OR-2</v>
          </cell>
        </row>
        <row r="280">
          <cell r="C280" t="str">
            <v>OR-3</v>
          </cell>
        </row>
        <row r="281">
          <cell r="C281" t="str">
            <v>OR-4</v>
          </cell>
        </row>
        <row r="282">
          <cell r="C282" t="str">
            <v>OR-5</v>
          </cell>
        </row>
        <row r="283">
          <cell r="C283" t="str">
            <v>OR-6</v>
          </cell>
        </row>
        <row r="284">
          <cell r="C284" t="str">
            <v>OR-7</v>
          </cell>
        </row>
        <row r="285">
          <cell r="C285" t="str">
            <v>OR-8</v>
          </cell>
        </row>
        <row r="286">
          <cell r="C286" t="str">
            <v>OR-9</v>
          </cell>
        </row>
        <row r="287">
          <cell r="C287" t="str">
            <v>OR-10</v>
          </cell>
        </row>
        <row r="288">
          <cell r="C288" t="str">
            <v>OR-11</v>
          </cell>
        </row>
        <row r="289">
          <cell r="C289" t="str">
            <v>OR-12</v>
          </cell>
        </row>
        <row r="290">
          <cell r="C290" t="str">
            <v>OR-13</v>
          </cell>
        </row>
        <row r="291">
          <cell r="C291" t="str">
            <v>OR-14</v>
          </cell>
        </row>
        <row r="292">
          <cell r="C292" t="str">
            <v>OR-15</v>
          </cell>
        </row>
        <row r="293">
          <cell r="C293" t="str">
            <v>OR-16</v>
          </cell>
        </row>
        <row r="294">
          <cell r="C294" t="str">
            <v>OR-17</v>
          </cell>
        </row>
        <row r="295">
          <cell r="C295" t="str">
            <v>OR-18</v>
          </cell>
        </row>
        <row r="296">
          <cell r="C296" t="str">
            <v>OR-19</v>
          </cell>
        </row>
        <row r="297">
          <cell r="C297" t="str">
            <v>OR-20</v>
          </cell>
        </row>
        <row r="298">
          <cell r="C298" t="str">
            <v>OR-21</v>
          </cell>
        </row>
        <row r="300">
          <cell r="C300" t="str">
            <v>OR-22</v>
          </cell>
        </row>
        <row r="301">
          <cell r="C301" t="str">
            <v>OR-23</v>
          </cell>
        </row>
        <row r="302">
          <cell r="C302" t="str">
            <v>OR-24</v>
          </cell>
        </row>
        <row r="303">
          <cell r="C303" t="str">
            <v>OR-25</v>
          </cell>
        </row>
        <row r="304">
          <cell r="C304" t="str">
            <v>OR-26</v>
          </cell>
        </row>
        <row r="305">
          <cell r="C305" t="str">
            <v>OR-27</v>
          </cell>
        </row>
        <row r="306">
          <cell r="C306" t="str">
            <v>OR-28</v>
          </cell>
        </row>
        <row r="307">
          <cell r="C307" t="str">
            <v>OR-29</v>
          </cell>
        </row>
        <row r="308">
          <cell r="C308" t="str">
            <v>OR-30</v>
          </cell>
        </row>
        <row r="310">
          <cell r="C310" t="str">
            <v>OR-31</v>
          </cell>
        </row>
        <row r="311">
          <cell r="C311" t="str">
            <v>OR-32</v>
          </cell>
        </row>
        <row r="312">
          <cell r="C312" t="str">
            <v>OR-33</v>
          </cell>
        </row>
        <row r="313">
          <cell r="C313" t="str">
            <v>OR-34</v>
          </cell>
        </row>
        <row r="314">
          <cell r="C314" t="str">
            <v>OR-35</v>
          </cell>
        </row>
        <row r="315">
          <cell r="C315" t="str">
            <v>OR-36</v>
          </cell>
        </row>
        <row r="316">
          <cell r="C316" t="str">
            <v>OR-37</v>
          </cell>
        </row>
        <row r="317">
          <cell r="C317" t="str">
            <v>OR-38</v>
          </cell>
        </row>
        <row r="320">
          <cell r="C320" t="str">
            <v>Rpt-1</v>
          </cell>
        </row>
        <row r="321">
          <cell r="C321" t="str">
            <v>Rpt-2</v>
          </cell>
        </row>
        <row r="322">
          <cell r="C322" t="str">
            <v>Rpt-3</v>
          </cell>
        </row>
        <row r="323">
          <cell r="C323" t="str">
            <v>Rpt-4</v>
          </cell>
        </row>
        <row r="324">
          <cell r="C324" t="str">
            <v>Rpt-5</v>
          </cell>
        </row>
        <row r="325">
          <cell r="C325" t="str">
            <v>Rpt-6</v>
          </cell>
        </row>
        <row r="326">
          <cell r="C326" t="str">
            <v>Rpt-7</v>
          </cell>
        </row>
        <row r="327">
          <cell r="C327" t="str">
            <v>Rpt-8</v>
          </cell>
        </row>
        <row r="328">
          <cell r="C328" t="str">
            <v>Rpt-9</v>
          </cell>
        </row>
        <row r="329">
          <cell r="C329" t="str">
            <v>Rpt-10</v>
          </cell>
        </row>
        <row r="330">
          <cell r="C330" t="str">
            <v>Rpt-11</v>
          </cell>
        </row>
        <row r="331">
          <cell r="C331" t="str">
            <v>Rpt-12</v>
          </cell>
        </row>
        <row r="332">
          <cell r="C332" t="str">
            <v>Rpt-13</v>
          </cell>
        </row>
        <row r="333">
          <cell r="C333" t="str">
            <v>Rpt-14</v>
          </cell>
        </row>
        <row r="334">
          <cell r="C334" t="str">
            <v>Rpt-15</v>
          </cell>
        </row>
        <row r="335">
          <cell r="C335" t="str">
            <v>Rpt-16</v>
          </cell>
        </row>
        <row r="336">
          <cell r="C336" t="str">
            <v>Rpt-17</v>
          </cell>
        </row>
        <row r="338">
          <cell r="C338" t="str">
            <v>Rpt-18</v>
          </cell>
        </row>
        <row r="339">
          <cell r="C339" t="str">
            <v>Rpt-19</v>
          </cell>
        </row>
        <row r="340">
          <cell r="C340" t="str">
            <v>Rpt-20</v>
          </cell>
        </row>
        <row r="341">
          <cell r="C341" t="str">
            <v>Rpt-21</v>
          </cell>
        </row>
        <row r="343">
          <cell r="C343" t="str">
            <v>Rpt-22</v>
          </cell>
        </row>
        <row r="344">
          <cell r="C344" t="str">
            <v>Rpt-23</v>
          </cell>
        </row>
        <row r="345">
          <cell r="C345" t="str">
            <v>Rpt-24</v>
          </cell>
        </row>
        <row r="346">
          <cell r="C346" t="str">
            <v>Rpt-25</v>
          </cell>
        </row>
        <row r="347">
          <cell r="C347" t="str">
            <v>Rpt-26</v>
          </cell>
        </row>
        <row r="348">
          <cell r="C348" t="str">
            <v>Rpt-27</v>
          </cell>
        </row>
        <row r="349">
          <cell r="C349" t="str">
            <v>Rpt-28</v>
          </cell>
        </row>
        <row r="350">
          <cell r="C350" t="str">
            <v>Rpt-29</v>
          </cell>
        </row>
        <row r="351">
          <cell r="C351" t="str">
            <v>Rpt-30</v>
          </cell>
        </row>
        <row r="352">
          <cell r="C352" t="str">
            <v>Rpt-31</v>
          </cell>
        </row>
        <row r="353">
          <cell r="C353" t="str">
            <v>Rpt-32</v>
          </cell>
        </row>
        <row r="354">
          <cell r="C354" t="str">
            <v>Rpt-33</v>
          </cell>
        </row>
        <row r="355">
          <cell r="C355" t="str">
            <v>Rpt-34</v>
          </cell>
        </row>
        <row r="356">
          <cell r="C356" t="str">
            <v>Rpt-35</v>
          </cell>
        </row>
        <row r="357">
          <cell r="C357" t="str">
            <v>Rpt-36</v>
          </cell>
        </row>
        <row r="358">
          <cell r="C358" t="str">
            <v>Rpt-37</v>
          </cell>
        </row>
        <row r="359">
          <cell r="C359" t="str">
            <v>Rpt-38</v>
          </cell>
        </row>
        <row r="360">
          <cell r="C360" t="str">
            <v>Rpt-39</v>
          </cell>
        </row>
        <row r="361">
          <cell r="C361" t="str">
            <v>Rpt-40</v>
          </cell>
        </row>
        <row r="364">
          <cell r="C364" t="str">
            <v>Rpt-41</v>
          </cell>
        </row>
        <row r="365">
          <cell r="C365" t="str">
            <v>Rpt-42</v>
          </cell>
        </row>
        <row r="366">
          <cell r="C366" t="str">
            <v>Rpt-43</v>
          </cell>
        </row>
        <row r="367">
          <cell r="C367" t="str">
            <v>Rpt-44</v>
          </cell>
        </row>
        <row r="369">
          <cell r="C369" t="str">
            <v>Rpt-45</v>
          </cell>
        </row>
        <row r="370">
          <cell r="C370" t="str">
            <v>Rpt-46</v>
          </cell>
        </row>
        <row r="371">
          <cell r="C371" t="str">
            <v>Rpt-47</v>
          </cell>
        </row>
        <row r="372">
          <cell r="C372" t="str">
            <v>Rpt-48</v>
          </cell>
        </row>
        <row r="374">
          <cell r="C374" t="str">
            <v>Rpt-49</v>
          </cell>
        </row>
        <row r="375">
          <cell r="C375" t="str">
            <v>Rpt-50</v>
          </cell>
        </row>
        <row r="376">
          <cell r="C376" t="str">
            <v>Rpt-51</v>
          </cell>
        </row>
        <row r="379">
          <cell r="C379" t="str">
            <v>Rpt-52</v>
          </cell>
        </row>
        <row r="380">
          <cell r="C380" t="str">
            <v>Rpt-53</v>
          </cell>
        </row>
        <row r="381">
          <cell r="C381" t="str">
            <v>Rpt-54</v>
          </cell>
        </row>
        <row r="382">
          <cell r="C382" t="str">
            <v>Rpt-55</v>
          </cell>
        </row>
        <row r="383">
          <cell r="C383" t="str">
            <v>Rpt-56</v>
          </cell>
        </row>
        <row r="384">
          <cell r="C384" t="str">
            <v>Rpt-57</v>
          </cell>
        </row>
        <row r="385">
          <cell r="C385" t="str">
            <v>Rpt-58</v>
          </cell>
        </row>
        <row r="386">
          <cell r="C386" t="str">
            <v>Rpt-59</v>
          </cell>
        </row>
        <row r="387">
          <cell r="C387" t="str">
            <v>Rpt-60</v>
          </cell>
        </row>
        <row r="389">
          <cell r="C389" t="str">
            <v>Rpt-61</v>
          </cell>
        </row>
        <row r="390">
          <cell r="C390" t="str">
            <v>Rpt-62</v>
          </cell>
        </row>
        <row r="391">
          <cell r="C391" t="str">
            <v>Rpt-63</v>
          </cell>
        </row>
        <row r="392">
          <cell r="C392" t="str">
            <v>Rpt-64</v>
          </cell>
        </row>
        <row r="393">
          <cell r="C393" t="str">
            <v>Rpt-65</v>
          </cell>
        </row>
        <row r="394">
          <cell r="C394" t="str">
            <v>Rpt-66</v>
          </cell>
        </row>
        <row r="395">
          <cell r="C395" t="str">
            <v>Rpt-67</v>
          </cell>
        </row>
        <row r="396">
          <cell r="C396" t="str">
            <v>Rpt-68</v>
          </cell>
        </row>
        <row r="397">
          <cell r="C397" t="str">
            <v>Rpt-69</v>
          </cell>
        </row>
        <row r="398">
          <cell r="C398" t="str">
            <v>Rpt-70</v>
          </cell>
        </row>
        <row r="400">
          <cell r="C400" t="str">
            <v>Rpt-71</v>
          </cell>
        </row>
        <row r="401">
          <cell r="C401" t="str">
            <v>Rpt-72</v>
          </cell>
        </row>
        <row r="402">
          <cell r="C402" t="str">
            <v>Rpt-73</v>
          </cell>
        </row>
        <row r="403">
          <cell r="C403" t="str">
            <v>Rpt-74</v>
          </cell>
        </row>
        <row r="404">
          <cell r="C404" t="str">
            <v>Rpt-75</v>
          </cell>
        </row>
        <row r="405">
          <cell r="C405" t="str">
            <v>Rpt-76</v>
          </cell>
        </row>
        <row r="406">
          <cell r="C406" t="str">
            <v>Rpt-77</v>
          </cell>
        </row>
        <row r="407">
          <cell r="C407" t="str">
            <v>Rpt-78</v>
          </cell>
        </row>
        <row r="408">
          <cell r="C408" t="str">
            <v>Rpt-79</v>
          </cell>
        </row>
        <row r="409">
          <cell r="C409" t="str">
            <v>Rpt-80</v>
          </cell>
        </row>
        <row r="410">
          <cell r="C410" t="str">
            <v>Rpt-81</v>
          </cell>
        </row>
        <row r="412">
          <cell r="C412" t="str">
            <v>Rpt-82</v>
          </cell>
        </row>
        <row r="413">
          <cell r="C413" t="str">
            <v>Rpt-83</v>
          </cell>
        </row>
        <row r="414">
          <cell r="C414" t="str">
            <v>Rpt-84</v>
          </cell>
        </row>
        <row r="415">
          <cell r="C415" t="str">
            <v>Rpt-85</v>
          </cell>
        </row>
        <row r="416">
          <cell r="C416" t="str">
            <v>Rpt-86</v>
          </cell>
        </row>
        <row r="419">
          <cell r="C419" t="str">
            <v>Rpt-87</v>
          </cell>
        </row>
        <row r="420">
          <cell r="C420" t="str">
            <v>Rpt-88</v>
          </cell>
        </row>
        <row r="421">
          <cell r="C421" t="str">
            <v>Rpt-89</v>
          </cell>
        </row>
        <row r="422">
          <cell r="C422" t="str">
            <v>Rpt-90</v>
          </cell>
        </row>
        <row r="423">
          <cell r="C423" t="str">
            <v>Rpt-91</v>
          </cell>
        </row>
        <row r="424">
          <cell r="C424" t="str">
            <v>Rpt-92</v>
          </cell>
        </row>
        <row r="425">
          <cell r="C425" t="str">
            <v>Rpt-93</v>
          </cell>
        </row>
        <row r="426">
          <cell r="C426" t="str">
            <v>Rpt-94</v>
          </cell>
        </row>
        <row r="427">
          <cell r="C427" t="str">
            <v>Rpt-95</v>
          </cell>
        </row>
        <row r="428">
          <cell r="C428" t="str">
            <v>Rpt-96</v>
          </cell>
        </row>
        <row r="430">
          <cell r="C430" t="str">
            <v>Rpt-97</v>
          </cell>
        </row>
        <row r="431">
          <cell r="C431" t="str">
            <v>Rpt-98</v>
          </cell>
        </row>
        <row r="432">
          <cell r="C432" t="str">
            <v>Rpt-99</v>
          </cell>
        </row>
        <row r="433">
          <cell r="C433" t="str">
            <v>Rpt-100</v>
          </cell>
        </row>
        <row r="434">
          <cell r="C434" t="str">
            <v>Rpt-101</v>
          </cell>
        </row>
        <row r="435">
          <cell r="C435" t="str">
            <v>Rpt-102</v>
          </cell>
        </row>
        <row r="436">
          <cell r="C436" t="str">
            <v>Rpt-103</v>
          </cell>
        </row>
        <row r="438">
          <cell r="C438" t="str">
            <v>Rpt-104</v>
          </cell>
        </row>
        <row r="439">
          <cell r="C439" t="str">
            <v>Rpt-105</v>
          </cell>
        </row>
        <row r="440">
          <cell r="C440" t="str">
            <v>Rpt-106</v>
          </cell>
        </row>
        <row r="441">
          <cell r="C441" t="str">
            <v>Rpt-107</v>
          </cell>
        </row>
        <row r="442">
          <cell r="C442" t="str">
            <v>Rpt-108</v>
          </cell>
        </row>
        <row r="443">
          <cell r="C443" t="str">
            <v>Rpt-109</v>
          </cell>
        </row>
        <row r="444">
          <cell r="C444" t="str">
            <v>Rpt-110</v>
          </cell>
        </row>
        <row r="445">
          <cell r="C445" t="str">
            <v>Rpt-111</v>
          </cell>
        </row>
        <row r="446">
          <cell r="C446" t="str">
            <v>Rpt-112</v>
          </cell>
        </row>
        <row r="447">
          <cell r="C447" t="str">
            <v>Rpt-113</v>
          </cell>
        </row>
        <row r="448">
          <cell r="C448" t="str">
            <v>Rpt-114</v>
          </cell>
        </row>
        <row r="449">
          <cell r="C449" t="str">
            <v>Rpt-115</v>
          </cell>
        </row>
        <row r="450">
          <cell r="C450" t="str">
            <v>Rpt-116</v>
          </cell>
        </row>
        <row r="451">
          <cell r="C451" t="str">
            <v>Rpt-117</v>
          </cell>
        </row>
        <row r="452">
          <cell r="C452" t="str">
            <v>Rpt-118</v>
          </cell>
        </row>
        <row r="453">
          <cell r="C453" t="str">
            <v>Rpt-119</v>
          </cell>
        </row>
        <row r="458">
          <cell r="C458" t="str">
            <v>G-1</v>
          </cell>
        </row>
        <row r="459">
          <cell r="C459" t="str">
            <v>G-2</v>
          </cell>
        </row>
        <row r="460">
          <cell r="C460" t="str">
            <v>G-3</v>
          </cell>
        </row>
        <row r="461">
          <cell r="C461" t="str">
            <v>G-4</v>
          </cell>
        </row>
        <row r="462">
          <cell r="C462" t="str">
            <v>G-5</v>
          </cell>
        </row>
        <row r="463">
          <cell r="C463" t="str">
            <v>G-6</v>
          </cell>
        </row>
        <row r="464">
          <cell r="C464" t="str">
            <v>G-7</v>
          </cell>
        </row>
        <row r="465">
          <cell r="C465" t="str">
            <v>G-8</v>
          </cell>
        </row>
        <row r="466">
          <cell r="C466" t="str">
            <v>G-9</v>
          </cell>
        </row>
        <row r="467">
          <cell r="C467" t="str">
            <v>G-10</v>
          </cell>
        </row>
        <row r="468">
          <cell r="C468" t="str">
            <v>G-11</v>
          </cell>
        </row>
        <row r="469">
          <cell r="C469" t="str">
            <v>G-12</v>
          </cell>
        </row>
        <row r="470">
          <cell r="C470" t="str">
            <v>G-13</v>
          </cell>
        </row>
        <row r="471">
          <cell r="C471" t="str">
            <v>G-14</v>
          </cell>
        </row>
        <row r="472">
          <cell r="C472" t="str">
            <v>G-15</v>
          </cell>
        </row>
        <row r="473">
          <cell r="C473" t="str">
            <v>G-16</v>
          </cell>
        </row>
        <row r="474">
          <cell r="C474" t="str">
            <v>G-17</v>
          </cell>
        </row>
        <row r="475">
          <cell r="C475" t="str">
            <v>G-18</v>
          </cell>
        </row>
        <row r="476">
          <cell r="C476" t="str">
            <v>G-19</v>
          </cell>
        </row>
        <row r="477">
          <cell r="C477" t="str">
            <v>G-20</v>
          </cell>
        </row>
        <row r="478">
          <cell r="C478" t="str">
            <v>G-21</v>
          </cell>
        </row>
        <row r="480">
          <cell r="C480" t="str">
            <v>G-22</v>
          </cell>
        </row>
        <row r="481">
          <cell r="C481" t="str">
            <v>G-23</v>
          </cell>
        </row>
        <row r="482">
          <cell r="C482" t="str">
            <v>G-24</v>
          </cell>
        </row>
        <row r="483">
          <cell r="C483" t="str">
            <v>G-25</v>
          </cell>
        </row>
        <row r="484">
          <cell r="C484" t="str">
            <v>G-26</v>
          </cell>
        </row>
        <row r="485">
          <cell r="C485" t="str">
            <v>G-27</v>
          </cell>
        </row>
        <row r="486">
          <cell r="C486" t="str">
            <v>G-28</v>
          </cell>
        </row>
        <row r="487">
          <cell r="C487" t="str">
            <v>G-29</v>
          </cell>
        </row>
        <row r="488">
          <cell r="C488" t="str">
            <v>G-30</v>
          </cell>
        </row>
        <row r="489">
          <cell r="C489" t="str">
            <v>G-31</v>
          </cell>
        </row>
        <row r="490">
          <cell r="C490" t="str">
            <v>G-32</v>
          </cell>
        </row>
        <row r="491">
          <cell r="C491" t="str">
            <v>G-33</v>
          </cell>
        </row>
        <row r="492">
          <cell r="C492" t="str">
            <v>G-34</v>
          </cell>
        </row>
        <row r="493">
          <cell r="C493" t="str">
            <v>G-35</v>
          </cell>
        </row>
        <row r="494">
          <cell r="C494" t="str">
            <v>G-36</v>
          </cell>
        </row>
        <row r="495">
          <cell r="C495" t="str">
            <v>G-37</v>
          </cell>
        </row>
        <row r="496">
          <cell r="C496" t="str">
            <v>G-38</v>
          </cell>
        </row>
        <row r="497">
          <cell r="C497" t="str">
            <v>G-39</v>
          </cell>
        </row>
        <row r="498">
          <cell r="C498" t="str">
            <v>G-40</v>
          </cell>
        </row>
        <row r="499">
          <cell r="C499" t="str">
            <v>G-41</v>
          </cell>
        </row>
        <row r="500">
          <cell r="C500" t="str">
            <v>G-42</v>
          </cell>
        </row>
        <row r="501">
          <cell r="C501" t="str">
            <v>G-43</v>
          </cell>
        </row>
        <row r="502">
          <cell r="C502" t="str">
            <v>G-44</v>
          </cell>
        </row>
        <row r="503">
          <cell r="C503" t="str">
            <v>G-45</v>
          </cell>
        </row>
        <row r="504">
          <cell r="C504" t="str">
            <v>G-46</v>
          </cell>
        </row>
        <row r="505">
          <cell r="C505" t="str">
            <v>G-47</v>
          </cell>
        </row>
        <row r="506">
          <cell r="C506" t="str">
            <v>G-48</v>
          </cell>
        </row>
        <row r="507">
          <cell r="C507" t="str">
            <v>G-49</v>
          </cell>
        </row>
        <row r="508">
          <cell r="C508" t="str">
            <v>G-50</v>
          </cell>
        </row>
        <row r="509">
          <cell r="C509" t="str">
            <v>G-51</v>
          </cell>
        </row>
        <row r="510">
          <cell r="C510" t="str">
            <v>G-52</v>
          </cell>
        </row>
        <row r="511">
          <cell r="C511" t="str">
            <v>G-53</v>
          </cell>
        </row>
        <row r="512">
          <cell r="C512" t="str">
            <v>G-54</v>
          </cell>
        </row>
        <row r="513">
          <cell r="C513" t="str">
            <v>G-55</v>
          </cell>
        </row>
        <row r="514">
          <cell r="C514" t="str">
            <v>G-56</v>
          </cell>
        </row>
        <row r="515">
          <cell r="C515" t="str">
            <v>G-57</v>
          </cell>
        </row>
        <row r="516">
          <cell r="C516" t="str">
            <v>G-58</v>
          </cell>
        </row>
        <row r="517">
          <cell r="C517" t="str">
            <v>G-59</v>
          </cell>
        </row>
        <row r="518">
          <cell r="C518" t="str">
            <v>G-60</v>
          </cell>
        </row>
        <row r="519">
          <cell r="C519" t="str">
            <v>G-61</v>
          </cell>
        </row>
        <row r="520">
          <cell r="C520" t="str">
            <v>G-62</v>
          </cell>
        </row>
        <row r="521">
          <cell r="C521" t="str">
            <v>G-63</v>
          </cell>
        </row>
        <row r="523">
          <cell r="C523" t="str">
            <v>G-64</v>
          </cell>
        </row>
        <row r="524">
          <cell r="C524" t="str">
            <v>G-65</v>
          </cell>
        </row>
        <row r="525">
          <cell r="C525" t="str">
            <v>G-66</v>
          </cell>
        </row>
        <row r="526">
          <cell r="C526" t="str">
            <v>G-67</v>
          </cell>
        </row>
        <row r="527">
          <cell r="C527" t="str">
            <v>G-68</v>
          </cell>
        </row>
        <row r="528">
          <cell r="C528" t="str">
            <v>G-69</v>
          </cell>
        </row>
        <row r="529">
          <cell r="C529" t="str">
            <v>G-70</v>
          </cell>
        </row>
        <row r="530">
          <cell r="C530" t="str">
            <v>G-71</v>
          </cell>
        </row>
        <row r="531">
          <cell r="C531" t="str">
            <v>G-72</v>
          </cell>
        </row>
        <row r="535">
          <cell r="D535" t="str">
            <v>Important</v>
          </cell>
        </row>
        <row r="536">
          <cell r="D536" t="str">
            <v>Important</v>
          </cell>
        </row>
        <row r="537">
          <cell r="D537" t="str">
            <v>Important</v>
          </cell>
        </row>
        <row r="539">
          <cell r="D539" t="str">
            <v>Important</v>
          </cell>
        </row>
        <row r="540">
          <cell r="D540" t="str">
            <v>Important</v>
          </cell>
        </row>
        <row r="541">
          <cell r="D541" t="str">
            <v>Important</v>
          </cell>
        </row>
        <row r="542">
          <cell r="D542" t="str">
            <v>Important</v>
          </cell>
        </row>
        <row r="543">
          <cell r="D543" t="str">
            <v>Important</v>
          </cell>
        </row>
        <row r="544">
          <cell r="D544" t="str">
            <v>Important</v>
          </cell>
        </row>
        <row r="545">
          <cell r="D545" t="str">
            <v>Important</v>
          </cell>
        </row>
        <row r="546">
          <cell r="D546" t="str">
            <v>Important</v>
          </cell>
        </row>
        <row r="547">
          <cell r="D547" t="str">
            <v>Important</v>
          </cell>
        </row>
        <row r="548">
          <cell r="D548" t="str">
            <v>Important</v>
          </cell>
        </row>
        <row r="549">
          <cell r="D549" t="str">
            <v>Important</v>
          </cell>
        </row>
        <row r="550">
          <cell r="D550" t="str">
            <v>Important</v>
          </cell>
        </row>
        <row r="551">
          <cell r="D551" t="str">
            <v>Important</v>
          </cell>
        </row>
        <row r="552">
          <cell r="D552" t="str">
            <v>Important</v>
          </cell>
        </row>
        <row r="553">
          <cell r="D553" t="str">
            <v>Important</v>
          </cell>
        </row>
        <row r="554">
          <cell r="D554" t="str">
            <v>Important</v>
          </cell>
        </row>
        <row r="555">
          <cell r="D555" t="str">
            <v>Important</v>
          </cell>
        </row>
        <row r="556">
          <cell r="D556" t="str">
            <v>Important</v>
          </cell>
        </row>
        <row r="557">
          <cell r="D557" t="str">
            <v>Important</v>
          </cell>
        </row>
        <row r="558">
          <cell r="D558" t="str">
            <v>Important</v>
          </cell>
        </row>
        <row r="559">
          <cell r="D559" t="str">
            <v>Important</v>
          </cell>
        </row>
        <row r="560">
          <cell r="D560" t="str">
            <v>Important</v>
          </cell>
        </row>
        <row r="561">
          <cell r="D561" t="str">
            <v>Important</v>
          </cell>
        </row>
        <row r="562">
          <cell r="D562" t="str">
            <v>Important</v>
          </cell>
        </row>
        <row r="563">
          <cell r="D563" t="str">
            <v>Important</v>
          </cell>
        </row>
        <row r="564">
          <cell r="D564" t="str">
            <v>Important</v>
          </cell>
        </row>
        <row r="565">
          <cell r="D565" t="str">
            <v>Important</v>
          </cell>
        </row>
        <row r="566">
          <cell r="D566" t="str">
            <v>Important</v>
          </cell>
        </row>
        <row r="567">
          <cell r="D567" t="str">
            <v>Important</v>
          </cell>
        </row>
        <row r="568">
          <cell r="D568" t="str">
            <v>Important</v>
          </cell>
        </row>
        <row r="569">
          <cell r="D569" t="str">
            <v>Important</v>
          </cell>
        </row>
        <row r="570">
          <cell r="D570" t="str">
            <v>Important</v>
          </cell>
        </row>
        <row r="571">
          <cell r="D571" t="str">
            <v>Important</v>
          </cell>
        </row>
        <row r="572">
          <cell r="D572" t="str">
            <v>Important</v>
          </cell>
        </row>
        <row r="573">
          <cell r="D573" t="str">
            <v>Important</v>
          </cell>
        </row>
        <row r="574">
          <cell r="D574" t="str">
            <v>Important</v>
          </cell>
        </row>
        <row r="575">
          <cell r="D575" t="str">
            <v>Important</v>
          </cell>
        </row>
        <row r="580">
          <cell r="C580" t="str">
            <v>CH-1</v>
          </cell>
        </row>
        <row r="581">
          <cell r="C581" t="str">
            <v>CH-2</v>
          </cell>
        </row>
        <row r="582">
          <cell r="C582" t="str">
            <v>CH-3</v>
          </cell>
        </row>
        <row r="583">
          <cell r="C583" t="str">
            <v>CH-4</v>
          </cell>
        </row>
        <row r="584">
          <cell r="C584" t="str">
            <v>CH-5</v>
          </cell>
        </row>
        <row r="585">
          <cell r="C585" t="str">
            <v>CH-6</v>
          </cell>
        </row>
        <row r="586">
          <cell r="C586" t="str">
            <v>CH-7</v>
          </cell>
        </row>
        <row r="587">
          <cell r="C587" t="str">
            <v>CH-8</v>
          </cell>
        </row>
        <row r="588">
          <cell r="C588" t="str">
            <v>CH-9</v>
          </cell>
        </row>
        <row r="589">
          <cell r="C589" t="str">
            <v>CH-10</v>
          </cell>
        </row>
        <row r="590">
          <cell r="C590" t="str">
            <v>CH-11</v>
          </cell>
        </row>
        <row r="591">
          <cell r="C591" t="str">
            <v>CH-12</v>
          </cell>
        </row>
        <row r="592">
          <cell r="C592" t="str">
            <v>CH-13</v>
          </cell>
        </row>
        <row r="593">
          <cell r="C593" t="str">
            <v>CH-14</v>
          </cell>
        </row>
        <row r="594">
          <cell r="C594" t="str">
            <v>CH-15</v>
          </cell>
        </row>
        <row r="595">
          <cell r="C595" t="str">
            <v>CH-16</v>
          </cell>
        </row>
        <row r="596">
          <cell r="C596" t="str">
            <v>CH-17</v>
          </cell>
        </row>
        <row r="597">
          <cell r="C597" t="str">
            <v>CH-18</v>
          </cell>
        </row>
        <row r="598">
          <cell r="C598" t="str">
            <v>CH-19</v>
          </cell>
        </row>
        <row r="599">
          <cell r="C599" t="str">
            <v>CH-20</v>
          </cell>
        </row>
        <row r="600">
          <cell r="C600" t="str">
            <v>CH-21</v>
          </cell>
        </row>
        <row r="601">
          <cell r="C601" t="str">
            <v>CH-22</v>
          </cell>
        </row>
        <row r="602">
          <cell r="C602" t="str">
            <v>CH-23</v>
          </cell>
        </row>
        <row r="603">
          <cell r="C603" t="str">
            <v>CH-24</v>
          </cell>
        </row>
        <row r="604">
          <cell r="C604" t="str">
            <v>CH-26</v>
          </cell>
        </row>
        <row r="605">
          <cell r="C605" t="str">
            <v>CH-27</v>
          </cell>
        </row>
        <row r="606">
          <cell r="C606" t="str">
            <v>CH-28</v>
          </cell>
        </row>
        <row r="607">
          <cell r="C607" t="str">
            <v>CH-29</v>
          </cell>
        </row>
        <row r="608">
          <cell r="C608" t="str">
            <v>CH-30</v>
          </cell>
        </row>
        <row r="609">
          <cell r="C609" t="str">
            <v>CH-31</v>
          </cell>
        </row>
        <row r="610">
          <cell r="C610" t="str">
            <v>CH-32</v>
          </cell>
        </row>
        <row r="611">
          <cell r="C611" t="str">
            <v>CH-33</v>
          </cell>
        </row>
        <row r="612">
          <cell r="C612" t="str">
            <v>CH-34</v>
          </cell>
        </row>
        <row r="613">
          <cell r="C613" t="str">
            <v>CH-35</v>
          </cell>
        </row>
        <row r="614">
          <cell r="C614" t="str">
            <v>CH-36</v>
          </cell>
        </row>
        <row r="615">
          <cell r="C615" t="str">
            <v>CH-37</v>
          </cell>
        </row>
        <row r="616">
          <cell r="C616" t="str">
            <v>CH-38</v>
          </cell>
        </row>
        <row r="617">
          <cell r="C617" t="str">
            <v>CH-39</v>
          </cell>
        </row>
        <row r="618">
          <cell r="C618" t="str">
            <v>CH-40</v>
          </cell>
        </row>
        <row r="619">
          <cell r="C619" t="str">
            <v>CH-41</v>
          </cell>
        </row>
        <row r="620">
          <cell r="C620" t="str">
            <v>CH-42</v>
          </cell>
        </row>
        <row r="622">
          <cell r="C622" t="str">
            <v>CH-43</v>
          </cell>
        </row>
        <row r="623">
          <cell r="C623" t="str">
            <v>CH-44</v>
          </cell>
        </row>
        <row r="624">
          <cell r="C624" t="str">
            <v>CH-45</v>
          </cell>
        </row>
        <row r="625">
          <cell r="C625" t="str">
            <v>CH-46</v>
          </cell>
        </row>
        <row r="626">
          <cell r="C626" t="str">
            <v>CH-47</v>
          </cell>
        </row>
        <row r="627">
          <cell r="C627" t="str">
            <v>CH-48</v>
          </cell>
        </row>
        <row r="628">
          <cell r="C628" t="str">
            <v>CH-49</v>
          </cell>
        </row>
        <row r="629">
          <cell r="C629" t="str">
            <v>CH-50</v>
          </cell>
        </row>
        <row r="630">
          <cell r="C630" t="str">
            <v>CH-51</v>
          </cell>
        </row>
        <row r="631">
          <cell r="C631" t="str">
            <v>CH-52</v>
          </cell>
        </row>
        <row r="635">
          <cell r="C635" t="str">
            <v>D-1</v>
          </cell>
        </row>
        <row r="636">
          <cell r="C636" t="str">
            <v>D-2</v>
          </cell>
        </row>
        <row r="637">
          <cell r="C637" t="str">
            <v>D-3</v>
          </cell>
        </row>
        <row r="638">
          <cell r="C638" t="str">
            <v>D-4</v>
          </cell>
        </row>
        <row r="639">
          <cell r="C639" t="str">
            <v>D-5</v>
          </cell>
        </row>
        <row r="640">
          <cell r="C640" t="str">
            <v>D-6</v>
          </cell>
        </row>
        <row r="641">
          <cell r="C641" t="str">
            <v>D-7</v>
          </cell>
        </row>
        <row r="642">
          <cell r="C642" t="str">
            <v>D-8</v>
          </cell>
        </row>
        <row r="643">
          <cell r="C643" t="str">
            <v>D-9</v>
          </cell>
        </row>
        <row r="644">
          <cell r="C644" t="str">
            <v>D-10</v>
          </cell>
        </row>
        <row r="645">
          <cell r="C645" t="str">
            <v>D-11</v>
          </cell>
        </row>
        <row r="646">
          <cell r="C646" t="str">
            <v>D-12</v>
          </cell>
        </row>
        <row r="647">
          <cell r="C647" t="str">
            <v>D-13</v>
          </cell>
        </row>
        <row r="648">
          <cell r="C648" t="str">
            <v>D-14</v>
          </cell>
        </row>
        <row r="649">
          <cell r="C649" t="str">
            <v>D-15</v>
          </cell>
        </row>
        <row r="650">
          <cell r="C650" t="str">
            <v>D-16</v>
          </cell>
        </row>
        <row r="651">
          <cell r="C651" t="str">
            <v>D-17</v>
          </cell>
        </row>
        <row r="652">
          <cell r="C652" t="str">
            <v>D-18</v>
          </cell>
        </row>
        <row r="653">
          <cell r="C653" t="str">
            <v>D-19</v>
          </cell>
        </row>
        <row r="654">
          <cell r="C654" t="str">
            <v>D-20</v>
          </cell>
        </row>
        <row r="655">
          <cell r="C655" t="str">
            <v>D-21</v>
          </cell>
        </row>
        <row r="656">
          <cell r="C656" t="str">
            <v>D-22</v>
          </cell>
        </row>
        <row r="657">
          <cell r="C657" t="str">
            <v>D-23</v>
          </cell>
        </row>
        <row r="658">
          <cell r="C658" t="str">
            <v>D-24</v>
          </cell>
        </row>
        <row r="659">
          <cell r="C659" t="str">
            <v>D-25</v>
          </cell>
        </row>
        <row r="660">
          <cell r="C660" t="str">
            <v>D-26</v>
          </cell>
        </row>
        <row r="661">
          <cell r="C661" t="str">
            <v>D-27</v>
          </cell>
        </row>
        <row r="662">
          <cell r="C662" t="str">
            <v>D-28</v>
          </cell>
        </row>
        <row r="663">
          <cell r="C663" t="str">
            <v>D-29</v>
          </cell>
        </row>
        <row r="665">
          <cell r="C665" t="str">
            <v>D-30</v>
          </cell>
        </row>
        <row r="666">
          <cell r="C666" t="str">
            <v>D-31</v>
          </cell>
        </row>
        <row r="667">
          <cell r="C667" t="str">
            <v>D-32</v>
          </cell>
        </row>
        <row r="668">
          <cell r="C668" t="str">
            <v>D-33</v>
          </cell>
        </row>
        <row r="669">
          <cell r="C669" t="str">
            <v>D-34</v>
          </cell>
        </row>
        <row r="670">
          <cell r="C670" t="str">
            <v>D-35</v>
          </cell>
        </row>
        <row r="671">
          <cell r="C671" t="str">
            <v>D-36</v>
          </cell>
        </row>
        <row r="673">
          <cell r="C673" t="str">
            <v>D-37</v>
          </cell>
        </row>
        <row r="674">
          <cell r="C674" t="str">
            <v>D-38</v>
          </cell>
        </row>
        <row r="675">
          <cell r="C675" t="str">
            <v>D-39</v>
          </cell>
        </row>
        <row r="676">
          <cell r="C676" t="str">
            <v>D-40</v>
          </cell>
        </row>
        <row r="677">
          <cell r="C677" t="str">
            <v>D-41</v>
          </cell>
        </row>
        <row r="678">
          <cell r="C678" t="str">
            <v>D-42</v>
          </cell>
        </row>
        <row r="679">
          <cell r="C679" t="str">
            <v>D-43</v>
          </cell>
        </row>
        <row r="680">
          <cell r="C680" t="str">
            <v>D-44</v>
          </cell>
        </row>
        <row r="681">
          <cell r="C681" t="str">
            <v>D-45</v>
          </cell>
        </row>
        <row r="682">
          <cell r="C682" t="str">
            <v>D-46</v>
          </cell>
        </row>
        <row r="684">
          <cell r="C684" t="str">
            <v>D-47</v>
          </cell>
        </row>
        <row r="685">
          <cell r="C685" t="str">
            <v>D-48</v>
          </cell>
        </row>
        <row r="686">
          <cell r="C686" t="str">
            <v>D-49</v>
          </cell>
        </row>
        <row r="687">
          <cell r="C687" t="str">
            <v>D-50</v>
          </cell>
        </row>
        <row r="688">
          <cell r="C688" t="str">
            <v>D-51</v>
          </cell>
        </row>
        <row r="689">
          <cell r="C689" t="str">
            <v>D-52</v>
          </cell>
        </row>
        <row r="690">
          <cell r="C690" t="str">
            <v>D-53</v>
          </cell>
        </row>
        <row r="691">
          <cell r="C691" t="str">
            <v>D-54</v>
          </cell>
        </row>
        <row r="692">
          <cell r="C692" t="str">
            <v>D-55</v>
          </cell>
        </row>
        <row r="693">
          <cell r="C693" t="str">
            <v>D-56</v>
          </cell>
        </row>
        <row r="694">
          <cell r="C694" t="str">
            <v>D-57</v>
          </cell>
        </row>
        <row r="695">
          <cell r="C695" t="str">
            <v>D-58</v>
          </cell>
        </row>
        <row r="696">
          <cell r="C696" t="str">
            <v>D-59</v>
          </cell>
        </row>
        <row r="698">
          <cell r="C698" t="str">
            <v>D-60</v>
          </cell>
        </row>
        <row r="699">
          <cell r="C699" t="str">
            <v>D-61</v>
          </cell>
        </row>
        <row r="700">
          <cell r="C700" t="str">
            <v>D-62</v>
          </cell>
        </row>
        <row r="701">
          <cell r="C701" t="str">
            <v>D-63</v>
          </cell>
        </row>
        <row r="702">
          <cell r="C702" t="str">
            <v>D-64</v>
          </cell>
        </row>
        <row r="703">
          <cell r="C703" t="str">
            <v>D-65</v>
          </cell>
        </row>
        <row r="704">
          <cell r="C704" t="str">
            <v>D-66</v>
          </cell>
        </row>
        <row r="705">
          <cell r="C705" t="str">
            <v>D-67</v>
          </cell>
        </row>
        <row r="706">
          <cell r="C706" t="str">
            <v>D-68</v>
          </cell>
        </row>
        <row r="707">
          <cell r="C707" t="str">
            <v>D-69</v>
          </cell>
        </row>
        <row r="708">
          <cell r="C708" t="str">
            <v>D-70</v>
          </cell>
        </row>
        <row r="709">
          <cell r="C709" t="str">
            <v>D-71</v>
          </cell>
        </row>
        <row r="710">
          <cell r="C710" t="str">
            <v>D-72</v>
          </cell>
        </row>
        <row r="711">
          <cell r="C711" t="str">
            <v>D-73</v>
          </cell>
        </row>
        <row r="712">
          <cell r="C712" t="str">
            <v>D-74</v>
          </cell>
        </row>
        <row r="713">
          <cell r="C713" t="str">
            <v>D-75</v>
          </cell>
        </row>
        <row r="714">
          <cell r="C714" t="str">
            <v>D-76</v>
          </cell>
        </row>
        <row r="715">
          <cell r="C715" t="str">
            <v>D-77</v>
          </cell>
        </row>
        <row r="716">
          <cell r="C716" t="str">
            <v>D-78</v>
          </cell>
        </row>
        <row r="717">
          <cell r="C717" t="str">
            <v>D-79</v>
          </cell>
        </row>
        <row r="718">
          <cell r="C718" t="str">
            <v>D-80</v>
          </cell>
        </row>
        <row r="719">
          <cell r="C719" t="str">
            <v>D-81</v>
          </cell>
        </row>
        <row r="720">
          <cell r="C720" t="str">
            <v>D-82</v>
          </cell>
        </row>
        <row r="722">
          <cell r="C722" t="str">
            <v>D-83</v>
          </cell>
        </row>
        <row r="723">
          <cell r="C723" t="str">
            <v>D-84</v>
          </cell>
        </row>
        <row r="724">
          <cell r="C724" t="str">
            <v>D-85</v>
          </cell>
        </row>
        <row r="725">
          <cell r="C725" t="str">
            <v>D-86</v>
          </cell>
        </row>
        <row r="726">
          <cell r="C726" t="str">
            <v>D-87</v>
          </cell>
        </row>
        <row r="727">
          <cell r="C727" t="str">
            <v>D-88</v>
          </cell>
        </row>
        <row r="728">
          <cell r="C728" t="str">
            <v>D-89</v>
          </cell>
        </row>
        <row r="729">
          <cell r="C729" t="str">
            <v>D-90</v>
          </cell>
        </row>
        <row r="730">
          <cell r="C730" t="str">
            <v>D-91</v>
          </cell>
        </row>
        <row r="731">
          <cell r="C731" t="str">
            <v>D-92</v>
          </cell>
        </row>
        <row r="732">
          <cell r="C732" t="str">
            <v>D-93</v>
          </cell>
        </row>
        <row r="733">
          <cell r="C733" t="str">
            <v>D-94</v>
          </cell>
        </row>
        <row r="734">
          <cell r="C734" t="str">
            <v>D-95</v>
          </cell>
        </row>
        <row r="735">
          <cell r="C735" t="str">
            <v>D-96</v>
          </cell>
        </row>
        <row r="736">
          <cell r="C736" t="str">
            <v>D-97</v>
          </cell>
        </row>
        <row r="737">
          <cell r="C737" t="str">
            <v>D-98</v>
          </cell>
        </row>
        <row r="738">
          <cell r="C738" t="str">
            <v>D-99</v>
          </cell>
        </row>
        <row r="739">
          <cell r="C739" t="str">
            <v>D-100</v>
          </cell>
        </row>
        <row r="740">
          <cell r="C740" t="str">
            <v>D-101</v>
          </cell>
        </row>
        <row r="741">
          <cell r="C741" t="str">
            <v>D-102</v>
          </cell>
        </row>
      </sheetData>
      <sheetData sheetId="5" refreshError="1"/>
      <sheetData sheetId="6" refreshError="1">
        <row r="1">
          <cell r="D1" t="str">
            <v>Availability</v>
          </cell>
          <cell r="E1" t="str">
            <v>Weight</v>
          </cell>
          <cell r="F1" t="str">
            <v>Exception</v>
          </cell>
        </row>
        <row r="2">
          <cell r="D2" t="str">
            <v>Available in base system</v>
          </cell>
          <cell r="E2">
            <v>10</v>
          </cell>
          <cell r="F2" t="str">
            <v>N</v>
          </cell>
        </row>
        <row r="3">
          <cell r="D3" t="str">
            <v>Available via alternate capability</v>
          </cell>
          <cell r="E3">
            <v>7</v>
          </cell>
          <cell r="F3" t="str">
            <v>N</v>
          </cell>
        </row>
        <row r="4">
          <cell r="D4" t="str">
            <v>Configurable by user</v>
          </cell>
          <cell r="E4">
            <v>10</v>
          </cell>
          <cell r="F4" t="str">
            <v>N</v>
          </cell>
        </row>
        <row r="5">
          <cell r="D5" t="str">
            <v>Configurable by vendor</v>
          </cell>
          <cell r="E5">
            <v>9</v>
          </cell>
          <cell r="F5" t="str">
            <v>N</v>
          </cell>
        </row>
        <row r="6">
          <cell r="D6" t="str">
            <v>Available via custom report - priced</v>
          </cell>
          <cell r="E6">
            <v>8</v>
          </cell>
          <cell r="F6" t="str">
            <v>N</v>
          </cell>
        </row>
        <row r="7">
          <cell r="D7" t="str">
            <v>Enhancement, included</v>
          </cell>
          <cell r="E7">
            <v>8</v>
          </cell>
          <cell r="F7" t="str">
            <v>N</v>
          </cell>
        </row>
        <row r="8">
          <cell r="D8" t="str">
            <v>Enhancement, price TBD</v>
          </cell>
          <cell r="E8">
            <v>2</v>
          </cell>
          <cell r="F8" t="str">
            <v>Y</v>
          </cell>
        </row>
        <row r="9">
          <cell r="D9" t="str">
            <v>Enhancement, priced</v>
          </cell>
          <cell r="E9">
            <v>4</v>
          </cell>
          <cell r="F9" t="str">
            <v>Y</v>
          </cell>
        </row>
        <row r="10">
          <cell r="D10" t="str">
            <v>Exception taken to specification</v>
          </cell>
          <cell r="E10">
            <v>0</v>
          </cell>
          <cell r="F10" t="str">
            <v>Y</v>
          </cell>
        </row>
        <row r="11">
          <cell r="D11" t="str">
            <v>Feature not available</v>
          </cell>
          <cell r="E11">
            <v>0</v>
          </cell>
          <cell r="F11" t="str">
            <v>Y</v>
          </cell>
        </row>
        <row r="12">
          <cell r="D12" t="str">
            <v>Function not available</v>
          </cell>
          <cell r="E12">
            <v>0</v>
          </cell>
          <cell r="F12" t="str">
            <v>Y</v>
          </cell>
        </row>
        <row r="13">
          <cell r="D13" t="str">
            <v>Future release - unscheduled</v>
          </cell>
          <cell r="E13">
            <v>2</v>
          </cell>
          <cell r="F13" t="str">
            <v>Y</v>
          </cell>
        </row>
        <row r="14">
          <cell r="D14" t="str">
            <v>Future release &lt; 1 year out</v>
          </cell>
          <cell r="E14">
            <v>7</v>
          </cell>
          <cell r="F14" t="str">
            <v>Y</v>
          </cell>
        </row>
        <row r="15">
          <cell r="D15" t="str">
            <v>Future release &gt; 1 year out</v>
          </cell>
          <cell r="E15">
            <v>5</v>
          </cell>
          <cell r="F15" t="str">
            <v>Y</v>
          </cell>
        </row>
        <row r="16">
          <cell r="D16" t="str">
            <v>Future release, unscheduled</v>
          </cell>
          <cell r="E16">
            <v>2</v>
          </cell>
          <cell r="F16" t="str">
            <v>Y</v>
          </cell>
        </row>
        <row r="17">
          <cell r="D17" t="str">
            <v>New function, included</v>
          </cell>
          <cell r="E17">
            <v>5</v>
          </cell>
          <cell r="F17" t="str">
            <v>N</v>
          </cell>
        </row>
        <row r="18">
          <cell r="D18" t="str">
            <v>New function, priced</v>
          </cell>
          <cell r="E18">
            <v>3</v>
          </cell>
          <cell r="F18" t="str">
            <v>N</v>
          </cell>
        </row>
        <row r="19">
          <cell r="D19" t="str">
            <v>Available via standard report</v>
          </cell>
          <cell r="E19">
            <v>10</v>
          </cell>
          <cell r="F19" t="str">
            <v>N</v>
          </cell>
        </row>
        <row r="20">
          <cell r="D20" t="str">
            <v>Available via user-defined report</v>
          </cell>
          <cell r="E20">
            <v>9</v>
          </cell>
          <cell r="F20" t="str">
            <v>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Overview"/>
      <sheetName val="Support Data"/>
      <sheetName val="CM Common"/>
      <sheetName val="CM General"/>
      <sheetName val="CM Booking"/>
      <sheetName val="CM Inmate Classification"/>
      <sheetName val="CM Inmate Housing"/>
      <sheetName val="CM External DB Interface"/>
      <sheetName val="CM VINE Interface"/>
      <sheetName val="CM Northpointe Interface"/>
      <sheetName val="CM Livescan Interface"/>
      <sheetName val="CM Kiosk Interface"/>
      <sheetName val="CM Commissary Interface"/>
      <sheetName val="CM Bar Coding"/>
      <sheetName val="CM Personnel Management"/>
      <sheetName val="CM Personnel Act Rpt &amp; Sched"/>
      <sheetName val="CM Officer Activity Log"/>
      <sheetName val="CM Master Name Record"/>
      <sheetName val="CM Inmate Sched and Tracking"/>
      <sheetName val="CM Inmate Property Tracking"/>
      <sheetName val="CM Inmate Programs"/>
      <sheetName val="CM Inmate Movement"/>
      <sheetName val="CM Inmate Incident Tracking"/>
      <sheetName val="CM Inmate Grievance Track"/>
      <sheetName val="CM Inmate Fin Mgt"/>
      <sheetName val="CM Inmate Contacts"/>
      <sheetName val="CM Inmate Case Mgt"/>
      <sheetName val="CM Inmate Activity"/>
      <sheetName val="CM Equipment Tracking"/>
      <sheetName val="CM Data Analysis &amp; Map"/>
      <sheetName val="CM Commissary"/>
      <sheetName val="C Commissary"/>
      <sheetName val="C CMS"/>
      <sheetName val="C Data Analysis &amp; Map"/>
      <sheetName val="C Inmate Griev Track"/>
      <sheetName val="C Inmate Movement"/>
      <sheetName val="C Northpointe Interface"/>
      <sheetName val="C Evercom Interface"/>
    </sheetNames>
    <sheetDataSet>
      <sheetData sheetId="0"/>
      <sheetData sheetId="1">
        <row r="53">
          <cell r="A53" t="str">
            <v>Select from Drop Down</v>
          </cell>
        </row>
        <row r="54">
          <cell r="A54" t="str">
            <v>Function Available</v>
          </cell>
        </row>
        <row r="55">
          <cell r="A55" t="str">
            <v>Function Not Available</v>
          </cell>
        </row>
        <row r="56">
          <cell r="A56" t="str">
            <v>Exception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Overview"/>
      <sheetName val="Common"/>
      <sheetName val="CAD"/>
      <sheetName val="CPE"/>
      <sheetName val="GIS"/>
      <sheetName val="Interface"/>
      <sheetName val="MDC"/>
      <sheetName val="FRMS"/>
      <sheetName val="LRMS"/>
      <sheetName val="Terminology"/>
      <sheetName val="Support data"/>
      <sheetName val="CAD specs (Beaver)"/>
    </sheetNames>
    <sheetDataSet>
      <sheetData sheetId="0"/>
      <sheetData sheetId="1"/>
      <sheetData sheetId="2">
        <row r="2">
          <cell r="K2">
            <v>0</v>
          </cell>
        </row>
        <row r="4">
          <cell r="C4" t="str">
            <v>SC-1</v>
          </cell>
        </row>
        <row r="5">
          <cell r="C5" t="str">
            <v>SC-2</v>
          </cell>
        </row>
        <row r="6">
          <cell r="C6" t="str">
            <v>SC-3</v>
          </cell>
        </row>
        <row r="7">
          <cell r="C7" t="str">
            <v>SC-4</v>
          </cell>
        </row>
        <row r="8">
          <cell r="C8" t="str">
            <v>SC-5</v>
          </cell>
        </row>
        <row r="9">
          <cell r="C9" t="str">
            <v>SC-6</v>
          </cell>
        </row>
        <row r="10">
          <cell r="C10" t="str">
            <v>SC-7</v>
          </cell>
        </row>
        <row r="11">
          <cell r="C11" t="str">
            <v>SC-8</v>
          </cell>
        </row>
        <row r="12">
          <cell r="C12" t="str">
            <v>SC-9</v>
          </cell>
        </row>
        <row r="14">
          <cell r="K14">
            <v>3</v>
          </cell>
        </row>
        <row r="62">
          <cell r="K62">
            <v>0</v>
          </cell>
        </row>
        <row r="67">
          <cell r="K67">
            <v>0</v>
          </cell>
        </row>
        <row r="77">
          <cell r="K77">
            <v>0</v>
          </cell>
        </row>
        <row r="96">
          <cell r="K96">
            <v>0</v>
          </cell>
        </row>
        <row r="186">
          <cell r="K186">
            <v>3</v>
          </cell>
        </row>
        <row r="244">
          <cell r="K244">
            <v>0</v>
          </cell>
        </row>
        <row r="274">
          <cell r="K274">
            <v>3</v>
          </cell>
        </row>
        <row r="328">
          <cell r="K328">
            <v>0</v>
          </cell>
        </row>
      </sheetData>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Overview"/>
      <sheetName val="Support Data"/>
      <sheetName val="General Interface"/>
      <sheetName val="Alarm Monitoring Interface"/>
      <sheetName val="Alarm Track and Bill Interface"/>
      <sheetName val="Alpha-Text Paging Interface"/>
      <sheetName val="AVL Interface"/>
      <sheetName val="Bar Coding Interface"/>
      <sheetName val="Dynamic Radio Regroup Interface"/>
      <sheetName val="E9-1-1 Interface"/>
      <sheetName val="Call Interrogator Interface"/>
      <sheetName val="EMS Billing Interface"/>
      <sheetName val="ePCR Interface"/>
      <sheetName val="External DB Interface"/>
      <sheetName val="FAX Interface"/>
      <sheetName val="Firehouse Interface"/>
      <sheetName val="Forms-Report Writing Interface"/>
      <sheetName val="HazMat Interface"/>
      <sheetName val="Logging Recorder Interface"/>
      <sheetName val="Mobile Data Interface"/>
      <sheetName val="PSAP Master Clock"/>
      <sheetName val="Pictometry Interface"/>
      <sheetName val="Radio System Interface"/>
      <sheetName val="RMS Interface"/>
      <sheetName val="Resource Deployment Interface"/>
      <sheetName val="Rip and Run Interfaces"/>
      <sheetName val="Site Security Interface"/>
      <sheetName val="Staffing Interface"/>
      <sheetName val="State NCIC Interface"/>
      <sheetName val="TDD-TDY Interface"/>
      <sheetName val="Tone Alerting Interface"/>
      <sheetName val="Web CAD Interface"/>
      <sheetName val="NextGen"/>
      <sheetName val="Template radio buttons"/>
      <sheetName val="Instructions"/>
      <sheetName val="System"/>
      <sheetName val="Common"/>
      <sheetName val="Interfaces"/>
      <sheetName val="CAD"/>
    </sheetNames>
    <sheetDataSet>
      <sheetData sheetId="0"/>
      <sheetData sheetId="1">
        <row r="9">
          <cell r="A9" t="str">
            <v>Specification Type</v>
          </cell>
        </row>
        <row r="10">
          <cell r="A10" t="str">
            <v>Crucial</v>
          </cell>
        </row>
        <row r="11">
          <cell r="A11" t="str">
            <v>Important</v>
          </cell>
        </row>
        <row r="12">
          <cell r="A12"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ion 1"/>
      <sheetName val="Section 2"/>
      <sheetName val="Section 3"/>
      <sheetName val="Responses"/>
    </sheetNames>
    <sheetDataSet>
      <sheetData sheetId="0"/>
      <sheetData sheetId="1"/>
      <sheetData sheetId="2"/>
      <sheetData sheetId="3">
        <row r="1">
          <cell r="A1" t="str">
            <v>select a valid response…</v>
          </cell>
        </row>
        <row r="2">
          <cell r="A2" t="str">
            <v>Comply</v>
          </cell>
        </row>
        <row r="3">
          <cell r="A3" t="str">
            <v>Comply with Clarification</v>
          </cell>
        </row>
        <row r="4">
          <cell r="A4" t="str">
            <v>Exception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Overview"/>
      <sheetName val="Support Data"/>
      <sheetName val="General Interface"/>
      <sheetName val="Alarm Monitoring Interface"/>
      <sheetName val="Alarm Track and Bill Interface"/>
      <sheetName val="Alpha-Text Paging Interface"/>
      <sheetName val="AVL Interface"/>
      <sheetName val="Bar Coding Interface"/>
      <sheetName val="Dynamic Radio Regroup Interface"/>
      <sheetName val="E9-1-1 Interface"/>
      <sheetName val="Call Interrogator Interface"/>
      <sheetName val="EMS Billing Interface"/>
      <sheetName val="ePCR Interface"/>
      <sheetName val="External DB Interface"/>
      <sheetName val="FAX Interface"/>
      <sheetName val="Firehouse Interface"/>
      <sheetName val="Forms-Report Writing Interface"/>
      <sheetName val="HazMat Interface"/>
      <sheetName val="Logging Recorder Interface"/>
      <sheetName val="Mobile Data Interface"/>
      <sheetName val="PSAP Master Clock"/>
      <sheetName val="Pictometry Interface"/>
      <sheetName val="Radio System Interface"/>
      <sheetName val="RMS Interface"/>
      <sheetName val="Resource Deployment Interface"/>
      <sheetName val="Rip and Run Interfaces"/>
      <sheetName val="Site Security Interface"/>
      <sheetName val="Staffing Interface"/>
      <sheetName val="State NCIC Interface"/>
      <sheetName val="TDD-TDY Interface"/>
      <sheetName val="Tone Alerting Interface"/>
      <sheetName val="Web CAD Interface"/>
      <sheetName val="NextGen"/>
      <sheetName val="Template radio buttons"/>
    </sheetNames>
    <sheetDataSet>
      <sheetData sheetId="0"/>
      <sheetData sheetId="1">
        <row r="4">
          <cell r="A4">
            <v>1</v>
          </cell>
          <cell r="B4">
            <v>0</v>
          </cell>
        </row>
        <row r="5">
          <cell r="A5">
            <v>2</v>
          </cell>
          <cell r="B5">
            <v>1</v>
          </cell>
        </row>
        <row r="6">
          <cell r="A6">
            <v>3</v>
          </cell>
          <cell r="B6">
            <v>0</v>
          </cell>
        </row>
        <row r="7">
          <cell r="A7">
            <v>4</v>
          </cell>
          <cell r="B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Overview"/>
      <sheetName val="Support Data"/>
      <sheetName val="Law RMS General"/>
      <sheetName val="Law Accidents"/>
      <sheetName val="Law Activity Time Tracking"/>
      <sheetName val="Law Alarm Track and Billing"/>
      <sheetName val="Law Animal Control"/>
      <sheetName val="Law Arrest Records"/>
      <sheetName val="Law Bicycle Registration"/>
      <sheetName val="Law Booking"/>
      <sheetName val="Law Career Criminal"/>
      <sheetName val="Law Case Entry"/>
      <sheetName val="Law Case Management"/>
      <sheetName val="Law Civil Process"/>
      <sheetName val="Law Crime Analysis"/>
      <sheetName val="Law Crime Reporting"/>
      <sheetName val="Law Data Analysis"/>
      <sheetName val="Law Gang Tracking"/>
      <sheetName val="Law Fleet Maintenance"/>
      <sheetName val="Law Field Investigations"/>
      <sheetName val="Law Field Reporting"/>
      <sheetName val="Law Investigations"/>
      <sheetName val="Law Gun Permits &amp; Registration"/>
      <sheetName val="Law Lineup - Mug Shot"/>
      <sheetName val="Law License and Permits"/>
      <sheetName val="Law Master Location"/>
      <sheetName val="Law Impounded Vehicle"/>
      <sheetName val="Law Master Name"/>
      <sheetName val="Law Master Vehicle"/>
      <sheetName val="Law Narcotics"/>
      <sheetName val="Law Orders of Protection"/>
      <sheetName val="Law Pawn Shops"/>
      <sheetName val="Law Personnel &amp; Training"/>
      <sheetName val="Law Property Processing"/>
      <sheetName val="Law Tickets and Citations"/>
      <sheetName val="Law Wants and Warrants"/>
      <sheetName val="Bar Coding Interface"/>
      <sheetName val="Template radio buttons"/>
    </sheetNames>
    <sheetDataSet>
      <sheetData sheetId="0" refreshError="1"/>
      <sheetData sheetId="1">
        <row r="6">
          <cell r="A6" t="str">
            <v>Crucial</v>
          </cell>
          <cell r="B6">
            <v>3</v>
          </cell>
        </row>
        <row r="7">
          <cell r="A7" t="str">
            <v>Important</v>
          </cell>
          <cell r="B7">
            <v>1</v>
          </cell>
        </row>
        <row r="8">
          <cell r="A8" t="str">
            <v>N/A</v>
          </cell>
          <cell r="B8">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Overview"/>
      <sheetName val="Support Data"/>
      <sheetName val="CM Common"/>
      <sheetName val="CM General"/>
      <sheetName val="CM Booking"/>
      <sheetName val="CM Inmate Classification"/>
      <sheetName val="CM Inmate Housing"/>
      <sheetName val="CM VINE Interface"/>
      <sheetName val="CM Northpointe Interface"/>
      <sheetName val="CM Livescan Interface"/>
      <sheetName val="CM Kiosk Interface"/>
      <sheetName val="CM Inmate Phone Sys Interface"/>
      <sheetName val="CM Commissary Interface"/>
      <sheetName val="CM Bar Coding"/>
      <sheetName val="CM Personnel Management"/>
      <sheetName val="CM Personnel Act Rpt &amp; Sched"/>
      <sheetName val="CM Officer Activity Log"/>
      <sheetName val="CM Master Name Record"/>
      <sheetName val="CM Inmate Sched and Tracking"/>
      <sheetName val="CM Inmate Property Tracking"/>
      <sheetName val="CM Inmate Programs"/>
      <sheetName val="CM Inmate Movement"/>
      <sheetName val="CM Inmate Incident Tracking"/>
      <sheetName val="CM Inmate Grievance Track"/>
      <sheetName val="CM Inmate Fin Mgt"/>
      <sheetName val="CM Inmate Contacts"/>
      <sheetName val="CM Inmate Case Mgt"/>
      <sheetName val="CM Inmate Activity"/>
      <sheetName val="CM Equipment Tracking"/>
      <sheetName val="CM Data Analysis &amp; Map"/>
      <sheetName val="CM Commissary"/>
    </sheetNames>
    <sheetDataSet>
      <sheetData sheetId="0" refreshError="1"/>
      <sheetData sheetId="1" refreshError="1">
        <row r="5">
          <cell r="A5" t="str">
            <v>Extremely Advantageous</v>
          </cell>
          <cell r="B5">
            <v>3</v>
          </cell>
        </row>
        <row r="6">
          <cell r="A6" t="str">
            <v>Highly Advantageous</v>
          </cell>
          <cell r="B6">
            <v>2</v>
          </cell>
        </row>
        <row r="7">
          <cell r="A7" t="str">
            <v>Advantageous</v>
          </cell>
          <cell r="B7">
            <v>1</v>
          </cell>
        </row>
        <row r="8">
          <cell r="A8" t="str">
            <v>N/A</v>
          </cell>
          <cell r="B8">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B3:I162" headerRowCount="0" totalsRowShown="0" headerRowDxfId="723" dataDxfId="721" headerRowBorderDxfId="722" tableBorderDxfId="720" headerRowCellStyle="Normal 4">
  <tableColumns count="8">
    <tableColumn id="1" xr3:uid="{00000000-0010-0000-0000-000001000000}" name="Proposal Evaluation Summary" headerRowDxfId="719" dataDxfId="718"/>
    <tableColumn id="2" xr3:uid="{00000000-0010-0000-0000-000002000000}" name="Column1" headerRowDxfId="717" dataDxfId="716"/>
    <tableColumn id="3" xr3:uid="{00000000-0010-0000-0000-000003000000}" name="Column2" headerRowDxfId="715" dataDxfId="714"/>
    <tableColumn id="4" xr3:uid="{00000000-0010-0000-0000-000004000000}" name="Column3" headerRowDxfId="713" dataDxfId="712"/>
    <tableColumn id="5" xr3:uid="{00000000-0010-0000-0000-000005000000}" name="Column4" headerRowDxfId="711" dataDxfId="710"/>
    <tableColumn id="6" xr3:uid="{00000000-0010-0000-0000-000006000000}" name="Column5" headerRowDxfId="709" dataDxfId="708"/>
    <tableColumn id="7" xr3:uid="{00000000-0010-0000-0000-000007000000}" name="Column6" headerRowDxfId="707" dataDxfId="706"/>
    <tableColumn id="8" xr3:uid="{00000000-0010-0000-0000-000008000000}" name="Column7" headerRowDxfId="705" dataDxfId="704"/>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581011" displayName="Table1581011" ref="B2:L32" totalsRowShown="0" headerRowDxfId="591" dataDxfId="590" tableBorderDxfId="589" headerRowCellStyle="Normal 4">
  <autoFilter ref="B2:L32" xr:uid="{00000000-0009-0000-0100-00000A000000}"/>
  <tableColumns count="11">
    <tableColumn id="1" xr3:uid="{00000000-0010-0000-0A00-000001000000}" name="Spec_x000a_ID" dataDxfId="588" dataCellStyle="Normal 4"/>
    <tableColumn id="2" xr3:uid="{00000000-0010-0000-0A00-000002000000}" name="Spec Number" dataDxfId="587" dataCellStyle="Normal 4"/>
    <tableColumn id="3" xr3:uid="{00000000-0010-0000-0A00-000003000000}" name="Importance" dataDxfId="586" dataCellStyle="Normal 4"/>
    <tableColumn id="4" xr3:uid="{00000000-0010-0000-0A00-000004000000}" name="Description of Capability_x000a__x000a_Jail Management_x000a_Commissary Module Interface" dataDxfId="585" dataCellStyle="Normal 3"/>
    <tableColumn id="5" xr3:uid="{00000000-0010-0000-0A00-000005000000}" name="Availability" dataDxfId="584" dataCellStyle="Normal 3"/>
    <tableColumn id="6" xr3:uid="{00000000-0010-0000-0A00-000006000000}" name="Descriptions" dataDxfId="583"/>
    <tableColumn id="7" xr3:uid="{00000000-0010-0000-0A00-000007000000}" name="Summary" dataDxfId="582" dataCellStyle="Normal 4"/>
    <tableColumn id="8" xr3:uid="{00000000-0010-0000-0A00-000008000000}" name="Spec Weight" dataDxfId="581" dataCellStyle="Normal 4">
      <calculatedColumnFormula>VLOOKUP($D3,SpecData,2,FALSE)</calculatedColumnFormula>
    </tableColumn>
    <tableColumn id="9" xr3:uid="{00000000-0010-0000-0A00-000009000000}" name="Avail Weight" dataDxfId="580" dataCellStyle="Normal 4">
      <calculatedColumnFormula>VLOOKUP($F3,AvailabilityData,2,FALSE)</calculatedColumnFormula>
    </tableColumn>
    <tableColumn id="10" xr3:uid="{00000000-0010-0000-0A00-00000A000000}" name="Score" dataDxfId="579" dataCellStyle="Normal 4">
      <calculatedColumnFormula>SUM(K4:K470)</calculatedColumnFormula>
    </tableColumn>
    <tableColumn id="11" xr3:uid="{00000000-0010-0000-0A00-00000B000000}" name="Review Comments" dataDxfId="578" dataCellStyle="Normal 4"/>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B000000}" name="Table12223" displayName="Table12223" ref="B2:L19" totalsRowShown="0" headerRowDxfId="577" dataDxfId="576" tableBorderDxfId="575" headerRowCellStyle="Normal 4">
  <autoFilter ref="B2:L19" xr:uid="{00000000-0009-0000-0100-000016000000}"/>
  <tableColumns count="11">
    <tableColumn id="1" xr3:uid="{00000000-0010-0000-0B00-000001000000}" name="Spec_x000a_ID" dataDxfId="574" dataCellStyle="Normal 4"/>
    <tableColumn id="2" xr3:uid="{00000000-0010-0000-0B00-000002000000}" name="Spec Number" dataDxfId="573" dataCellStyle="Normal 4"/>
    <tableColumn id="3" xr3:uid="{00000000-0010-0000-0B00-000003000000}" name="Importance" dataDxfId="572" dataCellStyle="Normal 4"/>
    <tableColumn id="4" xr3:uid="{00000000-0010-0000-0B00-000004000000}" name="Description of Capability_x000a__x000a_Jail Management_x000a_Bar Coding" dataDxfId="571" dataCellStyle="Normal 3"/>
    <tableColumn id="5" xr3:uid="{00000000-0010-0000-0B00-000005000000}" name="Availability" dataDxfId="570" dataCellStyle="Normal 3"/>
    <tableColumn id="6" xr3:uid="{00000000-0010-0000-0B00-000006000000}" name="Descriptions" dataDxfId="569"/>
    <tableColumn id="7" xr3:uid="{00000000-0010-0000-0B00-000007000000}" name="Summary" dataDxfId="568"/>
    <tableColumn id="8" xr3:uid="{00000000-0010-0000-0B00-000008000000}" name="Spec Weight" dataDxfId="567">
      <calculatedColumnFormula>VLOOKUP($D3,SpecData,2,FALSE)</calculatedColumnFormula>
    </tableColumn>
    <tableColumn id="9" xr3:uid="{00000000-0010-0000-0B00-000009000000}" name="Avail Weight" dataDxfId="566">
      <calculatedColumnFormula>VLOOKUP($F3,AvailabilityData,2,FALSE)</calculatedColumnFormula>
    </tableColumn>
    <tableColumn id="10" xr3:uid="{00000000-0010-0000-0B00-00000A000000}" name="Score" dataDxfId="565">
      <calculatedColumnFormula>I3*J3</calculatedColumnFormula>
    </tableColumn>
    <tableColumn id="11" xr3:uid="{00000000-0010-0000-0B00-00000B000000}" name="Review Comments" dataDxfId="564" dataCellStyle="Normal 4"/>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58101112" displayName="Table158101112" ref="B2:L89" totalsRowShown="0" headerRowDxfId="563" dataDxfId="562" tableBorderDxfId="561" headerRowCellStyle="Normal 4">
  <autoFilter ref="B2:L89" xr:uid="{00000000-0009-0000-0100-00000B000000}"/>
  <tableColumns count="11">
    <tableColumn id="1" xr3:uid="{00000000-0010-0000-0C00-000001000000}" name="Spec_x000a_ID" dataDxfId="560" dataCellStyle="Normal 4"/>
    <tableColumn id="2" xr3:uid="{00000000-0010-0000-0C00-000002000000}" name="Spec Number" dataDxfId="559" dataCellStyle="Normal 4"/>
    <tableColumn id="3" xr3:uid="{00000000-0010-0000-0C00-000003000000}" name="Importance" dataDxfId="558" dataCellStyle="Normal 4"/>
    <tableColumn id="4" xr3:uid="{00000000-0010-0000-0C00-000004000000}" name="Description of Capability_x000a__x000a_Jail Management_x000a_Employees / Personnel" dataDxfId="557" dataCellStyle="Normal 3"/>
    <tableColumn id="5" xr3:uid="{00000000-0010-0000-0C00-000005000000}" name="Availability" dataDxfId="556" dataCellStyle="Normal 3"/>
    <tableColumn id="6" xr3:uid="{00000000-0010-0000-0C00-000006000000}" name="Descriptions" dataDxfId="555"/>
    <tableColumn id="7" xr3:uid="{00000000-0010-0000-0C00-000007000000}" name="Summary" dataDxfId="554" dataCellStyle="Normal 4"/>
    <tableColumn id="8" xr3:uid="{00000000-0010-0000-0C00-000008000000}" name="Spec Weight" dataDxfId="553" dataCellStyle="Normal 4">
      <calculatedColumnFormula>VLOOKUP($D3,SpecData,2,FALSE)</calculatedColumnFormula>
    </tableColumn>
    <tableColumn id="9" xr3:uid="{00000000-0010-0000-0C00-000009000000}" name="Avail Weight" dataDxfId="552" dataCellStyle="Normal 4">
      <calculatedColumnFormula>VLOOKUP($F3,AvailabilityData,2,FALSE)</calculatedColumnFormula>
    </tableColumn>
    <tableColumn id="10" xr3:uid="{00000000-0010-0000-0C00-00000A000000}" name="Score" dataDxfId="551" dataCellStyle="Normal 4">
      <calculatedColumnFormula>SUM(K4:K456)</calculatedColumnFormula>
    </tableColumn>
    <tableColumn id="11" xr3:uid="{00000000-0010-0000-0C00-00000B000000}" name="Review Comments" dataDxfId="550" dataCellStyle="Normal 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5810111213" displayName="Table15810111213" ref="B2:L25" totalsRowShown="0" headerRowDxfId="549" dataDxfId="548" tableBorderDxfId="547" headerRowCellStyle="Normal 4">
  <autoFilter ref="B2:L25" xr:uid="{00000000-0009-0000-0100-00000C000000}"/>
  <tableColumns count="11">
    <tableColumn id="1" xr3:uid="{00000000-0010-0000-0D00-000001000000}" name="Spec_x000a_ID" dataDxfId="546" dataCellStyle="Normal 4"/>
    <tableColumn id="2" xr3:uid="{00000000-0010-0000-0D00-000002000000}" name="Spec Number" dataDxfId="545" dataCellStyle="Normal 4"/>
    <tableColumn id="3" xr3:uid="{00000000-0010-0000-0D00-000003000000}" name="Importance" dataDxfId="544" dataCellStyle="Normal 4"/>
    <tableColumn id="4" xr3:uid="{00000000-0010-0000-0D00-000004000000}" name="Description of Capability_x000a__x000a_Jail Management_x000a_Personnel Activity and Scheduling" dataDxfId="543" dataCellStyle="Normal 3"/>
    <tableColumn id="5" xr3:uid="{00000000-0010-0000-0D00-000005000000}" name="Availability" dataDxfId="542" dataCellStyle="Normal 3"/>
    <tableColumn id="6" xr3:uid="{00000000-0010-0000-0D00-000006000000}" name="Descriptions" dataDxfId="541"/>
    <tableColumn id="7" xr3:uid="{00000000-0010-0000-0D00-000007000000}" name="Summary" dataDxfId="540" dataCellStyle="Normal 4"/>
    <tableColumn id="8" xr3:uid="{00000000-0010-0000-0D00-000008000000}" name="Spec Weight" dataDxfId="539" dataCellStyle="Normal 4">
      <calculatedColumnFormula>VLOOKUP($D3,SpecData,2,FALSE)</calculatedColumnFormula>
    </tableColumn>
    <tableColumn id="9" xr3:uid="{00000000-0010-0000-0D00-000009000000}" name="Avail Weight" dataDxfId="538" dataCellStyle="Normal 4">
      <calculatedColumnFormula>VLOOKUP($F3,AvailabilityData,2,FALSE)</calculatedColumnFormula>
    </tableColumn>
    <tableColumn id="10" xr3:uid="{00000000-0010-0000-0D00-00000A000000}" name="Score" dataDxfId="0" dataCellStyle="Normal 4">
      <calculatedColumnFormula>I3*J3</calculatedColumnFormula>
    </tableColumn>
    <tableColumn id="11" xr3:uid="{00000000-0010-0000-0D00-00000B000000}" name="Review Comments" dataDxfId="537" dataCellStyle="Normal 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58101112131415" displayName="Table158101112131415" ref="B2:L38" totalsRowShown="0" headerRowDxfId="536" dataDxfId="534" headerRowBorderDxfId="535" tableBorderDxfId="533" headerRowCellStyle="Normal 4">
  <autoFilter ref="B2:L38" xr:uid="{00000000-0009-0000-0100-00000E000000}"/>
  <tableColumns count="11">
    <tableColumn id="1" xr3:uid="{00000000-0010-0000-0E00-000001000000}" name="Spec_x000a_ID" dataDxfId="532" dataCellStyle="Normal 4"/>
    <tableColumn id="2" xr3:uid="{00000000-0010-0000-0E00-000002000000}" name="Spec Number" dataDxfId="531" dataCellStyle="Normal 4"/>
    <tableColumn id="3" xr3:uid="{00000000-0010-0000-0E00-000003000000}" name="Importance" dataDxfId="530" dataCellStyle="Normal 4"/>
    <tableColumn id="4" xr3:uid="{00000000-0010-0000-0E00-000004000000}" name="Description of Capability_x000a__x000a_Jail Management_x000a_Officer Activity" dataDxfId="529" dataCellStyle="Normal 3"/>
    <tableColumn id="5" xr3:uid="{00000000-0010-0000-0E00-000005000000}" name="Availability" dataDxfId="528" dataCellStyle="Normal 3"/>
    <tableColumn id="6" xr3:uid="{00000000-0010-0000-0E00-000006000000}" name="Descriptions" dataDxfId="527"/>
    <tableColumn id="7" xr3:uid="{00000000-0010-0000-0E00-000007000000}" name="Summary" dataDxfId="526" dataCellStyle="Normal 4"/>
    <tableColumn id="8" xr3:uid="{00000000-0010-0000-0E00-000008000000}" name="Spec Weight" dataDxfId="525" dataCellStyle="Normal 4">
      <calculatedColumnFormula>VLOOKUP($D3,SpecData,2,FALSE)</calculatedColumnFormula>
    </tableColumn>
    <tableColumn id="9" xr3:uid="{00000000-0010-0000-0E00-000009000000}" name="Avail Weight" dataDxfId="524" dataCellStyle="Normal 4">
      <calculatedColumnFormula>VLOOKUP($F3,AvailabilityData,2,FALSE)</calculatedColumnFormula>
    </tableColumn>
    <tableColumn id="10" xr3:uid="{00000000-0010-0000-0E00-00000A000000}" name="Score" dataDxfId="523" dataCellStyle="Normal 4">
      <calculatedColumnFormula>SUM(K4:K422)</calculatedColumnFormula>
    </tableColumn>
    <tableColumn id="11" xr3:uid="{00000000-0010-0000-0E00-00000B000000}" name="Review Comments" dataDxfId="522" dataCellStyle="Normal 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C1BBCD1-338F-42C5-908F-EF07D647D7B6}" name="Table15810111213141728323" displayName="Table15810111213141728323" ref="B2:L137" totalsRowShown="0" headerRowDxfId="521" dataDxfId="520" tableBorderDxfId="519" headerRowCellStyle="Normal 4">
  <autoFilter ref="B2:L137" xr:uid="{00000000-0009-0000-0100-00001F000000}"/>
  <tableColumns count="11">
    <tableColumn id="1" xr3:uid="{CB952DBA-2431-454F-AE2D-E5FC575F5322}" name="Spec_x000a_ID" dataDxfId="518" dataCellStyle="Normal 4"/>
    <tableColumn id="2" xr3:uid="{7E6E3879-36D9-4048-863A-6FEE7A8285F1}" name="Spec Number" dataDxfId="517" dataCellStyle="Normal 4"/>
    <tableColumn id="3" xr3:uid="{42FF4A13-7512-40D3-B0F2-D363F6B8205D}" name="Importance" dataDxfId="516" dataCellStyle="Normal 4"/>
    <tableColumn id="4" xr3:uid="{99385F1E-04F3-403D-9D82-DE593D249451}" name="Description of Capability_x000a__x000a_Law Enforcement RMS_x000a_Master Name Index" dataDxfId="515" dataCellStyle="Normal 3"/>
    <tableColumn id="5" xr3:uid="{BC1109EC-531D-4C74-939C-AF9B14BEB79F}" name="Availability" dataDxfId="514" dataCellStyle="Normal 3"/>
    <tableColumn id="6" xr3:uid="{16C0FADB-AA74-4838-B188-3EA283D92C14}" name="Descriptions" dataDxfId="513"/>
    <tableColumn id="7" xr3:uid="{414DAF8E-DB7B-439B-9A15-88D90458654F}" name="Summary" dataDxfId="512" dataCellStyle="Normal 4"/>
    <tableColumn id="8" xr3:uid="{E991E8E1-D5F8-44C3-AC3D-5A093051B2C0}" name="Spec Weight" dataDxfId="511" dataCellStyle="Normal 4">
      <calculatedColumnFormula>VLOOKUP($D3,SpecData,2,FALSE)</calculatedColumnFormula>
    </tableColumn>
    <tableColumn id="9" xr3:uid="{0CC64DE5-A90F-4021-9F94-82D342908374}" name="Avail Weight" dataDxfId="510" dataCellStyle="Normal 4">
      <calculatedColumnFormula>VLOOKUP($F3,AvailabilityData,2,FALSE)</calculatedColumnFormula>
    </tableColumn>
    <tableColumn id="10" xr3:uid="{FC96F68A-1C23-4D5A-8918-4D73D6B95072}" name="Score" dataDxfId="509" dataCellStyle="Normal 4">
      <calculatedColumnFormula>SUM(K4:K462)</calculatedColumnFormula>
    </tableColumn>
    <tableColumn id="11" xr3:uid="{6ADB9973-D05B-4143-B4CA-DF3CE4E1BF52}" name="Review Comments" dataDxfId="508" dataCellStyle="Normal 4"/>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F000000}" name="Table1581011121314" displayName="Table1581011121314" ref="B2:L108" totalsRowShown="0" headerRowDxfId="507" tableBorderDxfId="506" headerRowCellStyle="Normal 4">
  <autoFilter ref="B2:L108" xr:uid="{00000000-0009-0000-0100-00000D000000}"/>
  <tableColumns count="11">
    <tableColumn id="1" xr3:uid="{00000000-0010-0000-0F00-000001000000}" name="Spec_x000a_ID" dataDxfId="505" dataCellStyle="Normal 4"/>
    <tableColumn id="2" xr3:uid="{00000000-0010-0000-0F00-000002000000}" name="Spec Number" dataDxfId="504" dataCellStyle="Normal 4"/>
    <tableColumn id="3" xr3:uid="{00000000-0010-0000-0F00-000003000000}" name="Importance" dataDxfId="503" dataCellStyle="Normal 4"/>
    <tableColumn id="4" xr3:uid="{00000000-0010-0000-0F00-000004000000}" name="Description of Capability_x000a__x000a_Jail Management_x000a_Master Name Record" dataDxfId="502" dataCellStyle="Normal 3"/>
    <tableColumn id="5" xr3:uid="{00000000-0010-0000-0F00-000005000000}" name="Availability" dataDxfId="501" dataCellStyle="Normal 3"/>
    <tableColumn id="6" xr3:uid="{00000000-0010-0000-0F00-000006000000}" name="Descriptions" dataDxfId="500"/>
    <tableColumn id="7" xr3:uid="{00000000-0010-0000-0F00-000007000000}" name="Summary" dataDxfId="499" dataCellStyle="Normal 4"/>
    <tableColumn id="8" xr3:uid="{00000000-0010-0000-0F00-000008000000}" name="Spec Weight" dataDxfId="498" dataCellStyle="Normal 4">
      <calculatedColumnFormula>VLOOKUP($D3,SpecData,2,FALSE)</calculatedColumnFormula>
    </tableColumn>
    <tableColumn id="9" xr3:uid="{00000000-0010-0000-0F00-000009000000}" name="Avail Weight" dataDxfId="497" dataCellStyle="Normal 4">
      <calculatedColumnFormula>VLOOKUP($F3,AvailabilityData,2,FALSE)</calculatedColumnFormula>
    </tableColumn>
    <tableColumn id="10" xr3:uid="{00000000-0010-0000-0F00-00000A000000}" name="Score" dataDxfId="496" dataCellStyle="Normal 4">
      <calculatedColumnFormula>SUM(K4:K456)</calculatedColumnFormula>
    </tableColumn>
    <tableColumn id="11" xr3:uid="{00000000-0010-0000-0F00-00000B000000}" name="Review Comments" dataDxfId="495" dataCellStyle="Normal 4"/>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0000000}" name="Table1222329" displayName="Table1222329" ref="B2:L36" totalsRowShown="0" headerRowDxfId="494" dataDxfId="493" tableBorderDxfId="492" headerRowCellStyle="Normal 4">
  <autoFilter ref="B2:L36" xr:uid="{00000000-0009-0000-0100-00001C000000}"/>
  <tableColumns count="11">
    <tableColumn id="1" xr3:uid="{00000000-0010-0000-1000-000001000000}" name="Spec_x000a_ID" dataDxfId="491" dataCellStyle="Normal 4"/>
    <tableColumn id="2" xr3:uid="{00000000-0010-0000-1000-000002000000}" name="Spec Number" dataDxfId="490" dataCellStyle="Normal 4"/>
    <tableColumn id="3" xr3:uid="{00000000-0010-0000-1000-000003000000}" name="Importance" dataDxfId="489" dataCellStyle="Normal 4"/>
    <tableColumn id="4" xr3:uid="{00000000-0010-0000-1000-000004000000}" name="Description of Capability_x000a__x000a_Jail Management_x000a_Inmate Scheduling and Tracking" dataDxfId="488" dataCellStyle="Normal 3"/>
    <tableColumn id="5" xr3:uid="{00000000-0010-0000-1000-000005000000}" name="Availability" dataDxfId="487" dataCellStyle="Normal 3"/>
    <tableColumn id="6" xr3:uid="{00000000-0010-0000-1000-000006000000}" name="Descriptions" dataDxfId="486"/>
    <tableColumn id="7" xr3:uid="{00000000-0010-0000-1000-000007000000}" name="Summary" dataDxfId="485"/>
    <tableColumn id="8" xr3:uid="{00000000-0010-0000-1000-000008000000}" name="Spec Weight" dataDxfId="484">
      <calculatedColumnFormula>VLOOKUP($D3,SpecData,2,FALSE)</calculatedColumnFormula>
    </tableColumn>
    <tableColumn id="9" xr3:uid="{00000000-0010-0000-1000-000009000000}" name="Avail Weight" dataDxfId="483">
      <calculatedColumnFormula>VLOOKUP($F3,AvailabilityData,2,FALSE)</calculatedColumnFormula>
    </tableColumn>
    <tableColumn id="10" xr3:uid="{00000000-0010-0000-1000-00000A000000}" name="Score" dataDxfId="482">
      <calculatedColumnFormula>I3*J3</calculatedColumnFormula>
    </tableColumn>
    <tableColumn id="11" xr3:uid="{00000000-0010-0000-1000-00000B000000}" name="Review Comments" dataDxfId="481" dataCellStyle="Normal 4"/>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1000000}" name="Table158101112131416" displayName="Table158101112131416" ref="B2:L48" totalsRowShown="0" headerRowDxfId="480" dataDxfId="479" tableBorderDxfId="478" headerRowCellStyle="Normal 4">
  <autoFilter ref="B2:L48" xr:uid="{00000000-0009-0000-0100-00000F000000}"/>
  <tableColumns count="11">
    <tableColumn id="1" xr3:uid="{00000000-0010-0000-1100-000001000000}" name="Spec_x000a_ID" dataDxfId="477" dataCellStyle="Normal 4"/>
    <tableColumn id="2" xr3:uid="{00000000-0010-0000-1100-000002000000}" name="Spec Number" dataDxfId="476" dataCellStyle="Normal 4"/>
    <tableColumn id="3" xr3:uid="{00000000-0010-0000-1100-000003000000}" name="Importance" dataDxfId="475" dataCellStyle="Normal 4"/>
    <tableColumn id="4" xr3:uid="{00000000-0010-0000-1100-000004000000}" name="Description of Capability_x000a__x000a_Jail Management_x000a_Inmate Property Tracking" dataDxfId="474" dataCellStyle="Normal 3"/>
    <tableColumn id="5" xr3:uid="{00000000-0010-0000-1100-000005000000}" name="Availability" dataDxfId="473" dataCellStyle="Normal 3"/>
    <tableColumn id="6" xr3:uid="{00000000-0010-0000-1100-000006000000}" name="Descriptions" dataDxfId="472"/>
    <tableColumn id="7" xr3:uid="{00000000-0010-0000-1100-000007000000}" name="Summary" dataDxfId="471" dataCellStyle="Normal 4"/>
    <tableColumn id="8" xr3:uid="{00000000-0010-0000-1100-000008000000}" name="Spec Weight" dataDxfId="470" dataCellStyle="Normal 4">
      <calculatedColumnFormula>VLOOKUP($D3,SpecData,2,FALSE)</calculatedColumnFormula>
    </tableColumn>
    <tableColumn id="9" xr3:uid="{00000000-0010-0000-1100-000009000000}" name="Avail Weight" dataDxfId="469" dataCellStyle="Normal 4">
      <calculatedColumnFormula>VLOOKUP($F3,AvailabilityData,2,FALSE)</calculatedColumnFormula>
    </tableColumn>
    <tableColumn id="10" xr3:uid="{00000000-0010-0000-1100-00000A000000}" name="Score" dataDxfId="468" dataCellStyle="Normal 4">
      <calculatedColumnFormula>SUM(K4:K472)</calculatedColumnFormula>
    </tableColumn>
    <tableColumn id="11" xr3:uid="{00000000-0010-0000-1100-00000B000000}" name="Review Comments" dataDxfId="467" dataCellStyle="Normal 4"/>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le158101112131418" displayName="Table158101112131418" ref="B2:L29" totalsRowShown="0" headerRowDxfId="466" dataDxfId="465" tableBorderDxfId="464" headerRowCellStyle="Normal 4">
  <autoFilter ref="B2:L29" xr:uid="{00000000-0009-0000-0100-000011000000}"/>
  <tableColumns count="11">
    <tableColumn id="1" xr3:uid="{00000000-0010-0000-1200-000001000000}" name="Spec_x000a_ID" dataDxfId="463" dataCellStyle="Normal 4"/>
    <tableColumn id="2" xr3:uid="{00000000-0010-0000-1200-000002000000}" name="Spec Number" dataDxfId="462" dataCellStyle="Normal 4"/>
    <tableColumn id="3" xr3:uid="{00000000-0010-0000-1200-000003000000}" name="Importance" dataDxfId="461" dataCellStyle="Normal 4"/>
    <tableColumn id="4" xr3:uid="{00000000-0010-0000-1200-000004000000}" name="Description of Capability_x000a__x000a_Jail Management_x000a_Inmate Programs" dataDxfId="460" dataCellStyle="Normal 3"/>
    <tableColumn id="5" xr3:uid="{00000000-0010-0000-1200-000005000000}" name="Availability" dataDxfId="459" dataCellStyle="Normal 3"/>
    <tableColumn id="6" xr3:uid="{00000000-0010-0000-1200-000006000000}" name="Descriptions" dataDxfId="458"/>
    <tableColumn id="7" xr3:uid="{00000000-0010-0000-1200-000007000000}" name="Summary" dataDxfId="457" dataCellStyle="Normal 4"/>
    <tableColumn id="8" xr3:uid="{00000000-0010-0000-1200-000008000000}" name="Spec Weight" dataDxfId="456" dataCellStyle="Normal 4">
      <calculatedColumnFormula>VLOOKUP($D3,SpecData,2,FALSE)</calculatedColumnFormula>
    </tableColumn>
    <tableColumn id="9" xr3:uid="{00000000-0010-0000-1200-000009000000}" name="Avail Weight" dataDxfId="455" dataCellStyle="Normal 4">
      <calculatedColumnFormula>VLOOKUP($F3,AvailabilityData,2,FALSE)</calculatedColumnFormula>
    </tableColumn>
    <tableColumn id="10" xr3:uid="{00000000-0010-0000-1200-00000A000000}" name="Score" dataDxfId="454" dataCellStyle="Normal 4">
      <calculatedColumnFormula>SUM(K4:K488)</calculatedColumnFormula>
    </tableColumn>
    <tableColumn id="11" xr3:uid="{00000000-0010-0000-1200-00000B000000}" name="Review Comments" dataDxfId="453" dataCellStyle="Normal 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2:L178" totalsRowShown="0" headerRowDxfId="703" dataDxfId="702" tableBorderDxfId="701" headerRowCellStyle="Normal 4">
  <autoFilter ref="B2:L178" xr:uid="{00000000-0009-0000-0100-000001000000}"/>
  <tableColumns count="11">
    <tableColumn id="1" xr3:uid="{00000000-0010-0000-0100-000001000000}" name="Spec_x000a_ID" dataDxfId="700" dataCellStyle="Normal 4"/>
    <tableColumn id="2" xr3:uid="{00000000-0010-0000-0100-000002000000}" name="Spec Number" dataDxfId="699" dataCellStyle="Normal 4"/>
    <tableColumn id="3" xr3:uid="{00000000-0010-0000-0100-000003000000}" name="Importance" dataDxfId="698" dataCellStyle="Normal 4"/>
    <tableColumn id="4" xr3:uid="{00000000-0010-0000-0100-000004000000}" name="Description of Capability_x000a__x000a_Jail Management_x000a_Common" dataDxfId="697" dataCellStyle="Normal 3"/>
    <tableColumn id="5" xr3:uid="{00000000-0010-0000-0100-000005000000}" name="Availability" dataDxfId="696" dataCellStyle="Normal 3"/>
    <tableColumn id="6" xr3:uid="{00000000-0010-0000-0100-000006000000}" name="Descriptions" dataDxfId="695"/>
    <tableColumn id="7" xr3:uid="{00000000-0010-0000-0100-000007000000}" name="Summary" dataDxfId="694"/>
    <tableColumn id="8" xr3:uid="{00000000-0010-0000-0100-000008000000}" name="Spec Weight" dataDxfId="693">
      <calculatedColumnFormula>VLOOKUP($D3,SpecData,2,FALSE)</calculatedColumnFormula>
    </tableColumn>
    <tableColumn id="9" xr3:uid="{00000000-0010-0000-0100-000009000000}" name="Avail Weight" dataDxfId="692">
      <calculatedColumnFormula>VLOOKUP($F3,AvailabilityData,2,FALSE)</calculatedColumnFormula>
    </tableColumn>
    <tableColumn id="10" xr3:uid="{00000000-0010-0000-0100-00000A000000}" name="Score" dataDxfId="691">
      <calculatedColumnFormula>SUM(K4:K343)</calculatedColumnFormula>
    </tableColumn>
    <tableColumn id="11" xr3:uid="{00000000-0010-0000-0100-00000B000000}" name="Review Comments" dataDxfId="690" dataCellStyle="Normal 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3000000}" name="Table158101112131417" displayName="Table158101112131417" ref="B2:L53" totalsRowShown="0" headerRowDxfId="452" dataDxfId="451" tableBorderDxfId="450" headerRowCellStyle="Normal 4">
  <autoFilter ref="B2:L53" xr:uid="{00000000-0009-0000-0100-000010000000}"/>
  <tableColumns count="11">
    <tableColumn id="1" xr3:uid="{00000000-0010-0000-1300-000001000000}" name="Spec_x000a_ID" dataDxfId="449" dataCellStyle="Normal 4"/>
    <tableColumn id="2" xr3:uid="{00000000-0010-0000-1300-000002000000}" name="Spec Number" dataDxfId="448" dataCellStyle="Normal 4"/>
    <tableColumn id="3" xr3:uid="{00000000-0010-0000-1300-000003000000}" name="Importance" dataDxfId="447" dataCellStyle="Normal 4"/>
    <tableColumn id="4" xr3:uid="{00000000-0010-0000-1300-000004000000}" name="Description of Capability_x000a_Jail Management_x000a_Inmate Movement Tracking" dataDxfId="446" dataCellStyle="Normal 3"/>
    <tableColumn id="5" xr3:uid="{00000000-0010-0000-1300-000005000000}" name="Availability" dataDxfId="445" dataCellStyle="Normal 3"/>
    <tableColumn id="6" xr3:uid="{00000000-0010-0000-1300-000006000000}" name="Descriptions" dataDxfId="444"/>
    <tableColumn id="7" xr3:uid="{00000000-0010-0000-1300-000007000000}" name="Summary" dataDxfId="443" dataCellStyle="Normal 4"/>
    <tableColumn id="8" xr3:uid="{00000000-0010-0000-1300-000008000000}" name="Spec Weight" dataDxfId="442" dataCellStyle="Normal 4">
      <calculatedColumnFormula>VLOOKUP($D3,SpecData,2,FALSE)</calculatedColumnFormula>
    </tableColumn>
    <tableColumn id="9" xr3:uid="{00000000-0010-0000-1300-000009000000}" name="Avail Weight" dataDxfId="441" dataCellStyle="Normal 4">
      <calculatedColumnFormula>VLOOKUP($F3,AvailabilityData,2,FALSE)</calculatedColumnFormula>
    </tableColumn>
    <tableColumn id="10" xr3:uid="{00000000-0010-0000-1300-00000A000000}" name="Score" dataDxfId="440" dataCellStyle="Normal 4">
      <calculatedColumnFormula>SUM(K4:K478)</calculatedColumnFormula>
    </tableColumn>
    <tableColumn id="11" xr3:uid="{00000000-0010-0000-1300-00000B000000}" name="Review Comments" dataDxfId="439" dataCellStyle="Normal 4"/>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4000000}" name="Table12223242526" displayName="Table12223242526" ref="B2:L34" totalsRowShown="0" headerRowDxfId="438" dataDxfId="437" tableBorderDxfId="436" headerRowCellStyle="Normal 4">
  <autoFilter ref="B2:L34" xr:uid="{00000000-0009-0000-0100-000019000000}"/>
  <tableColumns count="11">
    <tableColumn id="1" xr3:uid="{00000000-0010-0000-1400-000001000000}" name="Spec_x000a_ID" dataDxfId="435" dataCellStyle="Normal 4"/>
    <tableColumn id="2" xr3:uid="{00000000-0010-0000-1400-000002000000}" name="Spec Number" dataDxfId="434" dataCellStyle="Normal 4"/>
    <tableColumn id="3" xr3:uid="{00000000-0010-0000-1400-000003000000}" name="Importance" dataDxfId="433" dataCellStyle="Normal 4"/>
    <tableColumn id="4" xr3:uid="{00000000-0010-0000-1400-000004000000}" name="Description of Capability_x000a_Jail Management_x000a_Inmate Incident Tracking" dataDxfId="432" dataCellStyle="Normal 3"/>
    <tableColumn id="5" xr3:uid="{00000000-0010-0000-1400-000005000000}" name="Availability" dataDxfId="431" dataCellStyle="Normal 3"/>
    <tableColumn id="6" xr3:uid="{00000000-0010-0000-1400-000006000000}" name="Descriptions" dataDxfId="430"/>
    <tableColumn id="7" xr3:uid="{00000000-0010-0000-1400-000007000000}" name="Summary" dataDxfId="429"/>
    <tableColumn id="8" xr3:uid="{00000000-0010-0000-1400-000008000000}" name="Spec Weight" dataDxfId="428">
      <calculatedColumnFormula>VLOOKUP($D3,SpecData,2,FALSE)</calculatedColumnFormula>
    </tableColumn>
    <tableColumn id="9" xr3:uid="{00000000-0010-0000-1400-000009000000}" name="Avail Weight" dataDxfId="427">
      <calculatedColumnFormula>VLOOKUP($F3,AvailabilityData,2,FALSE)</calculatedColumnFormula>
    </tableColumn>
    <tableColumn id="10" xr3:uid="{00000000-0010-0000-1400-00000A000000}" name="Score" dataDxfId="426">
      <calculatedColumnFormula>SUM(K4:K465)</calculatedColumnFormula>
    </tableColumn>
    <tableColumn id="11" xr3:uid="{00000000-0010-0000-1400-00000B000000}" name="Review Comments" dataDxfId="425" dataCellStyle="Normal 4"/>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5000000}" name="Table15810111213141719" displayName="Table15810111213141719" ref="B2:L43" totalsRowShown="0" headerRowDxfId="424" dataDxfId="423" tableBorderDxfId="422" headerRowCellStyle="Normal 4">
  <autoFilter ref="B2:L43" xr:uid="{00000000-0009-0000-0100-000012000000}"/>
  <tableColumns count="11">
    <tableColumn id="1" xr3:uid="{00000000-0010-0000-1500-000001000000}" name="Spec_x000a_ID" dataDxfId="421" dataCellStyle="Normal 4"/>
    <tableColumn id="2" xr3:uid="{00000000-0010-0000-1500-000002000000}" name="Spec Number" dataDxfId="420" dataCellStyle="Normal 4"/>
    <tableColumn id="3" xr3:uid="{00000000-0010-0000-1500-000003000000}" name="Importance" dataDxfId="419" dataCellStyle="Normal 4"/>
    <tableColumn id="4" xr3:uid="{00000000-0010-0000-1500-000004000000}" name="Description of Capability_x000a__x000a_Jail Management_x000a_Inmate Grievance Tracking" dataDxfId="418" dataCellStyle="Normal 3"/>
    <tableColumn id="5" xr3:uid="{00000000-0010-0000-1500-000005000000}" name="Availability" dataDxfId="417" dataCellStyle="Normal 3"/>
    <tableColumn id="6" xr3:uid="{00000000-0010-0000-1500-000006000000}" name="Descriptions" dataDxfId="416"/>
    <tableColumn id="7" xr3:uid="{00000000-0010-0000-1500-000007000000}" name="Summary" dataDxfId="415" dataCellStyle="Normal 4"/>
    <tableColumn id="8" xr3:uid="{00000000-0010-0000-1500-000008000000}" name="Spec Weight" dataDxfId="414" dataCellStyle="Normal 4">
      <calculatedColumnFormula>VLOOKUP($D3,SpecData,2,FALSE)</calculatedColumnFormula>
    </tableColumn>
    <tableColumn id="9" xr3:uid="{00000000-0010-0000-1500-000009000000}" name="Avail Weight" dataDxfId="413" dataCellStyle="Normal 4">
      <calculatedColumnFormula>VLOOKUP($F3,AvailabilityData,2,FALSE)</calculatedColumnFormula>
    </tableColumn>
    <tableColumn id="10" xr3:uid="{00000000-0010-0000-1500-00000A000000}" name="Score" dataDxfId="412" dataCellStyle="Normal 4">
      <calculatedColumnFormula>SUM(K4:K439)</calculatedColumnFormula>
    </tableColumn>
    <tableColumn id="11" xr3:uid="{00000000-0010-0000-1500-00000B000000}" name="Review Comments" dataDxfId="411" dataCellStyle="Normal 4"/>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6000000}" name="Table15810111213141720" displayName="Table15810111213141720" ref="B2:L40" totalsRowShown="0" headerRowDxfId="410" dataDxfId="409" tableBorderDxfId="408" headerRowCellStyle="Normal 4">
  <autoFilter ref="B2:L40" xr:uid="{00000000-0009-0000-0100-000013000000}"/>
  <tableColumns count="11">
    <tableColumn id="1" xr3:uid="{00000000-0010-0000-1600-000001000000}" name="Spec_x000a_ID" dataDxfId="407" dataCellStyle="Normal 4"/>
    <tableColumn id="2" xr3:uid="{00000000-0010-0000-1600-000002000000}" name="Spec Number" dataDxfId="406" dataCellStyle="Normal 4"/>
    <tableColumn id="3" xr3:uid="{00000000-0010-0000-1600-000003000000}" name="Importance" dataDxfId="405" dataCellStyle="Normal 4"/>
    <tableColumn id="4" xr3:uid="{00000000-0010-0000-1600-000004000000}" name="Description of Capability_x000a__x000a_Jail Management_x000a_Inmate Finance Management" dataDxfId="404" dataCellStyle="Normal 3"/>
    <tableColumn id="5" xr3:uid="{00000000-0010-0000-1600-000005000000}" name="Availability" dataDxfId="403" dataCellStyle="Normal 3"/>
    <tableColumn id="6" xr3:uid="{00000000-0010-0000-1600-000006000000}" name="Descriptions" dataDxfId="402"/>
    <tableColumn id="7" xr3:uid="{00000000-0010-0000-1600-000007000000}" name="Summary" dataDxfId="401" dataCellStyle="Normal 4"/>
    <tableColumn id="8" xr3:uid="{00000000-0010-0000-1600-000008000000}" name="Spec Weight" dataDxfId="400" dataCellStyle="Normal 4">
      <calculatedColumnFormula>VLOOKUP($D3,SpecData,2,FALSE)</calculatedColumnFormula>
    </tableColumn>
    <tableColumn id="9" xr3:uid="{00000000-0010-0000-1600-000009000000}" name="Avail Weight" dataDxfId="399" dataCellStyle="Normal 4">
      <calculatedColumnFormula>VLOOKUP($F3,AvailabilityData,2,FALSE)</calculatedColumnFormula>
    </tableColumn>
    <tableColumn id="10" xr3:uid="{00000000-0010-0000-1600-00000A000000}" name="Score" dataDxfId="398" dataCellStyle="Normal 4">
      <calculatedColumnFormula>SUM(K4:K412)</calculatedColumnFormula>
    </tableColumn>
    <tableColumn id="11" xr3:uid="{00000000-0010-0000-1600-00000B000000}" name="Review Comments" dataDxfId="397" dataCellStyle="Normal 4"/>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7000000}" name="Table15810111213141728" displayName="Table15810111213141728" ref="B2:L35" totalsRowShown="0" headerRowDxfId="396" dataDxfId="395" tableBorderDxfId="394" headerRowCellStyle="Normal 4">
  <autoFilter ref="B2:L35" xr:uid="{00000000-0009-0000-0100-00001B000000}"/>
  <tableColumns count="11">
    <tableColumn id="1" xr3:uid="{00000000-0010-0000-1700-000001000000}" name="Spec_x000a_ID" dataDxfId="393" dataCellStyle="Normal 4"/>
    <tableColumn id="2" xr3:uid="{00000000-0010-0000-1700-000002000000}" name="Spec Number" dataDxfId="392" dataCellStyle="Normal 4"/>
    <tableColumn id="3" xr3:uid="{00000000-0010-0000-1700-000003000000}" name="Importance" dataDxfId="391" dataCellStyle="Normal 4"/>
    <tableColumn id="4" xr3:uid="{00000000-0010-0000-1700-000004000000}" name="Description of Capability_x000a__x000a_Jail Management_x000a_Inmate Contacts" dataDxfId="390" dataCellStyle="Normal 3"/>
    <tableColumn id="5" xr3:uid="{00000000-0010-0000-1700-000005000000}" name="Availability" dataDxfId="389" dataCellStyle="Normal 3"/>
    <tableColumn id="6" xr3:uid="{00000000-0010-0000-1700-000006000000}" name="Descriptions" dataDxfId="388"/>
    <tableColumn id="7" xr3:uid="{00000000-0010-0000-1700-000007000000}" name="Summary" dataDxfId="387" dataCellStyle="Normal 4"/>
    <tableColumn id="8" xr3:uid="{00000000-0010-0000-1700-000008000000}" name="Spec Weight" dataDxfId="386" dataCellStyle="Normal 4">
      <calculatedColumnFormula>VLOOKUP($D3,SpecData,2,FALSE)</calculatedColumnFormula>
    </tableColumn>
    <tableColumn id="9" xr3:uid="{00000000-0010-0000-1700-000009000000}" name="Avail Weight" dataDxfId="385" dataCellStyle="Normal 4">
      <calculatedColumnFormula>VLOOKUP($F3,AvailabilityData,2,FALSE)</calculatedColumnFormula>
    </tableColumn>
    <tableColumn id="10" xr3:uid="{00000000-0010-0000-1700-00000A000000}" name="Score" dataDxfId="384" dataCellStyle="Normal 4">
      <calculatedColumnFormula>SUM(K4:K476)</calculatedColumnFormula>
    </tableColumn>
    <tableColumn id="11" xr3:uid="{00000000-0010-0000-1700-00000B000000}" name="Review Comments" dataDxfId="383" dataCellStyle="Normal 4"/>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Table122232427" displayName="Table122232427" ref="B2:L19" totalsRowShown="0" headerRowDxfId="382" dataDxfId="381" tableBorderDxfId="380" headerRowCellStyle="Normal 4">
  <autoFilter ref="B2:L19" xr:uid="{00000000-0009-0000-0100-00001A000000}"/>
  <tableColumns count="11">
    <tableColumn id="1" xr3:uid="{00000000-0010-0000-1800-000001000000}" name="Spec_x000a_ID" dataDxfId="379" dataCellStyle="Normal 4"/>
    <tableColumn id="2" xr3:uid="{00000000-0010-0000-1800-000002000000}" name="Spec Number" dataDxfId="378" dataCellStyle="Normal 4"/>
    <tableColumn id="3" xr3:uid="{00000000-0010-0000-1800-000003000000}" name="Importance" dataDxfId="377" dataCellStyle="Normal 4"/>
    <tableColumn id="4" xr3:uid="{00000000-0010-0000-1800-000004000000}" name="Description of Capability_x000a__x000a_Jail Management_x000a_Case Management" dataDxfId="376" dataCellStyle="Normal 3"/>
    <tableColumn id="5" xr3:uid="{00000000-0010-0000-1800-000005000000}" name="Availability" dataDxfId="375" dataCellStyle="Normal 3"/>
    <tableColumn id="6" xr3:uid="{00000000-0010-0000-1800-000006000000}" name="Descriptions" dataDxfId="374"/>
    <tableColumn id="7" xr3:uid="{00000000-0010-0000-1800-000007000000}" name="Summary" dataDxfId="373"/>
    <tableColumn id="8" xr3:uid="{00000000-0010-0000-1800-000008000000}" name="Spec Weight" dataDxfId="372">
      <calculatedColumnFormula>VLOOKUP($D3,SpecData,2,FALSE)</calculatedColumnFormula>
    </tableColumn>
    <tableColumn id="9" xr3:uid="{00000000-0010-0000-1800-000009000000}" name="Avail Weight" dataDxfId="371">
      <calculatedColumnFormula>VLOOKUP($F3,AvailabilityData,2,FALSE)</calculatedColumnFormula>
    </tableColumn>
    <tableColumn id="10" xr3:uid="{00000000-0010-0000-1800-00000A000000}" name="Score" dataDxfId="370">
      <calculatedColumnFormula>I3*J3</calculatedColumnFormula>
    </tableColumn>
    <tableColumn id="11" xr3:uid="{00000000-0010-0000-1800-00000B000000}" name="Review Comments" dataDxfId="369" dataCellStyle="Normal 4"/>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9000000}" name="Table1581011121314172832" displayName="Table1581011121314172832" ref="B2:L34" totalsRowShown="0" headerRowDxfId="368" dataDxfId="367" tableBorderDxfId="366" headerRowCellStyle="Normal 4">
  <autoFilter ref="B2:L34" xr:uid="{00000000-0009-0000-0100-00001F000000}"/>
  <tableColumns count="11">
    <tableColumn id="1" xr3:uid="{00000000-0010-0000-1900-000001000000}" name="Spec_x000a_ID" dataDxfId="365" dataCellStyle="Normal 4"/>
    <tableColumn id="2" xr3:uid="{00000000-0010-0000-1900-000002000000}" name="Spec Number" dataDxfId="364" dataCellStyle="Normal 4"/>
    <tableColumn id="3" xr3:uid="{00000000-0010-0000-1900-000003000000}" name="Importance" dataDxfId="363" dataCellStyle="Normal 4"/>
    <tableColumn id="4" xr3:uid="{00000000-0010-0000-1900-000004000000}" name="Description of Capability_x000a__x000a_Jail Management_x000a_Inmate Activity" dataDxfId="362" dataCellStyle="Normal 3"/>
    <tableColumn id="5" xr3:uid="{00000000-0010-0000-1900-000005000000}" name="Availability" dataDxfId="361" dataCellStyle="Normal 3"/>
    <tableColumn id="6" xr3:uid="{00000000-0010-0000-1900-000006000000}" name="Descriptions" dataDxfId="360"/>
    <tableColumn id="7" xr3:uid="{00000000-0010-0000-1900-000007000000}" name="Summary" dataDxfId="359" dataCellStyle="Normal 4"/>
    <tableColumn id="8" xr3:uid="{00000000-0010-0000-1900-000008000000}" name="Spec Weight" dataDxfId="358" dataCellStyle="Normal 4">
      <calculatedColumnFormula>VLOOKUP($D3,SpecData,2,FALSE)</calculatedColumnFormula>
    </tableColumn>
    <tableColumn id="9" xr3:uid="{00000000-0010-0000-1900-000009000000}" name="Avail Weight" dataDxfId="357" dataCellStyle="Normal 4">
      <calculatedColumnFormula>VLOOKUP($F3,AvailabilityData,2,FALSE)</calculatedColumnFormula>
    </tableColumn>
    <tableColumn id="10" xr3:uid="{00000000-0010-0000-1900-00000A000000}" name="Score" dataDxfId="356" dataCellStyle="Normal 4">
      <calculatedColumnFormula>SUM(K4:K493)</calculatedColumnFormula>
    </tableColumn>
    <tableColumn id="11" xr3:uid="{00000000-0010-0000-1900-00000B000000}" name="Review Comments" dataDxfId="355" dataCellStyle="Normal 4"/>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A000000}" name="Table1581011121314172833" displayName="Table1581011121314172833" ref="B2:L26" totalsRowShown="0" headerRowDxfId="354" dataDxfId="353" tableBorderDxfId="352" headerRowCellStyle="Normal 4">
  <autoFilter ref="B2:L26" xr:uid="{00000000-0009-0000-0100-000020000000}"/>
  <tableColumns count="11">
    <tableColumn id="1" xr3:uid="{00000000-0010-0000-1A00-000001000000}" name="Spec_x000a_ID" dataDxfId="351" dataCellStyle="Normal 4"/>
    <tableColumn id="2" xr3:uid="{00000000-0010-0000-1A00-000002000000}" name="Spec Number" dataDxfId="350" dataCellStyle="Normal 4"/>
    <tableColumn id="3" xr3:uid="{00000000-0010-0000-1A00-000003000000}" name="Importance" dataDxfId="349" dataCellStyle="Normal 4"/>
    <tableColumn id="4" xr3:uid="{00000000-0010-0000-1A00-000004000000}" name="Description of Capability_x000a__x000a_Jail Management_x000a_Equipment Tracking" dataDxfId="348" dataCellStyle="Normal 3"/>
    <tableColumn id="5" xr3:uid="{00000000-0010-0000-1A00-000005000000}" name="Availability" dataDxfId="347" dataCellStyle="Normal 3"/>
    <tableColumn id="6" xr3:uid="{00000000-0010-0000-1A00-000006000000}" name="Descriptions" dataDxfId="346"/>
    <tableColumn id="7" xr3:uid="{00000000-0010-0000-1A00-000007000000}" name="Summary" dataDxfId="345" dataCellStyle="Normal 4"/>
    <tableColumn id="8" xr3:uid="{00000000-0010-0000-1A00-000008000000}" name="Spec Weight" dataDxfId="344" dataCellStyle="Normal 4">
      <calculatedColumnFormula>VLOOKUP($D3,SpecData,2,FALSE)</calculatedColumnFormula>
    </tableColumn>
    <tableColumn id="9" xr3:uid="{00000000-0010-0000-1A00-000009000000}" name="Avail Weight" dataDxfId="343" dataCellStyle="Normal 4">
      <calculatedColumnFormula>VLOOKUP($F3,AvailabilityData,2,FALSE)</calculatedColumnFormula>
    </tableColumn>
    <tableColumn id="10" xr3:uid="{00000000-0010-0000-1A00-00000A000000}" name="Score" dataDxfId="342" dataCellStyle="Normal 4">
      <calculatedColumnFormula>SUM(K4:K485)</calculatedColumnFormula>
    </tableColumn>
    <tableColumn id="11" xr3:uid="{00000000-0010-0000-1A00-00000B000000}" name="Review Comments" dataDxfId="341" dataCellStyle="Normal 4"/>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B000000}" name="Table1581011121314172835" displayName="Table1581011121314172835" ref="B2:L69" totalsRowShown="0" headerRowDxfId="340" dataDxfId="339" tableBorderDxfId="338" headerRowCellStyle="Normal 4">
  <autoFilter ref="B2:L69" xr:uid="{00000000-0009-0000-0100-000022000000}"/>
  <tableColumns count="11">
    <tableColumn id="1" xr3:uid="{00000000-0010-0000-1B00-000001000000}" name="Spec_x000a_ID" dataDxfId="337" dataCellStyle="Normal 4"/>
    <tableColumn id="2" xr3:uid="{00000000-0010-0000-1B00-000002000000}" name="Spec Number" dataDxfId="336" dataCellStyle="Normal 4"/>
    <tableColumn id="3" xr3:uid="{00000000-0010-0000-1B00-000003000000}" name="Importance" dataDxfId="335" dataCellStyle="Normal 4"/>
    <tableColumn id="4" xr3:uid="{00000000-0010-0000-1B00-000004000000}" name="Description of Capability_x000a__x000a_Jail Management _x000a_Data Analysis and Mapping" dataDxfId="334" dataCellStyle="Normal 3"/>
    <tableColumn id="5" xr3:uid="{00000000-0010-0000-1B00-000005000000}" name="Availability" dataDxfId="333" dataCellStyle="Normal 3"/>
    <tableColumn id="6" xr3:uid="{00000000-0010-0000-1B00-000006000000}" name="Descriptions" dataDxfId="332"/>
    <tableColumn id="7" xr3:uid="{00000000-0010-0000-1B00-000007000000}" name="Summary" dataDxfId="331" dataCellStyle="Normal 4"/>
    <tableColumn id="8" xr3:uid="{00000000-0010-0000-1B00-000008000000}" name="Spec Weight" dataDxfId="330" dataCellStyle="Normal 4">
      <calculatedColumnFormula>VLOOKUP($D3,SpecData,2,FALSE)</calculatedColumnFormula>
    </tableColumn>
    <tableColumn id="9" xr3:uid="{00000000-0010-0000-1B00-000009000000}" name="Avail Weight" dataDxfId="329" dataCellStyle="Normal 4">
      <calculatedColumnFormula>VLOOKUP($F3,AvailabilityData,2,FALSE)</calculatedColumnFormula>
    </tableColumn>
    <tableColumn id="10" xr3:uid="{00000000-0010-0000-1B00-00000A000000}" name="Score" dataDxfId="328" dataCellStyle="Normal 4">
      <calculatedColumnFormula>SUM(K4:K451)</calculatedColumnFormula>
    </tableColumn>
    <tableColumn id="11" xr3:uid="{00000000-0010-0000-1B00-00000B000000}" name="Review Comments" dataDxfId="327" dataCellStyle="Normal 4"/>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C000000}" name="Table1222324" displayName="Table1222324" ref="B2:L50" totalsRowShown="0" headerRowDxfId="326" dataDxfId="325" tableBorderDxfId="324" headerRowCellStyle="Normal 4">
  <autoFilter ref="B2:L50" xr:uid="{00000000-0009-0000-0100-000017000000}"/>
  <tableColumns count="11">
    <tableColumn id="1" xr3:uid="{00000000-0010-0000-1C00-000001000000}" name="Spec_x000a_ID" dataDxfId="323" dataCellStyle="Normal 4"/>
    <tableColumn id="2" xr3:uid="{00000000-0010-0000-1C00-000002000000}" name="Spec Number" dataDxfId="322" dataCellStyle="Normal 4"/>
    <tableColumn id="3" xr3:uid="{00000000-0010-0000-1C00-000003000000}" name="Importance" dataDxfId="321" dataCellStyle="Normal 4"/>
    <tableColumn id="4" xr3:uid="{00000000-0010-0000-1C00-000004000000}" name="Description of Capability_x000a__x000a_Jail Management _x000a_Commissary" dataDxfId="320" dataCellStyle="Normal 3"/>
    <tableColumn id="5" xr3:uid="{00000000-0010-0000-1C00-000005000000}" name="Availability" dataDxfId="319" dataCellStyle="Normal 3"/>
    <tableColumn id="6" xr3:uid="{00000000-0010-0000-1C00-000006000000}" name="Descriptions" dataDxfId="318"/>
    <tableColumn id="7" xr3:uid="{00000000-0010-0000-1C00-000007000000}" name="Summary" dataDxfId="317"/>
    <tableColumn id="8" xr3:uid="{00000000-0010-0000-1C00-000008000000}" name="Spec Weight" dataDxfId="316">
      <calculatedColumnFormula>VLOOKUP($D3,SpecData,2,FALSE)</calculatedColumnFormula>
    </tableColumn>
    <tableColumn id="9" xr3:uid="{00000000-0010-0000-1C00-000009000000}" name="Avail Weight" dataDxfId="315">
      <calculatedColumnFormula>VLOOKUP($F3,AvailabilityData,2,FALSE)</calculatedColumnFormula>
    </tableColumn>
    <tableColumn id="10" xr3:uid="{00000000-0010-0000-1C00-00000A000000}" name="Score" dataDxfId="314">
      <calculatedColumnFormula>I3*J3</calculatedColumnFormula>
    </tableColumn>
    <tableColumn id="11" xr3:uid="{00000000-0010-0000-1C00-00000B000000}" name="Review Comments" dataDxfId="313"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34" displayName="Table134" ref="B2:L204" totalsRowShown="0" headerRowDxfId="689" dataDxfId="688" tableBorderDxfId="687" headerRowCellStyle="Normal 4">
  <autoFilter ref="B2:L204" xr:uid="{00000000-0009-0000-0100-000003000000}"/>
  <tableColumns count="11">
    <tableColumn id="1" xr3:uid="{00000000-0010-0000-0200-000001000000}" name="Spec_x000a_ID" dataDxfId="686" dataCellStyle="Normal 4"/>
    <tableColumn id="2" xr3:uid="{00000000-0010-0000-0200-000002000000}" name="Spec Number" dataDxfId="685" dataCellStyle="Normal 4"/>
    <tableColumn id="3" xr3:uid="{00000000-0010-0000-0200-000003000000}" name="Importance" dataDxfId="684" dataCellStyle="Normal 4"/>
    <tableColumn id="4" xr3:uid="{00000000-0010-0000-0200-000004000000}" name="Description of Capability_x000a__x000a_Jail Management_x000a_Booking/Intake" dataDxfId="683" dataCellStyle="Normal 3"/>
    <tableColumn id="5" xr3:uid="{00000000-0010-0000-0200-000005000000}" name="Availability" dataDxfId="682" dataCellStyle="Normal 3"/>
    <tableColumn id="6" xr3:uid="{00000000-0010-0000-0200-000006000000}" name="Descriptions" dataDxfId="681"/>
    <tableColumn id="7" xr3:uid="{00000000-0010-0000-0200-000007000000}" name="Summary" dataDxfId="680"/>
    <tableColumn id="8" xr3:uid="{00000000-0010-0000-0200-000008000000}" name="Spec Weight" dataDxfId="679">
      <calculatedColumnFormula>VLOOKUP($D3,SpecData,2,FALSE)</calculatedColumnFormula>
    </tableColumn>
    <tableColumn id="9" xr3:uid="{00000000-0010-0000-0200-000009000000}" name="Avail Weight" dataDxfId="678">
      <calculatedColumnFormula>VLOOKUP($F3,AvailabilityData,2,FALSE)</calculatedColumnFormula>
    </tableColumn>
    <tableColumn id="10" xr3:uid="{00000000-0010-0000-0200-00000A000000}" name="Score" dataDxfId="677">
      <calculatedColumnFormula>SUM(K4:K482)</calculatedColumnFormula>
    </tableColumn>
    <tableColumn id="11" xr3:uid="{00000000-0010-0000-0200-00000B000000}" name="Review Comments" dataDxfId="676" dataCellStyle="Normal 4"/>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1581011121314172836" displayName="Table1581011121314172836" ref="B2:L590" totalsRowShown="0" headerRowDxfId="312" tableBorderDxfId="311" headerRowCellStyle="Normal 4">
  <autoFilter ref="B2:L590" xr:uid="{00000000-0009-0000-0100-000023000000}"/>
  <tableColumns count="11">
    <tableColumn id="1" xr3:uid="{00000000-0010-0000-1D00-000001000000}" name="Spec_x000a_ID" dataDxfId="310" dataCellStyle="Normal 4"/>
    <tableColumn id="2" xr3:uid="{00000000-0010-0000-1D00-000002000000}" name="Spec Number" dataDxfId="309" dataCellStyle="Normal 4"/>
    <tableColumn id="3" xr3:uid="{00000000-0010-0000-1D00-000003000000}" name="Importance" dataDxfId="308" dataCellStyle="Normal 4"/>
    <tableColumn id="4" xr3:uid="{00000000-0010-0000-1D00-000004000000}" name="Description of Capability_x000a__x000a_Jail Management _x000a_General Requirements" dataDxfId="307" dataCellStyle="Normal 3"/>
    <tableColumn id="5" xr3:uid="{00000000-0010-0000-1D00-000005000000}" name="Availability" dataDxfId="306" dataCellStyle="Normal 3"/>
    <tableColumn id="6" xr3:uid="{00000000-0010-0000-1D00-000006000000}" name="Descriptions" dataDxfId="305"/>
    <tableColumn id="7" xr3:uid="{00000000-0010-0000-1D00-000007000000}" name="Summary" dataDxfId="304" dataCellStyle="Normal 4"/>
    <tableColumn id="8" xr3:uid="{00000000-0010-0000-1D00-000008000000}" name="Spec Weight" dataDxfId="303" dataCellStyle="Normal 4">
      <calculatedColumnFormula>VLOOKUP($D3,SpecData,2,FALSE)</calculatedColumnFormula>
    </tableColumn>
    <tableColumn id="9" xr3:uid="{00000000-0010-0000-1D00-000009000000}" name="Avail Weight" dataDxfId="302" dataCellStyle="Normal 4">
      <calculatedColumnFormula>VLOOKUP($F3,AvailabilityData,2,FALSE)</calculatedColumnFormula>
    </tableColumn>
    <tableColumn id="10" xr3:uid="{00000000-0010-0000-1D00-00000A000000}" name="Score" dataDxfId="301" dataCellStyle="Normal 4">
      <calculatedColumnFormula>SUM(K4:K494)</calculatedColumnFormula>
    </tableColumn>
    <tableColumn id="11" xr3:uid="{00000000-0010-0000-1D00-00000B000000}" name="Review Comments" dataDxfId="300" dataCellStyle="Normal 4"/>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E000000}" name="Table122232425" displayName="Table122232425" ref="B2:L19" totalsRowShown="0" headerRowDxfId="299" dataDxfId="298" tableBorderDxfId="297" headerRowCellStyle="Normal 4">
  <autoFilter ref="B2:L19" xr:uid="{00000000-0009-0000-0100-000018000000}"/>
  <tableColumns count="11">
    <tableColumn id="1" xr3:uid="{00000000-0010-0000-1E00-000001000000}" name="Spec_x000a_ID" dataDxfId="296" dataCellStyle="Normal 4"/>
    <tableColumn id="2" xr3:uid="{00000000-0010-0000-1E00-000002000000}" name="Spec Number" dataDxfId="295" dataCellStyle="Normal 4"/>
    <tableColumn id="3" xr3:uid="{00000000-0010-0000-1E00-000003000000}" name="Importance" dataDxfId="294" dataCellStyle="Normal 4"/>
    <tableColumn id="4" xr3:uid="{00000000-0010-0000-1E00-000004000000}" name="Description of Capability_x000a__x000a_Jail Management_x000a_Securus Interface" dataDxfId="293" dataCellStyle="Normal 3"/>
    <tableColumn id="5" xr3:uid="{00000000-0010-0000-1E00-000005000000}" name="Availability" dataDxfId="292" dataCellStyle="Normal 3"/>
    <tableColumn id="6" xr3:uid="{00000000-0010-0000-1E00-000006000000}" name="Descriptions" dataDxfId="291"/>
    <tableColumn id="7" xr3:uid="{00000000-0010-0000-1E00-000007000000}" name="Summary" dataDxfId="290"/>
    <tableColumn id="8" xr3:uid="{00000000-0010-0000-1E00-000008000000}" name="Spec Weight" dataDxfId="289">
      <calculatedColumnFormula>VLOOKUP($D3,SpecData,2,FALSE)</calculatedColumnFormula>
    </tableColumn>
    <tableColumn id="9" xr3:uid="{00000000-0010-0000-1E00-000009000000}" name="Avail Weight" dataDxfId="288">
      <calculatedColumnFormula>VLOOKUP($F3,AvailabilityData,2,FALSE)</calculatedColumnFormula>
    </tableColumn>
    <tableColumn id="10" xr3:uid="{00000000-0010-0000-1E00-00000A000000}" name="Score" dataDxfId="287">
      <calculatedColumnFormula>I3*J3</calculatedColumnFormula>
    </tableColumn>
    <tableColumn id="11" xr3:uid="{00000000-0010-0000-1E00-00000B000000}" name="Review Comments" dataDxfId="286"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3000000}" name="Table1222331" displayName="Table1222331" ref="B2:L24" totalsRowShown="0" headerRowDxfId="675" dataDxfId="674" tableBorderDxfId="673" headerRowCellStyle="Normal 4">
  <autoFilter ref="B2:L24" xr:uid="{00000000-0009-0000-0100-00001E000000}"/>
  <tableColumns count="11">
    <tableColumn id="1" xr3:uid="{00000000-0010-0000-0300-000001000000}" name="Spec_x000a_ID" dataDxfId="672" dataCellStyle="Normal 4"/>
    <tableColumn id="2" xr3:uid="{00000000-0010-0000-0300-000002000000}" name="Spec Number" dataDxfId="671" dataCellStyle="Normal 4"/>
    <tableColumn id="3" xr3:uid="{00000000-0010-0000-0300-000003000000}" name="Importance" dataDxfId="670" dataCellStyle="Normal 4"/>
    <tableColumn id="4" xr3:uid="{00000000-0010-0000-0300-000004000000}" name="Description of Capability_x000a__x000a_Jail Management_x000a_Inmate Classification" dataDxfId="669" dataCellStyle="Normal 3"/>
    <tableColumn id="5" xr3:uid="{00000000-0010-0000-0300-000005000000}" name="Availability" dataDxfId="668" dataCellStyle="Normal 3"/>
    <tableColumn id="6" xr3:uid="{00000000-0010-0000-0300-000006000000}" name="Descriptions" dataDxfId="667"/>
    <tableColumn id="7" xr3:uid="{00000000-0010-0000-0300-000007000000}" name="Summary" dataDxfId="666"/>
    <tableColumn id="8" xr3:uid="{00000000-0010-0000-0300-000008000000}" name="Spec Weight" dataDxfId="665">
      <calculatedColumnFormula>VLOOKUP($D3,SpecData,2,FALSE)</calculatedColumnFormula>
    </tableColumn>
    <tableColumn id="9" xr3:uid="{00000000-0010-0000-0300-000009000000}" name="Avail Weight" dataDxfId="664">
      <calculatedColumnFormula>VLOOKUP($F3,AvailabilityData,2,FALSE)</calculatedColumnFormula>
    </tableColumn>
    <tableColumn id="10" xr3:uid="{00000000-0010-0000-0300-00000A000000}" name="Score" dataDxfId="663">
      <calculatedColumnFormula>I3*J3</calculatedColumnFormula>
    </tableColumn>
    <tableColumn id="11" xr3:uid="{00000000-0010-0000-0300-00000B000000}" name="Review Comments" dataDxfId="662" data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121" displayName="Table121" ref="B2:L36" totalsRowShown="0" headerRowDxfId="661" dataDxfId="660" tableBorderDxfId="659" headerRowCellStyle="Normal 4">
  <autoFilter ref="B2:L36" xr:uid="{00000000-0009-0000-0100-000014000000}"/>
  <tableColumns count="11">
    <tableColumn id="1" xr3:uid="{00000000-0010-0000-0400-000001000000}" name="Spec_x000a_ID" dataDxfId="658" dataCellStyle="Normal 4"/>
    <tableColumn id="2" xr3:uid="{00000000-0010-0000-0400-000002000000}" name="Spec Number" dataDxfId="657" dataCellStyle="Normal 4"/>
    <tableColumn id="3" xr3:uid="{00000000-0010-0000-0400-000003000000}" name="Importance" dataDxfId="656" dataCellStyle="Normal 4"/>
    <tableColumn id="4" xr3:uid="{00000000-0010-0000-0400-000004000000}" name="Description of Capability_x000a__x000a_Jail Management_x000a_Inmate Housing" dataDxfId="655" dataCellStyle="Normal 3"/>
    <tableColumn id="5" xr3:uid="{00000000-0010-0000-0400-000005000000}" name="Availability" dataDxfId="654" dataCellStyle="Normal 3"/>
    <tableColumn id="6" xr3:uid="{00000000-0010-0000-0400-000006000000}" name="Descriptions" dataDxfId="653"/>
    <tableColumn id="7" xr3:uid="{00000000-0010-0000-0400-000007000000}" name="Summary" dataDxfId="652"/>
    <tableColumn id="8" xr3:uid="{00000000-0010-0000-0400-000008000000}" name="Spec Weight" dataDxfId="651">
      <calculatedColumnFormula>VLOOKUP($D3,SpecData,2,FALSE)</calculatedColumnFormula>
    </tableColumn>
    <tableColumn id="9" xr3:uid="{00000000-0010-0000-0400-000009000000}" name="Avail Weight" dataDxfId="650">
      <calculatedColumnFormula>VLOOKUP($F3,AvailabilityData,2,FALSE)</calculatedColumnFormula>
    </tableColumn>
    <tableColumn id="10" xr3:uid="{00000000-0010-0000-0400-00000A000000}" name="Score" dataDxfId="649">
      <calculatedColumnFormula>I3*J3</calculatedColumnFormula>
    </tableColumn>
    <tableColumn id="11" xr3:uid="{00000000-0010-0000-0400-00000B000000}" name="Review Comments" dataDxfId="648" data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122" displayName="Table122" ref="B2:L24" totalsRowShown="0" headerRowDxfId="647" dataDxfId="646" tableBorderDxfId="645" headerRowCellStyle="Normal 4">
  <autoFilter ref="B2:L24" xr:uid="{00000000-0009-0000-0100-000015000000}"/>
  <tableColumns count="11">
    <tableColumn id="1" xr3:uid="{00000000-0010-0000-0500-000001000000}" name="Spec_x000a_ID" dataDxfId="644" dataCellStyle="Normal 4"/>
    <tableColumn id="2" xr3:uid="{00000000-0010-0000-0500-000002000000}" name="Spec Number" dataDxfId="643" dataCellStyle="Normal 4"/>
    <tableColumn id="3" xr3:uid="{00000000-0010-0000-0500-000003000000}" name="Importance" dataDxfId="642" dataCellStyle="Normal 4"/>
    <tableColumn id="4" xr3:uid="{00000000-0010-0000-0500-000004000000}" name="Description of Capability_x000a__x000a_Jail Management_x000a_Interface External Databases" dataDxfId="641" dataCellStyle="Normal 3"/>
    <tableColumn id="5" xr3:uid="{00000000-0010-0000-0500-000005000000}" name="Availability" dataDxfId="640" dataCellStyle="Normal 3"/>
    <tableColumn id="6" xr3:uid="{00000000-0010-0000-0500-000006000000}" name="Descriptions" dataDxfId="639"/>
    <tableColumn id="7" xr3:uid="{00000000-0010-0000-0500-000007000000}" name="Summary" dataDxfId="638"/>
    <tableColumn id="8" xr3:uid="{00000000-0010-0000-0500-000008000000}" name="Spec Weight" dataDxfId="637">
      <calculatedColumnFormula>VLOOKUP($D3,SpecData,2,FALSE)</calculatedColumnFormula>
    </tableColumn>
    <tableColumn id="9" xr3:uid="{00000000-0010-0000-0500-000009000000}" name="Avail Weight" dataDxfId="636">
      <calculatedColumnFormula>VLOOKUP($F3,AvailabilityData,2,FALSE)</calculatedColumnFormula>
    </tableColumn>
    <tableColumn id="10" xr3:uid="{00000000-0010-0000-0500-00000A000000}" name="Score" dataDxfId="635">
      <calculatedColumnFormula>I3*J3</calculatedColumnFormula>
    </tableColumn>
    <tableColumn id="11" xr3:uid="{00000000-0010-0000-0500-00000B000000}" name="Review Comments" dataDxfId="634" dataCellStyle="Normal 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157" displayName="Table157" ref="B2:L19" totalsRowShown="0" headerRowDxfId="633" dataDxfId="632" tableBorderDxfId="631" headerRowCellStyle="Normal 4">
  <autoFilter ref="B2:L19" xr:uid="{00000000-0009-0000-0100-000006000000}"/>
  <tableColumns count="11">
    <tableColumn id="1" xr3:uid="{00000000-0010-0000-0600-000001000000}" name="Spec_x000a_ID" dataDxfId="630" dataCellStyle="Normal 4"/>
    <tableColumn id="2" xr3:uid="{00000000-0010-0000-0600-000002000000}" name="Spec Number" dataDxfId="629" dataCellStyle="Normal 4"/>
    <tableColumn id="3" xr3:uid="{00000000-0010-0000-0600-000003000000}" name="Importance" dataDxfId="628" dataCellStyle="Normal 4"/>
    <tableColumn id="4" xr3:uid="{00000000-0010-0000-0600-000004000000}" name="Description of Capability_x000a__x000a_Jail Management_x000a_Victim Information and Notification Everyday (VINE) Module Interface" dataDxfId="627" dataCellStyle="Normal 3"/>
    <tableColumn id="5" xr3:uid="{00000000-0010-0000-0600-000005000000}" name="Availability" dataDxfId="626" dataCellStyle="Normal 3"/>
    <tableColumn id="6" xr3:uid="{00000000-0010-0000-0600-000006000000}" name="Descriptions" dataDxfId="625"/>
    <tableColumn id="7" xr3:uid="{00000000-0010-0000-0600-000007000000}" name="Summary" dataDxfId="624" dataCellStyle="Normal 4"/>
    <tableColumn id="8" xr3:uid="{00000000-0010-0000-0600-000008000000}" name="Spec Weight" dataDxfId="623" dataCellStyle="Normal 4">
      <calculatedColumnFormula>VLOOKUP($D3,SpecData,2,FALSE)</calculatedColumnFormula>
    </tableColumn>
    <tableColumn id="9" xr3:uid="{00000000-0010-0000-0600-000009000000}" name="Avail Weight" dataDxfId="622" dataCellStyle="Normal 4">
      <calculatedColumnFormula>VLOOKUP($F3,AvailabilityData,2,FALSE)</calculatedColumnFormula>
    </tableColumn>
    <tableColumn id="10" xr3:uid="{00000000-0010-0000-0600-00000A000000}" name="Score" dataDxfId="621" dataCellStyle="Normal 4">
      <calculatedColumnFormula>SUM(K4:K478)</calculatedColumnFormula>
    </tableColumn>
    <tableColumn id="11" xr3:uid="{00000000-0010-0000-0600-00000B000000}" name="Review Comments" dataDxfId="620" dataCellStyle="Normal 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370EC0C-EA66-45BB-8AEA-67FA5009FBDA}" name="Table1581011125" displayName="Table1581011125" ref="B2:L25" totalsRowShown="0" headerRowDxfId="619" dataDxfId="618" tableBorderDxfId="617" headerRowCellStyle="Normal 4">
  <autoFilter ref="B2:L25" xr:uid="{00000000-0009-0000-0100-00000B000000}"/>
  <tableColumns count="11">
    <tableColumn id="1" xr3:uid="{63949A0A-6862-41E1-A711-65A8AAE87643}" name="Spec_x000a_ID" dataDxfId="616" dataCellStyle="Normal 4"/>
    <tableColumn id="2" xr3:uid="{4290C35D-B9B8-4145-9082-ED431871EE6D}" name="Spec Number" dataDxfId="615" dataCellStyle="Normal 4"/>
    <tableColumn id="3" xr3:uid="{2A55021B-7A2A-4E7F-9107-36D41F5D29DC}" name="Importance" dataDxfId="614" dataCellStyle="Normal 4"/>
    <tableColumn id="4" xr3:uid="{09E422A1-BE0D-4D70-9544-51DD5A3E5316}" name="Description of Capability_x000a__x000a_Corrections Management_x000a_Inmate Phone System Interface" dataDxfId="613" dataCellStyle="Normal 3"/>
    <tableColumn id="5" xr3:uid="{5DF0EADC-9CF5-4303-A262-FBAF996B278B}" name="Availability" dataDxfId="612" dataCellStyle="Normal 3"/>
    <tableColumn id="6" xr3:uid="{6FA94103-45D7-478F-81E3-CCB0F596931D}" name="Descriptions" dataDxfId="611"/>
    <tableColumn id="7" xr3:uid="{556BE72F-E9BD-4A19-8457-BAEEBB21FC8B}" name="Summary" dataDxfId="610" dataCellStyle="Normal 4"/>
    <tableColumn id="8" xr3:uid="{0360233D-4FBC-46CC-88A0-7DBBB56C6F90}" name="Spec Weight" dataDxfId="609" dataCellStyle="Normal 4">
      <calculatedColumnFormula>VLOOKUP($D3,SpecData,2,FALSE)</calculatedColumnFormula>
    </tableColumn>
    <tableColumn id="9" xr3:uid="{9A0F328E-5378-4493-8A05-388E41825763}" name="Avail Weight" dataDxfId="608" dataCellStyle="Normal 4">
      <calculatedColumnFormula>VLOOKUP($F3,AvailabilityData,2,FALSE)</calculatedColumnFormula>
    </tableColumn>
    <tableColumn id="10" xr3:uid="{957AE69E-45A4-402B-AAD1-8B3F6B9FEA8D}" name="Score" dataDxfId="607" dataCellStyle="Normal 4">
      <calculatedColumnFormula>SUM(K4:K327)</calculatedColumnFormula>
    </tableColumn>
    <tableColumn id="11" xr3:uid="{64384640-8AE6-4F3F-BAB2-F4BB16CB2970}" name="Review Comments" dataDxfId="606" dataCellStyle="Normal 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15810" displayName="Table15810" ref="B2:L21" totalsRowShown="0" headerRowDxfId="605" dataDxfId="604" tableBorderDxfId="603" headerRowCellStyle="Normal 4">
  <autoFilter ref="B2:L21" xr:uid="{00000000-0009-0000-0100-000009000000}"/>
  <tableColumns count="11">
    <tableColumn id="1" xr3:uid="{00000000-0010-0000-0800-000001000000}" name="Spec_x000a_ID" dataDxfId="602" dataCellStyle="Normal 4"/>
    <tableColumn id="2" xr3:uid="{00000000-0010-0000-0800-000002000000}" name="Spec Number" dataDxfId="601" dataCellStyle="Normal 4"/>
    <tableColumn id="3" xr3:uid="{00000000-0010-0000-0800-000003000000}" name="Importance" dataDxfId="600" dataCellStyle="Normal 4"/>
    <tableColumn id="4" xr3:uid="{00000000-0010-0000-0800-000004000000}" name="Description of Capability_x000a__x000a_Jail Management_x000a_Inmate Kiosk Interface" dataDxfId="599" dataCellStyle="Normal 3"/>
    <tableColumn id="5" xr3:uid="{00000000-0010-0000-0800-000005000000}" name="Availability" dataDxfId="598" dataCellStyle="Normal 3"/>
    <tableColumn id="6" xr3:uid="{00000000-0010-0000-0800-000006000000}" name="Descriptions" dataDxfId="597"/>
    <tableColumn id="7" xr3:uid="{00000000-0010-0000-0800-000007000000}" name="Summary" dataDxfId="596" dataCellStyle="Normal 4"/>
    <tableColumn id="8" xr3:uid="{00000000-0010-0000-0800-000008000000}" name="Spec Weight" dataDxfId="595" dataCellStyle="Normal 4">
      <calculatedColumnFormula>VLOOKUP($D3,SpecData,2,FALSE)</calculatedColumnFormula>
    </tableColumn>
    <tableColumn id="9" xr3:uid="{00000000-0010-0000-0800-000009000000}" name="Avail Weight" dataDxfId="594" dataCellStyle="Normal 4">
      <calculatedColumnFormula>VLOOKUP($F3,AvailabilityData,2,FALSE)</calculatedColumnFormula>
    </tableColumn>
    <tableColumn id="10" xr3:uid="{00000000-0010-0000-0800-00000A000000}" name="Score" dataDxfId="593" dataCellStyle="Normal 4">
      <calculatedColumnFormula>SUM(K4:K480)</calculatedColumnFormula>
    </tableColumn>
    <tableColumn id="11" xr3:uid="{00000000-0010-0000-0800-00000B000000}" name="Review Comments" dataDxfId="592" dataCellStyle="Normal 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J166"/>
  <sheetViews>
    <sheetView showGridLines="0" topLeftCell="B1" zoomScale="50" zoomScaleNormal="50" zoomScalePageLayoutView="40" workbookViewId="0">
      <selection activeCell="D17" sqref="D17"/>
    </sheetView>
  </sheetViews>
  <sheetFormatPr defaultColWidth="0" defaultRowHeight="14.4" zeroHeight="1" x14ac:dyDescent="0.3"/>
  <cols>
    <col min="1" max="1" width="0.77734375" customWidth="1"/>
    <col min="2" max="2" width="14.77734375" customWidth="1"/>
    <col min="3" max="3" width="53.21875" customWidth="1"/>
    <col min="4" max="4" width="18.77734375" customWidth="1"/>
    <col min="5" max="5" width="20.88671875" customWidth="1"/>
    <col min="6" max="6" width="18.77734375" customWidth="1"/>
    <col min="7" max="7" width="18.33203125" customWidth="1"/>
    <col min="8" max="9" width="18.77734375" customWidth="1"/>
    <col min="10" max="10" width="0.77734375" customWidth="1"/>
    <col min="11" max="16384" width="9.21875" hidden="1"/>
  </cols>
  <sheetData>
    <row r="1" spans="2:9" ht="6.6" customHeight="1" thickBot="1" x14ac:dyDescent="0.35"/>
    <row r="2" spans="2:9" ht="32.1" customHeight="1" thickBot="1" x14ac:dyDescent="0.35">
      <c r="B2" s="326" t="s">
        <v>0</v>
      </c>
      <c r="C2" s="327"/>
      <c r="D2" s="327"/>
      <c r="E2" s="327"/>
      <c r="F2" s="327"/>
      <c r="G2" s="327"/>
      <c r="H2" s="327"/>
      <c r="I2" s="327"/>
    </row>
    <row r="3" spans="2:9" ht="3.75" customHeight="1" x14ac:dyDescent="0.3">
      <c r="B3" s="58"/>
      <c r="C3" s="58"/>
      <c r="D3" s="58"/>
      <c r="E3" s="58"/>
      <c r="F3" s="58"/>
      <c r="G3" s="58"/>
      <c r="H3" s="58"/>
      <c r="I3" s="58"/>
    </row>
    <row r="4" spans="2:9" ht="22.05" customHeight="1" x14ac:dyDescent="0.3">
      <c r="B4" s="64" t="s">
        <v>1</v>
      </c>
      <c r="C4" s="56"/>
      <c r="D4" s="56"/>
      <c r="E4" s="56"/>
      <c r="F4" s="57"/>
      <c r="G4" s="64" t="s">
        <v>2</v>
      </c>
      <c r="H4" s="56"/>
      <c r="I4" s="57"/>
    </row>
    <row r="5" spans="2:9" ht="3.75" customHeight="1" thickBot="1" x14ac:dyDescent="0.35">
      <c r="B5" s="59"/>
      <c r="C5" s="59"/>
      <c r="D5" s="59"/>
      <c r="E5" s="59"/>
      <c r="F5" s="59"/>
      <c r="G5" s="59"/>
      <c r="H5" s="59"/>
      <c r="I5" s="59"/>
    </row>
    <row r="6" spans="2:9" ht="36.75" customHeight="1" thickBot="1" x14ac:dyDescent="0.35">
      <c r="B6" s="130" t="s">
        <v>3</v>
      </c>
      <c r="C6" s="131"/>
      <c r="D6" s="132"/>
      <c r="E6" s="133"/>
      <c r="F6" s="131"/>
      <c r="G6" s="134">
        <f>D12</f>
        <v>5</v>
      </c>
      <c r="H6" s="135"/>
      <c r="I6" s="136"/>
    </row>
    <row r="7" spans="2:9" ht="3.75" customHeight="1" x14ac:dyDescent="0.3">
      <c r="B7" s="58"/>
      <c r="C7" s="58"/>
      <c r="D7" s="58"/>
      <c r="E7" s="58"/>
      <c r="F7" s="58"/>
      <c r="G7" s="58"/>
      <c r="H7" s="58"/>
      <c r="I7" s="58"/>
    </row>
    <row r="8" spans="2:9" s="35" customFormat="1" ht="35.25" customHeight="1" x14ac:dyDescent="0.3">
      <c r="B8" s="36" t="s">
        <v>4</v>
      </c>
      <c r="C8" s="36" t="s">
        <v>5</v>
      </c>
      <c r="D8" s="36" t="s">
        <v>6</v>
      </c>
      <c r="E8" s="36" t="s">
        <v>7</v>
      </c>
      <c r="F8" s="36" t="s">
        <v>8</v>
      </c>
      <c r="G8" s="36" t="s">
        <v>9</v>
      </c>
      <c r="H8" s="36" t="s">
        <v>10</v>
      </c>
      <c r="I8" s="36" t="s">
        <v>11</v>
      </c>
    </row>
    <row r="9" spans="2:9" ht="20.100000000000001" customHeight="1" x14ac:dyDescent="0.3">
      <c r="B9" s="37" t="s">
        <v>12</v>
      </c>
      <c r="C9" s="37" t="s">
        <v>13</v>
      </c>
      <c r="D9" s="38">
        <f>(G9*3)+(H9*2)+(I9*1)</f>
        <v>2304</v>
      </c>
      <c r="E9" s="38">
        <f>E15</f>
        <v>1177</v>
      </c>
      <c r="F9" s="38">
        <f>F15</f>
        <v>1177</v>
      </c>
      <c r="G9" s="38">
        <f>G15</f>
        <v>523</v>
      </c>
      <c r="H9" s="38">
        <f>H15</f>
        <v>83</v>
      </c>
      <c r="I9" s="38">
        <f>I15</f>
        <v>569</v>
      </c>
    </row>
    <row r="10" spans="2:9" ht="3.75" customHeight="1" x14ac:dyDescent="0.3">
      <c r="B10" s="60"/>
      <c r="C10" s="60"/>
      <c r="D10" s="60"/>
      <c r="E10" s="60"/>
      <c r="F10" s="60"/>
      <c r="G10" s="60"/>
      <c r="H10" s="60"/>
      <c r="I10" s="60"/>
    </row>
    <row r="11" spans="2:9" s="35" customFormat="1" ht="43.5" customHeight="1" x14ac:dyDescent="0.3">
      <c r="B11" s="36" t="s">
        <v>4</v>
      </c>
      <c r="C11" s="36" t="s">
        <v>5</v>
      </c>
      <c r="D11" s="36" t="s">
        <v>14</v>
      </c>
      <c r="E11" s="36" t="s">
        <v>7</v>
      </c>
      <c r="F11" s="36" t="s">
        <v>8</v>
      </c>
      <c r="G11" s="36" t="s">
        <v>15</v>
      </c>
      <c r="H11" s="36" t="s">
        <v>16</v>
      </c>
      <c r="I11" s="36" t="s">
        <v>17</v>
      </c>
    </row>
    <row r="12" spans="2:9" ht="20.100000000000001" customHeight="1" x14ac:dyDescent="0.3">
      <c r="B12" s="37" t="s">
        <v>12</v>
      </c>
      <c r="C12" s="37" t="s">
        <v>13</v>
      </c>
      <c r="D12" s="38">
        <f>D75+D105+D135</f>
        <v>5</v>
      </c>
      <c r="E12" s="38">
        <f>E45</f>
        <v>1177</v>
      </c>
      <c r="F12" s="38">
        <f>F45</f>
        <v>1177</v>
      </c>
      <c r="G12" s="38">
        <f>G45</f>
        <v>0</v>
      </c>
      <c r="H12" s="38">
        <f>H45</f>
        <v>0</v>
      </c>
      <c r="I12" s="38">
        <f>I45</f>
        <v>0</v>
      </c>
    </row>
    <row r="13" spans="2:9" ht="3.75" customHeight="1" x14ac:dyDescent="0.3">
      <c r="B13" s="60"/>
      <c r="C13" s="60"/>
      <c r="D13" s="60"/>
      <c r="E13" s="60"/>
      <c r="F13" s="60"/>
      <c r="G13" s="60"/>
      <c r="H13" s="60"/>
      <c r="I13" s="60"/>
    </row>
    <row r="14" spans="2:9" s="35" customFormat="1" ht="35.25" customHeight="1" x14ac:dyDescent="0.3">
      <c r="B14" s="36" t="s">
        <v>4</v>
      </c>
      <c r="C14" s="36" t="s">
        <v>5</v>
      </c>
      <c r="D14" s="36" t="s">
        <v>6</v>
      </c>
      <c r="E14" s="36" t="s">
        <v>7</v>
      </c>
      <c r="F14" s="36" t="s">
        <v>8</v>
      </c>
      <c r="G14" s="36" t="s">
        <v>9</v>
      </c>
      <c r="H14" s="36" t="s">
        <v>10</v>
      </c>
      <c r="I14" s="36" t="s">
        <v>11</v>
      </c>
    </row>
    <row r="15" spans="2:9" ht="20.100000000000001" customHeight="1" x14ac:dyDescent="0.3">
      <c r="B15" s="37" t="s">
        <v>18</v>
      </c>
      <c r="C15" s="38"/>
      <c r="D15" s="38">
        <f t="shared" ref="D15:I15" si="0">SUM(D16:D42)</f>
        <v>2304</v>
      </c>
      <c r="E15" s="38">
        <f t="shared" si="0"/>
        <v>1177</v>
      </c>
      <c r="F15" s="38">
        <f t="shared" si="0"/>
        <v>1177</v>
      </c>
      <c r="G15" s="38">
        <f t="shared" si="0"/>
        <v>523</v>
      </c>
      <c r="H15" s="38">
        <f t="shared" si="0"/>
        <v>83</v>
      </c>
      <c r="I15" s="38">
        <f t="shared" si="0"/>
        <v>569</v>
      </c>
    </row>
    <row r="16" spans="2:9" ht="20.100000000000001" customHeight="1" x14ac:dyDescent="0.3">
      <c r="B16" s="37"/>
      <c r="C16" s="38" t="str">
        <f>'Support Data'!F5</f>
        <v>JM Common</v>
      </c>
      <c r="D16" s="38">
        <f>(G16*3)+(H16*2)+(I16*1)</f>
        <v>203</v>
      </c>
      <c r="E16" s="38">
        <f>'JM Common'!H3</f>
        <v>165</v>
      </c>
      <c r="F16" s="38">
        <f>'JM Common'!H4</f>
        <v>165</v>
      </c>
      <c r="G16" s="38">
        <f>COUNTIF('JM Common'!$D:$D,"Crucial")</f>
        <v>14</v>
      </c>
      <c r="H16" s="38">
        <f>COUNTIF('JM Common'!$D:$D,"Important")</f>
        <v>11</v>
      </c>
      <c r="I16" s="38">
        <f>COUNTIF('JM Common'!$D:$D,"Minimal")</f>
        <v>139</v>
      </c>
    </row>
    <row r="17" spans="2:9" ht="20.100000000000001" customHeight="1" x14ac:dyDescent="0.3">
      <c r="B17" s="37"/>
      <c r="C17" s="38" t="str">
        <f>'Support Data'!F6</f>
        <v>JM Booking/Intake</v>
      </c>
      <c r="D17" s="38">
        <f t="shared" ref="D17:D42" si="1">(G17*3)+(H17*2)+(I17*1)</f>
        <v>508</v>
      </c>
      <c r="E17" s="38">
        <f>'JM Booking'!H3</f>
        <v>190</v>
      </c>
      <c r="F17" s="38">
        <f>'JM Booking'!H4</f>
        <v>190</v>
      </c>
      <c r="G17" s="38">
        <f>COUNTIF('JM Booking'!$D:$D,"Crucial")</f>
        <v>145</v>
      </c>
      <c r="H17" s="38">
        <f>COUNTIF('JM Booking'!$D:$D,"Important")</f>
        <v>28</v>
      </c>
      <c r="I17" s="38">
        <f>COUNTIF('JM Booking'!$D:$D,"Minimal")</f>
        <v>17</v>
      </c>
    </row>
    <row r="18" spans="2:9" ht="20.100000000000001" customHeight="1" x14ac:dyDescent="0.3">
      <c r="B18" s="37"/>
      <c r="C18" s="38" t="str">
        <f>'Support Data'!F7</f>
        <v>JM Inmate Classification</v>
      </c>
      <c r="D18" s="38">
        <f t="shared" si="1"/>
        <v>56</v>
      </c>
      <c r="E18" s="38">
        <f>'JM Inmate Classification'!H3</f>
        <v>20</v>
      </c>
      <c r="F18" s="38">
        <f>'JM Inmate Classification'!H4</f>
        <v>20</v>
      </c>
      <c r="G18" s="38">
        <f>COUNTIF('JM Inmate Classification'!$D:$D,"Crucial")</f>
        <v>18</v>
      </c>
      <c r="H18" s="38">
        <f>COUNTIF('JM Inmate Classification'!$D:$D,"Important")</f>
        <v>0</v>
      </c>
      <c r="I18" s="38">
        <f>COUNTIF('JM Inmate Classification'!$D:$D,"Minimal")</f>
        <v>2</v>
      </c>
    </row>
    <row r="19" spans="2:9" ht="20.100000000000001" customHeight="1" x14ac:dyDescent="0.3">
      <c r="B19" s="37"/>
      <c r="C19" s="38" t="str">
        <f>'Support Data'!F8</f>
        <v>JM Inmate Housing</v>
      </c>
      <c r="D19" s="38">
        <f t="shared" si="1"/>
        <v>83</v>
      </c>
      <c r="E19" s="38">
        <f>'JM Inmate Housing'!H3</f>
        <v>31</v>
      </c>
      <c r="F19" s="38">
        <f>'JM Inmate Housing'!H4</f>
        <v>31</v>
      </c>
      <c r="G19" s="38">
        <f>COUNTIF('JM Inmate Housing'!$D:$D,"Crucial")</f>
        <v>25</v>
      </c>
      <c r="H19" s="38">
        <f>COUNTIF('JM Inmate Housing'!$D:$D,"Important")</f>
        <v>2</v>
      </c>
      <c r="I19" s="38">
        <f>COUNTIF('JM Inmate Housing'!$D:$D,"Minimal")</f>
        <v>4</v>
      </c>
    </row>
    <row r="20" spans="2:9" ht="20.100000000000001" customHeight="1" x14ac:dyDescent="0.3">
      <c r="B20" s="37"/>
      <c r="C20" s="38" t="str">
        <f>'Support Data'!F9</f>
        <v>JM Interface External Databases</v>
      </c>
      <c r="D20" s="38">
        <f t="shared" si="1"/>
        <v>17</v>
      </c>
      <c r="E20" s="38">
        <f>'JM External DB Interface'!H3</f>
        <v>15</v>
      </c>
      <c r="F20" s="38">
        <f>'JM External DB Interface'!H4</f>
        <v>15</v>
      </c>
      <c r="G20" s="38">
        <f>COUNTIF('JM External DB Interface'!$D:$D,"Crucial")</f>
        <v>1</v>
      </c>
      <c r="H20" s="38">
        <f>COUNTIF('JM External DB Interface'!$D:$D,"Important")</f>
        <v>0</v>
      </c>
      <c r="I20" s="38">
        <f>COUNTIF('JM External DB Interface'!$D:$D,"Minimal")</f>
        <v>14</v>
      </c>
    </row>
    <row r="21" spans="2:9" ht="20.100000000000001" customHeight="1" x14ac:dyDescent="0.3">
      <c r="B21" s="37"/>
      <c r="C21" s="38" t="str">
        <f>'Support Data'!F10</f>
        <v>JM VINE Module Interface</v>
      </c>
      <c r="D21" s="38">
        <f t="shared" si="1"/>
        <v>6</v>
      </c>
      <c r="E21" s="38">
        <f>'JM Vine Interface'!H3</f>
        <v>2</v>
      </c>
      <c r="F21" s="38">
        <f>'JM Vine Interface'!H4</f>
        <v>2</v>
      </c>
      <c r="G21" s="38">
        <f>COUNTIF('JM Vine Interface'!$D:$D,"Crucial")</f>
        <v>2</v>
      </c>
      <c r="H21" s="38">
        <f>COUNTIF('JM Vine Interface'!$D:$D,"Important")</f>
        <v>0</v>
      </c>
      <c r="I21" s="38">
        <f>COUNTIF('JM Vine Interface'!$D:$D,"Minimal")</f>
        <v>0</v>
      </c>
    </row>
    <row r="22" spans="2:9" ht="20.100000000000001" customHeight="1" x14ac:dyDescent="0.3">
      <c r="B22" s="37"/>
      <c r="C22" s="38" t="str">
        <f>'Support Data'!F11</f>
        <v>CM Inmate Phone System Interface</v>
      </c>
      <c r="D22" s="38">
        <f t="shared" si="1"/>
        <v>21</v>
      </c>
      <c r="E22" s="38">
        <f>'JM Inmate Phone Sys Interface'!H3</f>
        <v>21</v>
      </c>
      <c r="F22" s="38">
        <f>'JM Inmate Phone Sys Interface'!H4</f>
        <v>21</v>
      </c>
      <c r="G22" s="38">
        <f>COUNTIF('JM Inmate Phone Sys Interface'!$D:$D,"Crucial")</f>
        <v>0</v>
      </c>
      <c r="H22" s="38">
        <f>COUNTIF('JM Inmate Phone Sys Interface'!$D:$D,"Important")</f>
        <v>0</v>
      </c>
      <c r="I22" s="38">
        <f>COUNTIF('JM Inmate Phone Sys Interface'!$D:$D,"Minimal")</f>
        <v>21</v>
      </c>
    </row>
    <row r="23" spans="2:9" ht="20.100000000000001" customHeight="1" x14ac:dyDescent="0.3">
      <c r="B23" s="37"/>
      <c r="C23" s="38" t="str">
        <f>'Support Data'!F12</f>
        <v>JM LiveScan Module Interface</v>
      </c>
      <c r="D23" s="38">
        <f t="shared" si="1"/>
        <v>32</v>
      </c>
      <c r="E23" s="38">
        <f>'JM Livescan Interface'!H3</f>
        <v>14</v>
      </c>
      <c r="F23" s="38">
        <f>'JM Livescan Interface'!H4</f>
        <v>14</v>
      </c>
      <c r="G23" s="38">
        <f>COUNTIF('JM Livescan Interface'!$D:$D,"Crucial")</f>
        <v>8</v>
      </c>
      <c r="H23" s="38">
        <f>COUNTIF('JM Livescan Interface'!$D:$D,"Important")</f>
        <v>2</v>
      </c>
      <c r="I23" s="38">
        <f>COUNTIF('JM Livescan Interface'!$D:$D,"Minimal")</f>
        <v>4</v>
      </c>
    </row>
    <row r="24" spans="2:9" ht="20.100000000000001" customHeight="1" x14ac:dyDescent="0.3">
      <c r="B24" s="37"/>
      <c r="C24" s="38" t="str">
        <f>'Support Data'!F13</f>
        <v>JM Jail Management Bar Coding</v>
      </c>
      <c r="D24" s="38">
        <f t="shared" si="1"/>
        <v>26</v>
      </c>
      <c r="E24" s="38">
        <f>'JM Bar Coding'!H3</f>
        <v>12</v>
      </c>
      <c r="F24" s="38">
        <f>'JM Bar Coding'!H4</f>
        <v>12</v>
      </c>
      <c r="G24" s="38">
        <f>COUNTIF('JM Bar Coding'!$D:$D,"Crucial")</f>
        <v>3</v>
      </c>
      <c r="H24" s="38">
        <f>COUNTIF('JM Bar Coding'!$D:$D,"Important")</f>
        <v>8</v>
      </c>
      <c r="I24" s="38">
        <f>COUNTIF('JM Bar Coding'!$D:$D,"Minimal")</f>
        <v>1</v>
      </c>
    </row>
    <row r="25" spans="2:9" ht="20.100000000000001" customHeight="1" x14ac:dyDescent="0.3">
      <c r="B25" s="37"/>
      <c r="C25" s="38" t="str">
        <f>'Support Data'!F14</f>
        <v>JM Personnel Management</v>
      </c>
      <c r="D25" s="38">
        <f t="shared" si="1"/>
        <v>81</v>
      </c>
      <c r="E25" s="38">
        <f>'JM Personnel Managment'!H3</f>
        <v>81</v>
      </c>
      <c r="F25" s="38">
        <f>'JM Personnel Managment'!H4</f>
        <v>81</v>
      </c>
      <c r="G25" s="38">
        <f>COUNTIF('JM Personnel Managment'!$D:$D,"Crucial")</f>
        <v>0</v>
      </c>
      <c r="H25" s="38">
        <f>COUNTIF('JM Personnel Managment'!$D:$D,"Important")</f>
        <v>0</v>
      </c>
      <c r="I25" s="38">
        <f>COUNTIF('JM Personnel Managment'!$D:$D,"Minimal")</f>
        <v>81</v>
      </c>
    </row>
    <row r="26" spans="2:9" ht="20.100000000000001" customHeight="1" x14ac:dyDescent="0.3">
      <c r="B26" s="37"/>
      <c r="C26" s="38" t="str">
        <f>'Support Data'!F15</f>
        <v>JM Personnel Activity and Scheduling</v>
      </c>
      <c r="D26" s="38">
        <f t="shared" si="1"/>
        <v>22</v>
      </c>
      <c r="E26" s="38">
        <f>'JM Personnel Act Rpt &amp; Sched'!H3</f>
        <v>22</v>
      </c>
      <c r="F26" s="38">
        <f>'JM Personnel Act Rpt &amp; Sched'!H4</f>
        <v>22</v>
      </c>
      <c r="G26" s="38">
        <f>COUNTIF('JM Personnel Act Rpt &amp; Sched'!$D:$D,"Crucial")</f>
        <v>0</v>
      </c>
      <c r="H26" s="38">
        <f>COUNTIF('JM Personnel Act Rpt &amp; Sched'!$D:$D,"Important")</f>
        <v>0</v>
      </c>
      <c r="I26" s="38">
        <f>COUNTIF('JM Personnel Act Rpt &amp; Sched'!$D:$D,"Minimal")</f>
        <v>22</v>
      </c>
    </row>
    <row r="27" spans="2:9" ht="20.100000000000001" customHeight="1" x14ac:dyDescent="0.3">
      <c r="B27" s="37"/>
      <c r="C27" s="38" t="str">
        <f>'Support Data'!F16</f>
        <v>JM Officer Activity Log</v>
      </c>
      <c r="D27" s="38">
        <f t="shared" si="1"/>
        <v>31</v>
      </c>
      <c r="E27" s="38">
        <f>'JM Officer Activity Log'!H3</f>
        <v>31</v>
      </c>
      <c r="F27" s="38">
        <f>'JM Officer Activity Log'!H4</f>
        <v>31</v>
      </c>
      <c r="G27" s="38">
        <f>COUNTIF('JM Officer Activity Log'!$D:$D,"Crucial")</f>
        <v>0</v>
      </c>
      <c r="H27" s="38">
        <f>COUNTIF('JM Officer Activity Log'!$D:$D,"Important")</f>
        <v>0</v>
      </c>
      <c r="I27" s="38">
        <f>COUNTIF('JM Officer Activity Log'!$D:$D,"Minimal")</f>
        <v>31</v>
      </c>
    </row>
    <row r="28" spans="2:9" ht="20.100000000000001" customHeight="1" x14ac:dyDescent="0.3">
      <c r="B28" s="37"/>
      <c r="C28" s="38" t="str">
        <f>'Support Data'!F17</f>
        <v>JM Master Name Index</v>
      </c>
      <c r="D28" s="38">
        <f t="shared" si="1"/>
        <v>349</v>
      </c>
      <c r="E28" s="38">
        <f>'Law Master Name Index'!H3</f>
        <v>128</v>
      </c>
      <c r="F28" s="38">
        <f>'Law Master Name Index'!H4</f>
        <v>128</v>
      </c>
      <c r="G28" s="38">
        <f>COUNTIF('Law Master Name Index'!$D:$D,"Crucial")</f>
        <v>110</v>
      </c>
      <c r="H28" s="38">
        <f>COUNTIF('Law Master Name Index'!$D:$D,"Important")</f>
        <v>2</v>
      </c>
      <c r="I28" s="38">
        <f>COUNTIF('Law Master Name Index'!$D:$D,"Minimal")</f>
        <v>15</v>
      </c>
    </row>
    <row r="29" spans="2:9" ht="20.100000000000001" customHeight="1" x14ac:dyDescent="0.3">
      <c r="B29" s="37"/>
      <c r="C29" s="38" t="str">
        <f>'Support Data'!F18</f>
        <v>JM Inmate Scheduling and Tracking</v>
      </c>
      <c r="D29" s="38">
        <f t="shared" si="1"/>
        <v>84</v>
      </c>
      <c r="E29" s="38">
        <f>'JM Inmate Sched and Tracking'!H3</f>
        <v>32</v>
      </c>
      <c r="F29" s="38">
        <f>'JM Inmate Sched and Tracking'!H4</f>
        <v>32</v>
      </c>
      <c r="G29" s="38">
        <f>COUNTIF('JM Inmate Sched and Tracking'!$D:$D,"Crucial")</f>
        <v>25</v>
      </c>
      <c r="H29" s="38">
        <f>COUNTIF('JM Inmate Sched and Tracking'!$D:$D,"Important")</f>
        <v>2</v>
      </c>
      <c r="I29" s="38">
        <f>COUNTIF('JM Inmate Sched and Tracking'!$D:$D,"Minimal")</f>
        <v>5</v>
      </c>
    </row>
    <row r="30" spans="2:9" ht="20.100000000000001" customHeight="1" x14ac:dyDescent="0.3">
      <c r="B30" s="37"/>
      <c r="C30" s="38" t="str">
        <f>'Support Data'!F19</f>
        <v>JM Inmate Property Tracking</v>
      </c>
      <c r="D30" s="38">
        <f t="shared" si="1"/>
        <v>112</v>
      </c>
      <c r="E30" s="38">
        <f>'JM Inmate Property Tracking'!H3</f>
        <v>41</v>
      </c>
      <c r="F30" s="38">
        <f>'JM Inmate Property Tracking'!H4</f>
        <v>41</v>
      </c>
      <c r="G30" s="38">
        <f>COUNTIF('JM Inmate Property Tracking'!$D:$D,"Crucial")</f>
        <v>34</v>
      </c>
      <c r="H30" s="38">
        <f>COUNTIF('JM Inmate Property Tracking'!$D:$D,"Important")</f>
        <v>3</v>
      </c>
      <c r="I30" s="38">
        <f>COUNTIF('JM Inmate Property Tracking'!$D:$D,"Minimal")</f>
        <v>4</v>
      </c>
    </row>
    <row r="31" spans="2:9" ht="20.100000000000001" customHeight="1" x14ac:dyDescent="0.3">
      <c r="B31" s="37"/>
      <c r="C31" s="38" t="str">
        <f>'Support Data'!F20</f>
        <v>JM Inmate Programs</v>
      </c>
      <c r="D31" s="38">
        <f t="shared" si="1"/>
        <v>61</v>
      </c>
      <c r="E31" s="38">
        <f>'JM Inmate Programs'!H3</f>
        <v>25</v>
      </c>
      <c r="F31" s="38">
        <f>'JM Inmate Programs'!H4</f>
        <v>25</v>
      </c>
      <c r="G31" s="38">
        <f>COUNTIF('JM Inmate Programs'!$D:$D,"Crucial")</f>
        <v>18</v>
      </c>
      <c r="H31" s="38">
        <f>COUNTIF('JM Inmate Programs'!$D:$D,"Important")</f>
        <v>0</v>
      </c>
      <c r="I31" s="38">
        <f>COUNTIF('JM Inmate Programs'!$D:$D,"Minimal")</f>
        <v>7</v>
      </c>
    </row>
    <row r="32" spans="2:9" ht="20.100000000000001" customHeight="1" x14ac:dyDescent="0.3">
      <c r="B32" s="37"/>
      <c r="C32" s="38" t="str">
        <f>'Support Data'!F21</f>
        <v>JM Inmate Movement Tracking</v>
      </c>
      <c r="D32" s="38">
        <f t="shared" si="1"/>
        <v>102</v>
      </c>
      <c r="E32" s="38">
        <f>'JM Inmate Movement'!H3</f>
        <v>47</v>
      </c>
      <c r="F32" s="38">
        <f>'JM Inmate Movement'!H4</f>
        <v>47</v>
      </c>
      <c r="G32" s="38">
        <f>COUNTIF('JM Inmate Movement'!$D:$D,"Crucial")</f>
        <v>20</v>
      </c>
      <c r="H32" s="38">
        <f>COUNTIF('JM Inmate Movement'!$D:$D,"Important")</f>
        <v>15</v>
      </c>
      <c r="I32" s="38">
        <f>COUNTIF('JM Inmate Movement'!$D:$D,"Minimal")</f>
        <v>12</v>
      </c>
    </row>
    <row r="33" spans="2:9" ht="20.100000000000001" customHeight="1" x14ac:dyDescent="0.3">
      <c r="B33" s="37"/>
      <c r="C33" s="38" t="str">
        <f>'Support Data'!F22</f>
        <v>JM Inmate Incident Tracking</v>
      </c>
      <c r="D33" s="38">
        <f t="shared" si="1"/>
        <v>87</v>
      </c>
      <c r="E33" s="38">
        <f>'JM Inmate Incident Tracking'!H3</f>
        <v>29</v>
      </c>
      <c r="F33" s="38">
        <f>'JM Inmate Incident Tracking'!H4</f>
        <v>29</v>
      </c>
      <c r="G33" s="38">
        <f>COUNTIF('JM Inmate Incident Tracking'!$D:$D,"Crucial")</f>
        <v>29</v>
      </c>
      <c r="H33" s="38">
        <f>COUNTIF('JM Inmate Incident Tracking'!$D:$D,"Important")</f>
        <v>0</v>
      </c>
      <c r="I33" s="38">
        <f>COUNTIF('JM Inmate Incident Tracking'!$D:$D,"Minimal")</f>
        <v>0</v>
      </c>
    </row>
    <row r="34" spans="2:9" ht="20.100000000000001" customHeight="1" x14ac:dyDescent="0.3">
      <c r="B34" s="37"/>
      <c r="C34" s="38" t="str">
        <f>'Support Data'!F23</f>
        <v>JM Inmate Grievance Tracking</v>
      </c>
      <c r="D34" s="38">
        <f t="shared" si="1"/>
        <v>100</v>
      </c>
      <c r="E34" s="38">
        <f>'JM Inmate Grievance Track'!H3</f>
        <v>35</v>
      </c>
      <c r="F34" s="38">
        <f>'JM Inmate Grievance Track'!H4</f>
        <v>35</v>
      </c>
      <c r="G34" s="38">
        <f>COUNTIF('JM Inmate Grievance Track'!$D:$D,"Crucial")</f>
        <v>31</v>
      </c>
      <c r="H34" s="38">
        <f>COUNTIF('JM Inmate Grievance Track'!$D:$D,"Important")</f>
        <v>3</v>
      </c>
      <c r="I34" s="38">
        <f>COUNTIF('JM Inmate Grievance Track'!$D:$D,"Minimal")</f>
        <v>1</v>
      </c>
    </row>
    <row r="35" spans="2:9" ht="20.100000000000001" customHeight="1" x14ac:dyDescent="0.3">
      <c r="B35" s="37"/>
      <c r="C35" s="38" t="str">
        <f>'Support Data'!F24</f>
        <v>JM Inmate Finance Management</v>
      </c>
      <c r="D35" s="38">
        <f t="shared" si="1"/>
        <v>35</v>
      </c>
      <c r="E35" s="38">
        <f>'JM Inmate Fin Mgt'!H3</f>
        <v>35</v>
      </c>
      <c r="F35" s="38">
        <f>'JM Inmate Fin Mgt'!H4</f>
        <v>35</v>
      </c>
      <c r="G35" s="38">
        <f>COUNTIF('JM Inmate Fin Mgt'!$D:$D,"Crucial")</f>
        <v>0</v>
      </c>
      <c r="H35" s="38">
        <f>COUNTIF('JM Inmate Fin Mgt'!$D:$D,"Important")</f>
        <v>0</v>
      </c>
      <c r="I35" s="38">
        <f>COUNTIF('JM Inmate Fin Mgt'!$D:$D,"Minimal")</f>
        <v>35</v>
      </c>
    </row>
    <row r="36" spans="2:9" ht="20.100000000000001" customHeight="1" x14ac:dyDescent="0.3">
      <c r="B36" s="37"/>
      <c r="C36" s="38" t="str">
        <f>'Support Data'!F25</f>
        <v>JM Inmate Contacts</v>
      </c>
      <c r="D36" s="38">
        <f t="shared" si="1"/>
        <v>29</v>
      </c>
      <c r="E36" s="38">
        <f>'JM Inmate Contacts'!H3</f>
        <v>29</v>
      </c>
      <c r="F36" s="38">
        <f>'JM Inmate Contacts'!H4</f>
        <v>29</v>
      </c>
      <c r="G36" s="38">
        <f>COUNTIF('JM Inmate Contacts'!$D:$D,"Crucial")</f>
        <v>0</v>
      </c>
      <c r="H36" s="38">
        <f>COUNTIF('JM Inmate Contacts'!$D:$D,"Important")</f>
        <v>0</v>
      </c>
      <c r="I36" s="38">
        <f>COUNTIF('JM Inmate Contacts'!$D:$D,"Minimal")</f>
        <v>29</v>
      </c>
    </row>
    <row r="37" spans="2:9" ht="20.100000000000001" customHeight="1" x14ac:dyDescent="0.3">
      <c r="B37" s="37"/>
      <c r="C37" s="38" t="str">
        <f>'Support Data'!F26</f>
        <v>JM Case Management</v>
      </c>
      <c r="D37" s="38">
        <f t="shared" si="1"/>
        <v>11</v>
      </c>
      <c r="E37" s="38">
        <f>'JM Inmate Case Mgt'!H3</f>
        <v>11</v>
      </c>
      <c r="F37" s="38">
        <f>'JM Inmate Case Mgt'!H4</f>
        <v>11</v>
      </c>
      <c r="G37" s="38">
        <f>COUNTIF('JM Inmate Case Mgt'!$D:$D,"Crucial")</f>
        <v>0</v>
      </c>
      <c r="H37" s="38">
        <f>COUNTIF('JM Inmate Case Mgt'!$D:$D,"Important")</f>
        <v>0</v>
      </c>
      <c r="I37" s="38">
        <f>COUNTIF('JM Inmate Case Mgt'!$D:$D,"Minimal")</f>
        <v>11</v>
      </c>
    </row>
    <row r="38" spans="2:9" ht="20.100000000000001" customHeight="1" x14ac:dyDescent="0.3">
      <c r="B38" s="37"/>
      <c r="C38" s="38" t="str">
        <f>'Support Data'!F27</f>
        <v>JM Inmate Activity Log</v>
      </c>
      <c r="D38" s="38">
        <f t="shared" si="1"/>
        <v>28</v>
      </c>
      <c r="E38" s="38">
        <f>'JM Inmate Activity'!H3</f>
        <v>28</v>
      </c>
      <c r="F38" s="38">
        <f>'JM Inmate Activity'!H4</f>
        <v>28</v>
      </c>
      <c r="G38" s="38">
        <f>COUNTIF('JM Inmate Activity'!$D:$D,"Crucial")</f>
        <v>0</v>
      </c>
      <c r="H38" s="38">
        <f>COUNTIF('JM Inmate Activity'!$D:$D,"Important")</f>
        <v>0</v>
      </c>
      <c r="I38" s="38">
        <f>COUNTIF('JM Inmate Activity'!$D:$D,"Minimal")</f>
        <v>28</v>
      </c>
    </row>
    <row r="39" spans="2:9" ht="20.100000000000001" customHeight="1" x14ac:dyDescent="0.3">
      <c r="B39" s="37"/>
      <c r="C39" s="38" t="str">
        <f>'Support Data'!F28</f>
        <v>JM Equipment Tracking</v>
      </c>
      <c r="D39" s="38">
        <f t="shared" si="1"/>
        <v>58</v>
      </c>
      <c r="E39" s="38">
        <f>'JM Equipment Tracking'!H3</f>
        <v>22</v>
      </c>
      <c r="F39" s="38">
        <f>'JM Equipment Tracking'!H4</f>
        <v>22</v>
      </c>
      <c r="G39" s="38">
        <f>COUNTIF('JM Equipment Tracking'!$D:$D,"Crucial")</f>
        <v>18</v>
      </c>
      <c r="H39" s="38">
        <f>COUNTIF('JM Equipment Tracking'!$D:$D,"Important")</f>
        <v>0</v>
      </c>
      <c r="I39" s="38">
        <f>COUNTIF('JM Equipment Tracking'!$D:$D,"Minimal")</f>
        <v>4</v>
      </c>
    </row>
    <row r="40" spans="2:9" ht="20.100000000000001" customHeight="1" x14ac:dyDescent="0.3">
      <c r="B40" s="37"/>
      <c r="C40" s="38" t="str">
        <f>'Support Data'!F29</f>
        <v>JM Data Analysis and Mapping</v>
      </c>
      <c r="D40" s="38">
        <f t="shared" si="1"/>
        <v>60</v>
      </c>
      <c r="E40" s="38">
        <f>'JM Data Analysis &amp; Map'!H3</f>
        <v>60</v>
      </c>
      <c r="F40" s="38">
        <f>'JM Data Analysis &amp; Map'!H4</f>
        <v>60</v>
      </c>
      <c r="G40" s="38">
        <f>COUNTIF('JM Data Analysis &amp; Map'!$D:$D,"Crucial")</f>
        <v>0</v>
      </c>
      <c r="H40" s="38">
        <f>COUNTIF('JM Data Analysis &amp; Map'!$D:$D,"Important")</f>
        <v>0</v>
      </c>
      <c r="I40" s="38">
        <f>COUNTIF('JM Data Analysis &amp; Map'!$D:$D,"Minimal")</f>
        <v>60</v>
      </c>
    </row>
    <row r="41" spans="2:9" ht="20.100000000000001" customHeight="1" x14ac:dyDescent="0.3">
      <c r="B41" s="37"/>
      <c r="C41" s="38" t="str">
        <f>'Support Data'!F30</f>
        <v>JM Commissary</v>
      </c>
      <c r="D41" s="38">
        <f t="shared" si="1"/>
        <v>96</v>
      </c>
      <c r="E41" s="38">
        <f>'JM Commissary'!H3</f>
        <v>45</v>
      </c>
      <c r="F41" s="38">
        <f>'JM Commissary'!H4</f>
        <v>45</v>
      </c>
      <c r="G41" s="38">
        <f>COUNTIF('JM Commissary'!$D:$D,"Crucial")</f>
        <v>22</v>
      </c>
      <c r="H41" s="38">
        <f>COUNTIF('JM Commissary'!$D:$D,"Important")</f>
        <v>7</v>
      </c>
      <c r="I41" s="38">
        <f>COUNTIF('JM Commissary'!$D:$D,"Minimal")</f>
        <v>16</v>
      </c>
    </row>
    <row r="42" spans="2:9" ht="20.100000000000001" customHeight="1" x14ac:dyDescent="0.3">
      <c r="B42" s="37"/>
      <c r="C42" s="38" t="str">
        <f>'Support Data'!F31</f>
        <v>J Securus Interface</v>
      </c>
      <c r="D42" s="38">
        <f t="shared" si="1"/>
        <v>6</v>
      </c>
      <c r="E42" s="38">
        <f>'J Securus Interface'!H3</f>
        <v>6</v>
      </c>
      <c r="F42" s="38">
        <f>'J Securus Interface'!H4</f>
        <v>6</v>
      </c>
      <c r="G42" s="38">
        <f>COUNTIF('J Securus Interface'!$D:$D,"Crucial")</f>
        <v>0</v>
      </c>
      <c r="H42" s="38">
        <f>COUNTIF('J Securus Interface'!$D:$D,"Important")</f>
        <v>0</v>
      </c>
      <c r="I42" s="38">
        <f>COUNTIF('J Securus Interface'!$D:$D,"Minimal")</f>
        <v>6</v>
      </c>
    </row>
    <row r="43" spans="2:9" ht="3.75" customHeight="1" x14ac:dyDescent="0.3">
      <c r="B43" s="60"/>
      <c r="C43" s="38"/>
      <c r="D43" s="60"/>
      <c r="E43" s="60"/>
      <c r="F43" s="60"/>
      <c r="G43" s="60"/>
      <c r="H43" s="60"/>
      <c r="I43" s="60"/>
    </row>
    <row r="44" spans="2:9" s="35" customFormat="1" ht="43.5" customHeight="1" x14ac:dyDescent="0.3">
      <c r="B44" s="36" t="s">
        <v>4</v>
      </c>
      <c r="C44" s="36" t="s">
        <v>5</v>
      </c>
      <c r="D44" s="36" t="s">
        <v>14</v>
      </c>
      <c r="E44" s="36" t="s">
        <v>7</v>
      </c>
      <c r="F44" s="36" t="s">
        <v>8</v>
      </c>
      <c r="G44" s="36" t="s">
        <v>15</v>
      </c>
      <c r="H44" s="36" t="s">
        <v>16</v>
      </c>
      <c r="I44" s="36" t="s">
        <v>17</v>
      </c>
    </row>
    <row r="45" spans="2:9" ht="20.100000000000001" customHeight="1" x14ac:dyDescent="0.3">
      <c r="B45" s="37" t="str">
        <f>B15</f>
        <v>CORRECTIONS</v>
      </c>
      <c r="C45" s="38"/>
      <c r="D45" s="38">
        <f t="shared" ref="D45:I45" si="2">SUM(D46:D72)</f>
        <v>0</v>
      </c>
      <c r="E45" s="38">
        <f t="shared" si="2"/>
        <v>1177</v>
      </c>
      <c r="F45" s="38">
        <f t="shared" si="2"/>
        <v>1177</v>
      </c>
      <c r="G45" s="38">
        <f t="shared" si="2"/>
        <v>0</v>
      </c>
      <c r="H45" s="38">
        <f t="shared" si="2"/>
        <v>0</v>
      </c>
      <c r="I45" s="38">
        <f t="shared" si="2"/>
        <v>0</v>
      </c>
    </row>
    <row r="46" spans="2:9" ht="20.100000000000001" customHeight="1" x14ac:dyDescent="0.3">
      <c r="B46" s="37"/>
      <c r="C46" s="38" t="str">
        <f t="shared" ref="C46:C71" si="3">C16</f>
        <v>JM Common</v>
      </c>
      <c r="D46" s="38">
        <f>'JM Common'!K3</f>
        <v>0</v>
      </c>
      <c r="E46" s="38">
        <f>'JM Common'!H3</f>
        <v>165</v>
      </c>
      <c r="F46" s="38">
        <f>'JM Common'!H4</f>
        <v>165</v>
      </c>
      <c r="G46" s="38">
        <f>'JM Common'!H5</f>
        <v>0</v>
      </c>
      <c r="H46" s="38">
        <f>'JM Common'!H7</f>
        <v>0</v>
      </c>
      <c r="I46" s="38">
        <f>'JM Common'!H8</f>
        <v>0</v>
      </c>
    </row>
    <row r="47" spans="2:9" ht="20.100000000000001" customHeight="1" x14ac:dyDescent="0.3">
      <c r="B47" s="37"/>
      <c r="C47" s="38" t="str">
        <f t="shared" si="3"/>
        <v>JM Booking/Intake</v>
      </c>
      <c r="D47" s="38">
        <f>'JM Booking'!K3</f>
        <v>0</v>
      </c>
      <c r="E47" s="38">
        <f>'JM Booking'!H3</f>
        <v>190</v>
      </c>
      <c r="F47" s="38">
        <f>'JM Booking'!H4</f>
        <v>190</v>
      </c>
      <c r="G47" s="38">
        <f>'JM Booking'!H5</f>
        <v>0</v>
      </c>
      <c r="H47" s="38">
        <f>'JM Booking'!H6</f>
        <v>0</v>
      </c>
      <c r="I47" s="38">
        <f>'JM Booking'!H7</f>
        <v>0</v>
      </c>
    </row>
    <row r="48" spans="2:9" ht="20.100000000000001" customHeight="1" x14ac:dyDescent="0.3">
      <c r="B48" s="37"/>
      <c r="C48" s="38" t="str">
        <f t="shared" si="3"/>
        <v>JM Inmate Classification</v>
      </c>
      <c r="D48" s="38">
        <f>'JM Inmate Classification'!K3</f>
        <v>0</v>
      </c>
      <c r="E48" s="38">
        <f>'JM Inmate Classification'!H3</f>
        <v>20</v>
      </c>
      <c r="F48" s="38">
        <f>'JM Inmate Classification'!H4</f>
        <v>20</v>
      </c>
      <c r="G48" s="38">
        <f>'JM Inmate Classification'!H5</f>
        <v>0</v>
      </c>
      <c r="H48" s="38">
        <f>'JM Inmate Classification'!H6</f>
        <v>0</v>
      </c>
      <c r="I48" s="38">
        <f>'JM Inmate Classification'!H7</f>
        <v>0</v>
      </c>
    </row>
    <row r="49" spans="2:9" ht="20.100000000000001" customHeight="1" x14ac:dyDescent="0.3">
      <c r="B49" s="37"/>
      <c r="C49" s="38" t="str">
        <f t="shared" si="3"/>
        <v>JM Inmate Housing</v>
      </c>
      <c r="D49" s="38">
        <f>'JM Inmate Housing'!K3</f>
        <v>0</v>
      </c>
      <c r="E49" s="38">
        <f>'JM Inmate Housing'!H3</f>
        <v>31</v>
      </c>
      <c r="F49" s="38">
        <f>'JM Inmate Housing'!H4</f>
        <v>31</v>
      </c>
      <c r="G49" s="38">
        <f>'JM Inmate Housing'!H5</f>
        <v>0</v>
      </c>
      <c r="H49" s="38">
        <f>'JM Inmate Housing'!H6</f>
        <v>0</v>
      </c>
      <c r="I49" s="38">
        <f>'JM Inmate Housing'!H7</f>
        <v>0</v>
      </c>
    </row>
    <row r="50" spans="2:9" ht="20.100000000000001" customHeight="1" x14ac:dyDescent="0.3">
      <c r="B50" s="37"/>
      <c r="C50" s="38" t="str">
        <f t="shared" si="3"/>
        <v>JM Interface External Databases</v>
      </c>
      <c r="D50" s="38">
        <f>'JM External DB Interface'!K3</f>
        <v>0</v>
      </c>
      <c r="E50" s="38">
        <f>'JM External DB Interface'!H3</f>
        <v>15</v>
      </c>
      <c r="F50" s="38">
        <f>'JM External DB Interface'!H4</f>
        <v>15</v>
      </c>
      <c r="G50" s="38">
        <f>'JM External DB Interface'!H6</f>
        <v>0</v>
      </c>
      <c r="H50" s="38">
        <f>'JM External DB Interface'!H7</f>
        <v>0</v>
      </c>
      <c r="I50" s="38">
        <f>'JM External DB Interface'!H9</f>
        <v>0</v>
      </c>
    </row>
    <row r="51" spans="2:9" ht="20.100000000000001" customHeight="1" x14ac:dyDescent="0.3">
      <c r="B51" s="37"/>
      <c r="C51" s="38" t="str">
        <f t="shared" si="3"/>
        <v>JM VINE Module Interface</v>
      </c>
      <c r="D51" s="38">
        <f>'JM Vine Interface'!K3</f>
        <v>0</v>
      </c>
      <c r="E51" s="38">
        <f>'JM Vine Interface'!H3</f>
        <v>2</v>
      </c>
      <c r="F51" s="38">
        <f>'JM Vine Interface'!H4</f>
        <v>2</v>
      </c>
      <c r="G51" s="38">
        <f>'JM Vine Interface'!H5</f>
        <v>0</v>
      </c>
      <c r="H51" s="38">
        <f>'JM Vine Interface'!H6</f>
        <v>0</v>
      </c>
      <c r="I51" s="38">
        <f>'JM Vine Interface'!H7</f>
        <v>0</v>
      </c>
    </row>
    <row r="52" spans="2:9" ht="20.100000000000001" customHeight="1" x14ac:dyDescent="0.3">
      <c r="B52" s="37"/>
      <c r="C52" s="38" t="str">
        <f t="shared" si="3"/>
        <v>CM Inmate Phone System Interface</v>
      </c>
      <c r="D52" s="38">
        <f>'JM Inmate Phone Sys Interface'!K3</f>
        <v>0</v>
      </c>
      <c r="E52" s="38">
        <f>'JM Inmate Phone Sys Interface'!H3</f>
        <v>21</v>
      </c>
      <c r="F52" s="38">
        <f>'JM Inmate Phone Sys Interface'!H4</f>
        <v>21</v>
      </c>
      <c r="G52" s="38">
        <f>'JM Inmate Phone Sys Interface'!H5</f>
        <v>0</v>
      </c>
      <c r="H52" s="38">
        <f>'JM Inmate Phone Sys Interface'!H6</f>
        <v>0</v>
      </c>
      <c r="I52" s="38">
        <f>'JM Inmate Phone Sys Interface'!H7</f>
        <v>0</v>
      </c>
    </row>
    <row r="53" spans="2:9" ht="20.100000000000001" customHeight="1" x14ac:dyDescent="0.3">
      <c r="B53" s="37"/>
      <c r="C53" s="38" t="str">
        <f t="shared" si="3"/>
        <v>JM LiveScan Module Interface</v>
      </c>
      <c r="D53" s="38">
        <f>'JM Livescan Interface'!K3</f>
        <v>0</v>
      </c>
      <c r="E53" s="38">
        <f>'JM Livescan Interface'!H3</f>
        <v>14</v>
      </c>
      <c r="F53" s="38">
        <f>'JM Livescan Interface'!H4</f>
        <v>14</v>
      </c>
      <c r="G53" s="38">
        <f>'JM Livescan Interface'!H6</f>
        <v>0</v>
      </c>
      <c r="H53" s="38">
        <f>'JM Livescan Interface'!H7</f>
        <v>0</v>
      </c>
      <c r="I53" s="38">
        <f>'JM Livescan Interface'!H8</f>
        <v>0</v>
      </c>
    </row>
    <row r="54" spans="2:9" ht="19.2" customHeight="1" x14ac:dyDescent="0.3">
      <c r="B54" s="37"/>
      <c r="C54" s="38" t="str">
        <f t="shared" si="3"/>
        <v>JM Jail Management Bar Coding</v>
      </c>
      <c r="D54" s="38">
        <f>'JM Bar Coding'!K3</f>
        <v>0</v>
      </c>
      <c r="E54" s="38">
        <f>'JM Bar Coding'!H3</f>
        <v>12</v>
      </c>
      <c r="F54" s="38">
        <f>'JM Bar Coding'!H4</f>
        <v>12</v>
      </c>
      <c r="G54" s="38">
        <f>'JM Bar Coding'!H5</f>
        <v>0</v>
      </c>
      <c r="H54" s="38">
        <f>'JM Bar Coding'!H6</f>
        <v>0</v>
      </c>
      <c r="I54" s="38">
        <f>'JM Bar Coding'!H7</f>
        <v>0</v>
      </c>
    </row>
    <row r="55" spans="2:9" ht="19.2" customHeight="1" x14ac:dyDescent="0.3">
      <c r="B55" s="37"/>
      <c r="C55" s="38" t="str">
        <f t="shared" si="3"/>
        <v>JM Personnel Management</v>
      </c>
      <c r="D55" s="38">
        <f>'JM Personnel Managment'!K3</f>
        <v>0</v>
      </c>
      <c r="E55" s="38">
        <f>'JM Personnel Managment'!H3</f>
        <v>81</v>
      </c>
      <c r="F55" s="38">
        <f>'JM Personnel Managment'!H4</f>
        <v>81</v>
      </c>
      <c r="G55" s="38">
        <f>'JM Personnel Managment'!H5</f>
        <v>0</v>
      </c>
      <c r="H55" s="38">
        <f>'JM Personnel Managment'!H6</f>
        <v>0</v>
      </c>
      <c r="I55" s="38">
        <f>'JM Personnel Managment'!H7</f>
        <v>0</v>
      </c>
    </row>
    <row r="56" spans="2:9" ht="19.2" customHeight="1" x14ac:dyDescent="0.3">
      <c r="B56" s="37"/>
      <c r="C56" s="38" t="str">
        <f t="shared" si="3"/>
        <v>JM Personnel Activity and Scheduling</v>
      </c>
      <c r="D56" s="38">
        <f>'JM Personnel Act Rpt &amp; Sched'!K3</f>
        <v>0</v>
      </c>
      <c r="E56" s="38">
        <f>'JM Personnel Act Rpt &amp; Sched'!H3</f>
        <v>22</v>
      </c>
      <c r="F56" s="38">
        <f>'JM Personnel Act Rpt &amp; Sched'!H4</f>
        <v>22</v>
      </c>
      <c r="G56" s="38">
        <f>'JM Personnel Act Rpt &amp; Sched'!H5</f>
        <v>0</v>
      </c>
      <c r="H56" s="38">
        <f>'JM Personnel Act Rpt &amp; Sched'!H6</f>
        <v>0</v>
      </c>
      <c r="I56" s="38">
        <f>'JM Personnel Act Rpt &amp; Sched'!H7</f>
        <v>0</v>
      </c>
    </row>
    <row r="57" spans="2:9" ht="19.2" customHeight="1" x14ac:dyDescent="0.3">
      <c r="B57" s="37"/>
      <c r="C57" s="38" t="str">
        <f t="shared" si="3"/>
        <v>JM Officer Activity Log</v>
      </c>
      <c r="D57" s="38">
        <f>'JM Officer Activity Log'!K3</f>
        <v>0</v>
      </c>
      <c r="E57" s="38">
        <f>'JM Officer Activity Log'!H3</f>
        <v>31</v>
      </c>
      <c r="F57" s="38">
        <f>'JM Officer Activity Log'!H4</f>
        <v>31</v>
      </c>
      <c r="G57" s="38">
        <f>'JM Officer Activity Log'!H5</f>
        <v>0</v>
      </c>
      <c r="H57" s="38">
        <f>'JM Officer Activity Log'!H7</f>
        <v>0</v>
      </c>
      <c r="I57" s="38">
        <f>'JM Officer Activity Log'!H8</f>
        <v>0</v>
      </c>
    </row>
    <row r="58" spans="2:9" ht="19.2" customHeight="1" x14ac:dyDescent="0.3">
      <c r="B58" s="37"/>
      <c r="C58" s="38" t="str">
        <f t="shared" si="3"/>
        <v>JM Master Name Index</v>
      </c>
      <c r="D58" s="38">
        <f>'Law Master Name Index'!K3</f>
        <v>0</v>
      </c>
      <c r="E58" s="38">
        <f>'Law Master Name Index'!H3</f>
        <v>128</v>
      </c>
      <c r="F58" s="38">
        <f>'Law Master Name Index'!H4</f>
        <v>128</v>
      </c>
      <c r="G58" s="38">
        <f>'Law Master Name Index'!H5</f>
        <v>0</v>
      </c>
      <c r="H58" s="38">
        <f>'Law Master Name Index'!H6</f>
        <v>0</v>
      </c>
      <c r="I58" s="38">
        <f>'Law Master Name Index'!H7</f>
        <v>0</v>
      </c>
    </row>
    <row r="59" spans="2:9" ht="19.2" customHeight="1" x14ac:dyDescent="0.3">
      <c r="B59" s="37"/>
      <c r="C59" s="38" t="str">
        <f t="shared" si="3"/>
        <v>JM Inmate Scheduling and Tracking</v>
      </c>
      <c r="D59" s="38">
        <f>'JM Inmate Sched and Tracking'!K3</f>
        <v>0</v>
      </c>
      <c r="E59" s="38">
        <f>'JM Inmate Sched and Tracking'!H3</f>
        <v>32</v>
      </c>
      <c r="F59" s="38">
        <f>'JM Inmate Sched and Tracking'!H4</f>
        <v>32</v>
      </c>
      <c r="G59" s="38">
        <f>'JM Inmate Sched and Tracking'!H5</f>
        <v>0</v>
      </c>
      <c r="H59" s="38">
        <f>'JM Inmate Sched and Tracking'!H6</f>
        <v>0</v>
      </c>
      <c r="I59" s="38">
        <f>'JM Inmate Sched and Tracking'!H7</f>
        <v>0</v>
      </c>
    </row>
    <row r="60" spans="2:9" ht="19.2" customHeight="1" x14ac:dyDescent="0.3">
      <c r="B60" s="37"/>
      <c r="C60" s="38" t="str">
        <f t="shared" si="3"/>
        <v>JM Inmate Property Tracking</v>
      </c>
      <c r="D60" s="38">
        <f>'JM Inmate Property Tracking'!K3</f>
        <v>0</v>
      </c>
      <c r="E60" s="38">
        <f>'JM Inmate Property Tracking'!H3</f>
        <v>41</v>
      </c>
      <c r="F60" s="38">
        <f>'JM Inmate Property Tracking'!H4</f>
        <v>41</v>
      </c>
      <c r="G60" s="38">
        <f>'JM Inmate Property Tracking'!H5</f>
        <v>0</v>
      </c>
      <c r="H60" s="38">
        <f>'JM Inmate Property Tracking'!H7</f>
        <v>0</v>
      </c>
      <c r="I60" s="38">
        <f>'JM Inmate Property Tracking'!H8</f>
        <v>0</v>
      </c>
    </row>
    <row r="61" spans="2:9" ht="19.2" customHeight="1" x14ac:dyDescent="0.3">
      <c r="B61" s="37"/>
      <c r="C61" s="38" t="str">
        <f t="shared" si="3"/>
        <v>JM Inmate Programs</v>
      </c>
      <c r="D61" s="38">
        <f>'JM Inmate Programs'!K3</f>
        <v>0</v>
      </c>
      <c r="E61" s="38">
        <f>'JM Inmate Programs'!H3</f>
        <v>25</v>
      </c>
      <c r="F61" s="38">
        <f>'JM Inmate Programs'!H4</f>
        <v>25</v>
      </c>
      <c r="G61" s="38">
        <f>'JM Inmate Programs'!H5</f>
        <v>0</v>
      </c>
      <c r="H61" s="38">
        <f>'JM Inmate Programs'!H6</f>
        <v>0</v>
      </c>
      <c r="I61" s="38">
        <f>'JM Inmate Programs'!H7</f>
        <v>0</v>
      </c>
    </row>
    <row r="62" spans="2:9" ht="19.2" customHeight="1" x14ac:dyDescent="0.3">
      <c r="B62" s="37"/>
      <c r="C62" s="38" t="str">
        <f t="shared" si="3"/>
        <v>JM Inmate Movement Tracking</v>
      </c>
      <c r="D62" s="38">
        <f>'JM Inmate Movement'!K3</f>
        <v>0</v>
      </c>
      <c r="E62" s="38">
        <f>'JM Inmate Movement'!H3</f>
        <v>47</v>
      </c>
      <c r="F62" s="38">
        <f>'JM Inmate Movement'!H4</f>
        <v>47</v>
      </c>
      <c r="G62" s="38">
        <f>'JM Inmate Movement'!H5</f>
        <v>0</v>
      </c>
      <c r="H62" s="38">
        <f>'JM Inmate Movement'!H6</f>
        <v>0</v>
      </c>
      <c r="I62" s="38">
        <f>'JM Inmate Movement'!H7</f>
        <v>0</v>
      </c>
    </row>
    <row r="63" spans="2:9" ht="19.2" customHeight="1" x14ac:dyDescent="0.3">
      <c r="B63" s="37"/>
      <c r="C63" s="38" t="str">
        <f t="shared" si="3"/>
        <v>JM Inmate Incident Tracking</v>
      </c>
      <c r="D63" s="38">
        <f>'JM Inmate Incident Tracking'!K3</f>
        <v>0</v>
      </c>
      <c r="E63" s="38">
        <f>'JM Inmate Incident Tracking'!H3</f>
        <v>29</v>
      </c>
      <c r="F63" s="38">
        <f>'JM Inmate Incident Tracking'!H4</f>
        <v>29</v>
      </c>
      <c r="G63" s="38">
        <f>'JM Inmate Incident Tracking'!H5</f>
        <v>0</v>
      </c>
      <c r="H63" s="38">
        <f>'JM Inmate Incident Tracking'!H6</f>
        <v>0</v>
      </c>
      <c r="I63" s="38">
        <f>'JM Inmate Incident Tracking'!H7</f>
        <v>0</v>
      </c>
    </row>
    <row r="64" spans="2:9" ht="19.2" customHeight="1" x14ac:dyDescent="0.3">
      <c r="B64" s="37"/>
      <c r="C64" s="38" t="str">
        <f t="shared" si="3"/>
        <v>JM Inmate Grievance Tracking</v>
      </c>
      <c r="D64" s="38">
        <f>'JM Inmate Grievance Track'!K3</f>
        <v>0</v>
      </c>
      <c r="E64" s="38">
        <f>'JM Inmate Grievance Track'!H3</f>
        <v>35</v>
      </c>
      <c r="F64" s="38">
        <f>'JM Inmate Grievance Track'!H4</f>
        <v>35</v>
      </c>
      <c r="G64" s="38">
        <f>'JM Inmate Grievance Track'!H5</f>
        <v>0</v>
      </c>
      <c r="H64" s="38">
        <f>'JM Inmate Grievance Track'!H6</f>
        <v>0</v>
      </c>
      <c r="I64" s="38">
        <f>'JM Inmate Grievance Track'!H8</f>
        <v>0</v>
      </c>
    </row>
    <row r="65" spans="2:9" ht="19.2" customHeight="1" x14ac:dyDescent="0.3">
      <c r="B65" s="37"/>
      <c r="C65" s="38" t="str">
        <f t="shared" si="3"/>
        <v>JM Inmate Finance Management</v>
      </c>
      <c r="D65" s="38">
        <f>'JM Inmate Fin Mgt'!K3</f>
        <v>0</v>
      </c>
      <c r="E65" s="38">
        <f>'JM Inmate Fin Mgt'!H3</f>
        <v>35</v>
      </c>
      <c r="F65" s="38">
        <f>'JM Inmate Fin Mgt'!H4</f>
        <v>35</v>
      </c>
      <c r="G65" s="38">
        <f>'JM Inmate Fin Mgt'!H5</f>
        <v>0</v>
      </c>
      <c r="H65" s="38">
        <f>'JM Inmate Fin Mgt'!H6</f>
        <v>0</v>
      </c>
      <c r="I65" s="38">
        <f>'JM Inmate Fin Mgt'!H7</f>
        <v>0</v>
      </c>
    </row>
    <row r="66" spans="2:9" ht="19.2" customHeight="1" x14ac:dyDescent="0.3">
      <c r="B66" s="37"/>
      <c r="C66" s="38" t="str">
        <f t="shared" si="3"/>
        <v>JM Inmate Contacts</v>
      </c>
      <c r="D66" s="38">
        <f>'JM Inmate Contacts'!K3</f>
        <v>0</v>
      </c>
      <c r="E66" s="38">
        <f>'JM Inmate Contacts'!H3</f>
        <v>29</v>
      </c>
      <c r="F66" s="38">
        <f>'JM Inmate Contacts'!H4</f>
        <v>29</v>
      </c>
      <c r="G66" s="38">
        <f>'JM Inmate Contacts'!H6</f>
        <v>0</v>
      </c>
      <c r="H66" s="38">
        <f>'JM Inmate Contacts'!H7</f>
        <v>0</v>
      </c>
      <c r="I66" s="38">
        <f>'JM Inmate Contacts'!H8</f>
        <v>0</v>
      </c>
    </row>
    <row r="67" spans="2:9" ht="19.2" customHeight="1" x14ac:dyDescent="0.3">
      <c r="B67" s="37"/>
      <c r="C67" s="38" t="str">
        <f t="shared" si="3"/>
        <v>JM Case Management</v>
      </c>
      <c r="D67" s="38">
        <f>'JM Inmate Case Mgt'!K3</f>
        <v>0</v>
      </c>
      <c r="E67" s="38">
        <f>'JM Inmate Case Mgt'!H3</f>
        <v>11</v>
      </c>
      <c r="F67" s="38">
        <f>'JM Inmate Case Mgt'!H4</f>
        <v>11</v>
      </c>
      <c r="G67" s="38">
        <f>'JM Inmate Case Mgt'!H5</f>
        <v>0</v>
      </c>
      <c r="H67" s="38">
        <f>'JM Inmate Case Mgt'!H6</f>
        <v>0</v>
      </c>
      <c r="I67" s="38">
        <f>'JM Inmate Case Mgt'!H7</f>
        <v>0</v>
      </c>
    </row>
    <row r="68" spans="2:9" ht="19.2" customHeight="1" x14ac:dyDescent="0.3">
      <c r="B68" s="37"/>
      <c r="C68" s="38" t="str">
        <f t="shared" si="3"/>
        <v>JM Inmate Activity Log</v>
      </c>
      <c r="D68" s="38">
        <f>'JM Inmate Activity'!K3</f>
        <v>0</v>
      </c>
      <c r="E68" s="38">
        <f>'JM Inmate Activity'!H3</f>
        <v>28</v>
      </c>
      <c r="F68" s="38">
        <f>'JM Inmate Activity'!H4</f>
        <v>28</v>
      </c>
      <c r="G68" s="38">
        <f>'JM Inmate Activity'!H6</f>
        <v>0</v>
      </c>
      <c r="H68" s="38">
        <f>'JM Inmate Activity'!H7</f>
        <v>0</v>
      </c>
      <c r="I68" s="38">
        <f>'JM Inmate Activity'!H8</f>
        <v>0</v>
      </c>
    </row>
    <row r="69" spans="2:9" ht="19.2" customHeight="1" x14ac:dyDescent="0.3">
      <c r="B69" s="37"/>
      <c r="C69" s="38" t="str">
        <f t="shared" si="3"/>
        <v>JM Equipment Tracking</v>
      </c>
      <c r="D69" s="38">
        <f>'JM Equipment Tracking'!K3</f>
        <v>0</v>
      </c>
      <c r="E69" s="38">
        <f>'JM Equipment Tracking'!H3</f>
        <v>22</v>
      </c>
      <c r="F69" s="38">
        <f>'JM Equipment Tracking'!H4</f>
        <v>22</v>
      </c>
      <c r="G69" s="38">
        <f>'JM Equipment Tracking'!H5</f>
        <v>0</v>
      </c>
      <c r="H69" s="38">
        <f>'JM Equipment Tracking'!H6</f>
        <v>0</v>
      </c>
      <c r="I69" s="38">
        <f>'JM Equipment Tracking'!H7</f>
        <v>0</v>
      </c>
    </row>
    <row r="70" spans="2:9" ht="19.2" customHeight="1" x14ac:dyDescent="0.3">
      <c r="B70" s="37"/>
      <c r="C70" s="38" t="str">
        <f t="shared" si="3"/>
        <v>JM Data Analysis and Mapping</v>
      </c>
      <c r="D70" s="38">
        <f>'JM Data Analysis &amp; Map'!K3</f>
        <v>0</v>
      </c>
      <c r="E70" s="38">
        <f>'JM Data Analysis &amp; Map'!H3</f>
        <v>60</v>
      </c>
      <c r="F70" s="38">
        <f>'JM Data Analysis &amp; Map'!H4</f>
        <v>60</v>
      </c>
      <c r="G70" s="38">
        <f>'JM Data Analysis &amp; Map'!H5</f>
        <v>0</v>
      </c>
      <c r="H70" s="38">
        <f>'JM Data Analysis &amp; Map'!H6</f>
        <v>0</v>
      </c>
      <c r="I70" s="38">
        <f>'JM Data Analysis &amp; Map'!H7</f>
        <v>0</v>
      </c>
    </row>
    <row r="71" spans="2:9" ht="19.2" customHeight="1" x14ac:dyDescent="0.3">
      <c r="B71" s="37"/>
      <c r="C71" s="38" t="str">
        <f t="shared" si="3"/>
        <v>JM Commissary</v>
      </c>
      <c r="D71" s="38">
        <f>'JM Commissary'!K3</f>
        <v>0</v>
      </c>
      <c r="E71" s="38">
        <f>'JM Commissary'!H3</f>
        <v>45</v>
      </c>
      <c r="F71" s="38">
        <f>'JM Commissary'!H4</f>
        <v>45</v>
      </c>
      <c r="G71" s="38">
        <f>'JM Commissary'!H5</f>
        <v>0</v>
      </c>
      <c r="H71" s="38">
        <f>'JM Commissary'!H6</f>
        <v>0</v>
      </c>
      <c r="I71" s="38">
        <f>'JM Commissary'!H8</f>
        <v>0</v>
      </c>
    </row>
    <row r="72" spans="2:9" ht="19.2" customHeight="1" x14ac:dyDescent="0.3">
      <c r="B72" s="37"/>
      <c r="C72" s="38" t="str">
        <f t="shared" ref="C72" si="4">C42</f>
        <v>J Securus Interface</v>
      </c>
      <c r="D72" s="38">
        <f>'J Securus Interface'!K3</f>
        <v>0</v>
      </c>
      <c r="E72" s="38">
        <f>'J Securus Interface'!H3</f>
        <v>6</v>
      </c>
      <c r="F72" s="38">
        <f>'J Securus Interface'!H4</f>
        <v>6</v>
      </c>
      <c r="G72" s="38">
        <f>'J Securus Interface'!H5</f>
        <v>0</v>
      </c>
      <c r="H72" s="38">
        <f>'J Securus Interface'!H6</f>
        <v>0</v>
      </c>
      <c r="I72" s="38">
        <f>'J Securus Interface'!H7</f>
        <v>0</v>
      </c>
    </row>
    <row r="73" spans="2:9" ht="3.75" customHeight="1" x14ac:dyDescent="0.3">
      <c r="B73" s="60"/>
      <c r="C73" s="60"/>
      <c r="D73" s="60"/>
      <c r="E73" s="60"/>
      <c r="F73" s="60"/>
      <c r="G73" s="60"/>
      <c r="H73" s="60"/>
      <c r="I73" s="60"/>
    </row>
    <row r="74" spans="2:9" s="35" customFormat="1" ht="43.5" customHeight="1" x14ac:dyDescent="0.3">
      <c r="B74" s="36" t="s">
        <v>4</v>
      </c>
      <c r="C74" s="36" t="s">
        <v>5</v>
      </c>
      <c r="D74" s="36" t="s">
        <v>14</v>
      </c>
      <c r="E74" s="36" t="s">
        <v>19</v>
      </c>
      <c r="F74" s="36" t="s">
        <v>20</v>
      </c>
      <c r="G74" s="36" t="s">
        <v>21</v>
      </c>
      <c r="H74" s="36" t="s">
        <v>22</v>
      </c>
      <c r="I74" s="36" t="s">
        <v>23</v>
      </c>
    </row>
    <row r="75" spans="2:9" ht="20.100000000000001" customHeight="1" x14ac:dyDescent="0.3">
      <c r="B75" s="37" t="str">
        <f>B15</f>
        <v>CORRECTIONS</v>
      </c>
      <c r="C75" s="38"/>
      <c r="D75" s="38">
        <f t="shared" ref="D75:I75" si="5">SUM(D76:D102)</f>
        <v>0</v>
      </c>
      <c r="E75" s="38">
        <f t="shared" si="5"/>
        <v>523</v>
      </c>
      <c r="F75" s="38">
        <f t="shared" si="5"/>
        <v>523</v>
      </c>
      <c r="G75" s="38">
        <f t="shared" si="5"/>
        <v>0</v>
      </c>
      <c r="H75" s="38">
        <f t="shared" si="5"/>
        <v>0</v>
      </c>
      <c r="I75" s="38">
        <f t="shared" si="5"/>
        <v>0</v>
      </c>
    </row>
    <row r="76" spans="2:9" ht="20.100000000000001" customHeight="1" x14ac:dyDescent="0.3">
      <c r="B76" s="37"/>
      <c r="C76" s="38" t="str">
        <f t="shared" ref="C76:C101" si="6">C16</f>
        <v>JM Common</v>
      </c>
      <c r="D76" s="38">
        <f>G76*3</f>
        <v>0</v>
      </c>
      <c r="E76" s="38">
        <f>COUNTIF('JM Common'!$D:$D,"Crucial")</f>
        <v>14</v>
      </c>
      <c r="F76" s="38">
        <f>'JM Common'!H9</f>
        <v>14</v>
      </c>
      <c r="G76" s="38">
        <f>'JM Common'!H10</f>
        <v>0</v>
      </c>
      <c r="H76" s="38">
        <f>'JM Common'!H11</f>
        <v>0</v>
      </c>
      <c r="I76" s="38">
        <f>'JM Common'!H12</f>
        <v>0</v>
      </c>
    </row>
    <row r="77" spans="2:9" ht="20.100000000000001" customHeight="1" x14ac:dyDescent="0.3">
      <c r="B77" s="37"/>
      <c r="C77" s="38" t="str">
        <f t="shared" si="6"/>
        <v>JM Booking/Intake</v>
      </c>
      <c r="D77" s="38">
        <f t="shared" ref="D77:D102" si="7">G77*3</f>
        <v>0</v>
      </c>
      <c r="E77" s="38">
        <f>COUNTIF('JM Booking'!$D:$D,"Crucial")</f>
        <v>145</v>
      </c>
      <c r="F77" s="38">
        <f>'JM Booking'!H8</f>
        <v>145</v>
      </c>
      <c r="G77" s="38">
        <f>'JM Booking'!H9</f>
        <v>0</v>
      </c>
      <c r="H77" s="38">
        <f>'JM Booking'!H10</f>
        <v>0</v>
      </c>
      <c r="I77" s="38">
        <f>'JM Booking'!H11</f>
        <v>0</v>
      </c>
    </row>
    <row r="78" spans="2:9" ht="20.100000000000001" customHeight="1" x14ac:dyDescent="0.3">
      <c r="B78" s="37"/>
      <c r="C78" s="38" t="str">
        <f t="shared" si="6"/>
        <v>JM Inmate Classification</v>
      </c>
      <c r="D78" s="38">
        <f t="shared" si="7"/>
        <v>0</v>
      </c>
      <c r="E78" s="38">
        <f>COUNTIF('JM Inmate Classification'!$D:$D,"Crucial")</f>
        <v>18</v>
      </c>
      <c r="F78" s="38">
        <f>'JM Inmate Classification'!H9</f>
        <v>18</v>
      </c>
      <c r="G78" s="38">
        <f>'JM Inmate Classification'!H10</f>
        <v>0</v>
      </c>
      <c r="H78" s="38">
        <f>'JM Inmate Classification'!H11</f>
        <v>0</v>
      </c>
      <c r="I78" s="38">
        <f>'JM Inmate Classification'!H12</f>
        <v>0</v>
      </c>
    </row>
    <row r="79" spans="2:9" ht="20.100000000000001" customHeight="1" x14ac:dyDescent="0.3">
      <c r="B79" s="37"/>
      <c r="C79" s="38" t="str">
        <f t="shared" si="6"/>
        <v>JM Inmate Housing</v>
      </c>
      <c r="D79" s="38">
        <f t="shared" si="7"/>
        <v>0</v>
      </c>
      <c r="E79" s="38">
        <f>COUNTIF('JM Inmate Housing'!$D:$D,"Crucial")</f>
        <v>25</v>
      </c>
      <c r="F79" s="38">
        <f>'JM Inmate Housing'!H8</f>
        <v>25</v>
      </c>
      <c r="G79" s="38">
        <f>'JM Inmate Housing'!H9</f>
        <v>0</v>
      </c>
      <c r="H79" s="38">
        <f>'JM Inmate Housing'!H10</f>
        <v>0</v>
      </c>
      <c r="I79" s="38">
        <f>'JM Inmate Housing'!H11</f>
        <v>0</v>
      </c>
    </row>
    <row r="80" spans="2:9" ht="20.100000000000001" customHeight="1" x14ac:dyDescent="0.3">
      <c r="B80" s="37"/>
      <c r="C80" s="38" t="str">
        <f t="shared" si="6"/>
        <v>JM Interface External Databases</v>
      </c>
      <c r="D80" s="38">
        <f t="shared" si="7"/>
        <v>0</v>
      </c>
      <c r="E80" s="38">
        <f>COUNTIF('JM External DB Interface'!$D:$D,"Crucial")</f>
        <v>1</v>
      </c>
      <c r="F80" s="38">
        <f>'JM External DB Interface'!H10</f>
        <v>1</v>
      </c>
      <c r="G80" s="38">
        <f>'JM External DB Interface'!H12</f>
        <v>0</v>
      </c>
      <c r="H80" s="38">
        <f>'JM External DB Interface'!H13</f>
        <v>0</v>
      </c>
      <c r="I80" s="38">
        <f>'JM External DB Interface'!H14</f>
        <v>0</v>
      </c>
    </row>
    <row r="81" spans="2:9" ht="20.100000000000001" customHeight="1" x14ac:dyDescent="0.3">
      <c r="B81" s="37"/>
      <c r="C81" s="38" t="str">
        <f t="shared" si="6"/>
        <v>JM VINE Module Interface</v>
      </c>
      <c r="D81" s="38">
        <f t="shared" si="7"/>
        <v>0</v>
      </c>
      <c r="E81" s="38">
        <f>COUNTIF('JM Vine Interface'!$D:$D,"Crucial")</f>
        <v>2</v>
      </c>
      <c r="F81" s="38">
        <f>'JM Vine Interface'!H8</f>
        <v>2</v>
      </c>
      <c r="G81" s="38">
        <f>'JM Vine Interface'!H9</f>
        <v>0</v>
      </c>
      <c r="H81" s="38">
        <f>'JM Vine Interface'!H10</f>
        <v>0</v>
      </c>
      <c r="I81" s="38">
        <f>'JM Vine Interface'!H11</f>
        <v>0</v>
      </c>
    </row>
    <row r="82" spans="2:9" ht="20.100000000000001" customHeight="1" x14ac:dyDescent="0.3">
      <c r="B82" s="37"/>
      <c r="C82" s="38" t="str">
        <f t="shared" si="6"/>
        <v>CM Inmate Phone System Interface</v>
      </c>
      <c r="D82" s="38">
        <f t="shared" si="7"/>
        <v>0</v>
      </c>
      <c r="E82" s="38">
        <f>COUNTIF('JM Inmate Phone Sys Interface'!$D:$D,"Crucial")</f>
        <v>0</v>
      </c>
      <c r="F82" s="38">
        <f>'JM Inmate Phone Sys Interface'!H8</f>
        <v>0</v>
      </c>
      <c r="G82" s="38">
        <f>'JM Inmate Phone Sys Interface'!H9</f>
        <v>0</v>
      </c>
      <c r="H82" s="38">
        <f>'JM Inmate Phone Sys Interface'!H10</f>
        <v>0</v>
      </c>
      <c r="I82" s="38">
        <f>'JM Inmate Phone Sys Interface'!H11</f>
        <v>0</v>
      </c>
    </row>
    <row r="83" spans="2:9" ht="20.100000000000001" customHeight="1" x14ac:dyDescent="0.3">
      <c r="B83" s="37"/>
      <c r="C83" s="38" t="str">
        <f t="shared" si="6"/>
        <v>JM LiveScan Module Interface</v>
      </c>
      <c r="D83" s="38">
        <f t="shared" si="7"/>
        <v>0</v>
      </c>
      <c r="E83" s="38">
        <f>COUNTIF('JM Livescan Interface'!$D:$D,"Crucial")</f>
        <v>8</v>
      </c>
      <c r="F83" s="38">
        <f>'JM Livescan Interface'!H9</f>
        <v>8</v>
      </c>
      <c r="G83" s="38">
        <f>'JM Livescan Interface'!H10</f>
        <v>0</v>
      </c>
      <c r="H83" s="38">
        <f>'JM Livescan Interface'!H11</f>
        <v>0</v>
      </c>
      <c r="I83" s="38">
        <f>'JM Livescan Interface'!H12</f>
        <v>0</v>
      </c>
    </row>
    <row r="84" spans="2:9" ht="20.100000000000001" customHeight="1" x14ac:dyDescent="0.3">
      <c r="B84" s="37"/>
      <c r="C84" s="38" t="str">
        <f t="shared" si="6"/>
        <v>JM Jail Management Bar Coding</v>
      </c>
      <c r="D84" s="38">
        <f t="shared" si="7"/>
        <v>0</v>
      </c>
      <c r="E84" s="38">
        <f>COUNTIF('JM Bar Coding'!$D:$D,"Crucial")</f>
        <v>3</v>
      </c>
      <c r="F84" s="38">
        <f>'JM Bar Coding'!H8</f>
        <v>3</v>
      </c>
      <c r="G84" s="38">
        <f>'JM Bar Coding'!H9</f>
        <v>0</v>
      </c>
      <c r="H84" s="38">
        <f>'JM Bar Coding'!H10</f>
        <v>0</v>
      </c>
      <c r="I84" s="38">
        <f>'JM Bar Coding'!H11</f>
        <v>0</v>
      </c>
    </row>
    <row r="85" spans="2:9" ht="20.100000000000001" customHeight="1" x14ac:dyDescent="0.3">
      <c r="B85" s="37"/>
      <c r="C85" s="38" t="str">
        <f t="shared" si="6"/>
        <v>JM Personnel Management</v>
      </c>
      <c r="D85" s="38">
        <f t="shared" si="7"/>
        <v>0</v>
      </c>
      <c r="E85" s="38">
        <f>COUNTIF('JM Personnel Managment'!$D:$D,"Crucial")</f>
        <v>0</v>
      </c>
      <c r="F85" s="38">
        <f>'JM Personnel Managment'!H8</f>
        <v>0</v>
      </c>
      <c r="G85" s="38">
        <f>'JM Personnel Managment'!H9</f>
        <v>0</v>
      </c>
      <c r="H85" s="38">
        <f>'JM Personnel Managment'!H10</f>
        <v>0</v>
      </c>
      <c r="I85" s="38">
        <f>'JM Personnel Managment'!H12</f>
        <v>0</v>
      </c>
    </row>
    <row r="86" spans="2:9" ht="20.100000000000001" customHeight="1" x14ac:dyDescent="0.3">
      <c r="B86" s="37"/>
      <c r="C86" s="38" t="str">
        <f t="shared" si="6"/>
        <v>JM Personnel Activity and Scheduling</v>
      </c>
      <c r="D86" s="38">
        <f t="shared" si="7"/>
        <v>0</v>
      </c>
      <c r="E86" s="38">
        <f>COUNTIF('JM Personnel Act Rpt &amp; Sched'!$D:$D,"Crucial")</f>
        <v>0</v>
      </c>
      <c r="F86" s="38">
        <f>'JM Personnel Act Rpt &amp; Sched'!H8</f>
        <v>0</v>
      </c>
      <c r="G86" s="38">
        <f>'JM Personnel Act Rpt &amp; Sched'!H9</f>
        <v>0</v>
      </c>
      <c r="H86" s="38">
        <f>'JM Personnel Act Rpt &amp; Sched'!H10</f>
        <v>0</v>
      </c>
      <c r="I86" s="38">
        <f>'JM Personnel Act Rpt &amp; Sched'!H11</f>
        <v>0</v>
      </c>
    </row>
    <row r="87" spans="2:9" ht="20.100000000000001" customHeight="1" x14ac:dyDescent="0.3">
      <c r="B87" s="37"/>
      <c r="C87" s="38" t="str">
        <f t="shared" si="6"/>
        <v>JM Officer Activity Log</v>
      </c>
      <c r="D87" s="38">
        <f t="shared" si="7"/>
        <v>0</v>
      </c>
      <c r="E87" s="38">
        <f>COUNTIF('JM Officer Activity Log'!$D:$D,"Crucial")</f>
        <v>0</v>
      </c>
      <c r="F87" s="38">
        <f>'JM Officer Activity Log'!H9</f>
        <v>0</v>
      </c>
      <c r="G87" s="38">
        <f>'JM Officer Activity Log'!H10</f>
        <v>0</v>
      </c>
      <c r="H87" s="38">
        <f>'JM Officer Activity Log'!H11</f>
        <v>0</v>
      </c>
      <c r="I87" s="38">
        <f>'JM Officer Activity Log'!H12</f>
        <v>0</v>
      </c>
    </row>
    <row r="88" spans="2:9" ht="18.600000000000001" customHeight="1" x14ac:dyDescent="0.3">
      <c r="B88" s="37"/>
      <c r="C88" s="38" t="str">
        <f t="shared" si="6"/>
        <v>JM Master Name Index</v>
      </c>
      <c r="D88" s="38">
        <f t="shared" si="7"/>
        <v>0</v>
      </c>
      <c r="E88" s="38">
        <f>COUNTIF('Law Master Name Index'!$D:$D,"Crucial")</f>
        <v>110</v>
      </c>
      <c r="F88" s="38">
        <f>'Law Master Name Index'!H8</f>
        <v>110</v>
      </c>
      <c r="G88" s="38">
        <f>'Law Master Name Index'!H9</f>
        <v>0</v>
      </c>
      <c r="H88" s="38">
        <f>'Law Master Name Index'!H10</f>
        <v>0</v>
      </c>
      <c r="I88" s="38">
        <f>'Law Master Name Index'!H11</f>
        <v>0</v>
      </c>
    </row>
    <row r="89" spans="2:9" ht="20.100000000000001" customHeight="1" x14ac:dyDescent="0.3">
      <c r="B89" s="37"/>
      <c r="C89" s="38" t="str">
        <f t="shared" si="6"/>
        <v>JM Inmate Scheduling and Tracking</v>
      </c>
      <c r="D89" s="38">
        <f t="shared" si="7"/>
        <v>0</v>
      </c>
      <c r="E89" s="38">
        <f>COUNTIF('JM Inmate Sched and Tracking'!$D:$D,"Crucial")</f>
        <v>25</v>
      </c>
      <c r="F89" s="38">
        <f>'JM Inmate Sched and Tracking'!H8</f>
        <v>25</v>
      </c>
      <c r="G89" s="38">
        <f>'JM Inmate Sched and Tracking'!H9</f>
        <v>0</v>
      </c>
      <c r="H89" s="38">
        <f>'JM Inmate Sched and Tracking'!H10</f>
        <v>0</v>
      </c>
      <c r="I89" s="38">
        <f>'JM Inmate Sched and Tracking'!H11</f>
        <v>0</v>
      </c>
    </row>
    <row r="90" spans="2:9" ht="20.100000000000001" customHeight="1" x14ac:dyDescent="0.3">
      <c r="B90" s="37"/>
      <c r="C90" s="38" t="str">
        <f t="shared" si="6"/>
        <v>JM Inmate Property Tracking</v>
      </c>
      <c r="D90" s="38">
        <f t="shared" si="7"/>
        <v>0</v>
      </c>
      <c r="E90" s="38">
        <f>COUNTIF('JM Inmate Property Tracking'!$D:$D,"Crucial")</f>
        <v>34</v>
      </c>
      <c r="F90" s="38">
        <f>'JM Inmate Property Tracking'!H9</f>
        <v>34</v>
      </c>
      <c r="G90" s="38">
        <f>'JM Inmate Property Tracking'!H10</f>
        <v>0</v>
      </c>
      <c r="H90" s="38">
        <f>'JM Inmate Property Tracking'!H11</f>
        <v>0</v>
      </c>
      <c r="I90" s="38">
        <f>'JM Inmate Property Tracking'!H12</f>
        <v>0</v>
      </c>
    </row>
    <row r="91" spans="2:9" ht="20.100000000000001" customHeight="1" x14ac:dyDescent="0.3">
      <c r="B91" s="37"/>
      <c r="C91" s="38" t="str">
        <f t="shared" si="6"/>
        <v>JM Inmate Programs</v>
      </c>
      <c r="D91" s="38">
        <f t="shared" si="7"/>
        <v>0</v>
      </c>
      <c r="E91" s="38">
        <f>COUNTIF('JM Inmate Programs'!$D:$D,"Crucial")</f>
        <v>18</v>
      </c>
      <c r="F91" s="38">
        <f>'JM Inmate Programs'!H8</f>
        <v>18</v>
      </c>
      <c r="G91" s="38">
        <f>'JM Inmate Programs'!H9</f>
        <v>0</v>
      </c>
      <c r="H91" s="38">
        <f>'JM Inmate Programs'!H10</f>
        <v>0</v>
      </c>
      <c r="I91" s="38">
        <f>'JM Inmate Programs'!H11</f>
        <v>0</v>
      </c>
    </row>
    <row r="92" spans="2:9" ht="20.100000000000001" customHeight="1" x14ac:dyDescent="0.3">
      <c r="B92" s="37"/>
      <c r="C92" s="38" t="str">
        <f t="shared" si="6"/>
        <v>JM Inmate Movement Tracking</v>
      </c>
      <c r="D92" s="38">
        <f t="shared" si="7"/>
        <v>0</v>
      </c>
      <c r="E92" s="38">
        <f>COUNTIF('JM Inmate Movement'!$D:$D,"Crucial")</f>
        <v>20</v>
      </c>
      <c r="F92" s="38">
        <f>'JM Inmate Movement'!H8</f>
        <v>20</v>
      </c>
      <c r="G92" s="38">
        <f>'JM Inmate Movement'!H9</f>
        <v>0</v>
      </c>
      <c r="H92" s="38">
        <f>'JM Inmate Movement'!H10</f>
        <v>0</v>
      </c>
      <c r="I92" s="38">
        <f>'JM Inmate Movement'!H11</f>
        <v>0</v>
      </c>
    </row>
    <row r="93" spans="2:9" ht="20.100000000000001" customHeight="1" x14ac:dyDescent="0.3">
      <c r="B93" s="37"/>
      <c r="C93" s="38" t="str">
        <f t="shared" si="6"/>
        <v>JM Inmate Incident Tracking</v>
      </c>
      <c r="D93" s="38">
        <f t="shared" si="7"/>
        <v>0</v>
      </c>
      <c r="E93" s="38">
        <f>COUNTIF('JM Inmate Incident Tracking'!$D:$D,"Crucial")</f>
        <v>29</v>
      </c>
      <c r="F93" s="38">
        <f>'JM Inmate Incident Tracking'!H9</f>
        <v>29</v>
      </c>
      <c r="G93" s="38">
        <f>'JM Inmate Incident Tracking'!H10</f>
        <v>0</v>
      </c>
      <c r="H93" s="38">
        <f>'JM Inmate Incident Tracking'!H11</f>
        <v>0</v>
      </c>
      <c r="I93" s="38">
        <f>'JM Inmate Incident Tracking'!H12</f>
        <v>0</v>
      </c>
    </row>
    <row r="94" spans="2:9" ht="20.100000000000001" customHeight="1" x14ac:dyDescent="0.3">
      <c r="B94" s="37"/>
      <c r="C94" s="38" t="str">
        <f t="shared" si="6"/>
        <v>JM Inmate Grievance Tracking</v>
      </c>
      <c r="D94" s="38">
        <f t="shared" si="7"/>
        <v>0</v>
      </c>
      <c r="E94" s="38">
        <f>COUNTIF('JM Inmate Grievance Track'!$D:$D,"Crucial")</f>
        <v>31</v>
      </c>
      <c r="F94" s="38">
        <f>'JM Inmate Grievance Track'!H9</f>
        <v>31</v>
      </c>
      <c r="G94" s="38">
        <f>'JM Inmate Grievance Track'!H10</f>
        <v>0</v>
      </c>
      <c r="H94" s="38">
        <f>'JM Inmate Grievance Track'!H11</f>
        <v>0</v>
      </c>
      <c r="I94" s="38">
        <f>'JM Inmate Grievance Track'!H12</f>
        <v>0</v>
      </c>
    </row>
    <row r="95" spans="2:9" ht="20.100000000000001" customHeight="1" x14ac:dyDescent="0.3">
      <c r="B95" s="37"/>
      <c r="C95" s="38" t="str">
        <f t="shared" si="6"/>
        <v>JM Inmate Finance Management</v>
      </c>
      <c r="D95" s="38">
        <f t="shared" si="7"/>
        <v>0</v>
      </c>
      <c r="E95" s="38">
        <f>COUNTIF('JM Inmate Fin Mgt'!$D:$D,"Crucial")</f>
        <v>0</v>
      </c>
      <c r="F95" s="38">
        <f>'JM Inmate Fin Mgt'!H8</f>
        <v>0</v>
      </c>
      <c r="G95" s="38">
        <f>'JM Inmate Fin Mgt'!H9</f>
        <v>0</v>
      </c>
      <c r="H95" s="38">
        <f>'JM Inmate Fin Mgt'!H10</f>
        <v>0</v>
      </c>
      <c r="I95" s="38">
        <f>'JM Inmate Fin Mgt'!H11</f>
        <v>0</v>
      </c>
    </row>
    <row r="96" spans="2:9" ht="20.100000000000001" customHeight="1" x14ac:dyDescent="0.3">
      <c r="B96" s="37"/>
      <c r="C96" s="38" t="str">
        <f t="shared" si="6"/>
        <v>JM Inmate Contacts</v>
      </c>
      <c r="D96" s="38">
        <f t="shared" si="7"/>
        <v>0</v>
      </c>
      <c r="E96" s="38">
        <f>COUNTIF('JM Inmate Contacts'!$D:$D,"Crucial")</f>
        <v>0</v>
      </c>
      <c r="F96" s="38">
        <f>'JM Inmate Contacts'!H9</f>
        <v>0</v>
      </c>
      <c r="G96" s="38">
        <f>'JM Inmate Contacts'!H10</f>
        <v>0</v>
      </c>
      <c r="H96" s="38">
        <f>'JM Inmate Contacts'!H11</f>
        <v>0</v>
      </c>
      <c r="I96" s="38">
        <f>'JM Inmate Contacts'!H13</f>
        <v>0</v>
      </c>
    </row>
    <row r="97" spans="2:9" ht="20.100000000000001" customHeight="1" x14ac:dyDescent="0.3">
      <c r="B97" s="37"/>
      <c r="C97" s="38" t="str">
        <f t="shared" si="6"/>
        <v>JM Case Management</v>
      </c>
      <c r="D97" s="38">
        <f t="shared" si="7"/>
        <v>0</v>
      </c>
      <c r="E97" s="38">
        <f>COUNTIF('JM Inmate Case Mgt'!$D:$D,"Crucial")</f>
        <v>0</v>
      </c>
      <c r="F97" s="38">
        <f>'JM Inmate Case Mgt'!H8</f>
        <v>0</v>
      </c>
      <c r="G97" s="38">
        <f>'JM Inmate Case Mgt'!H9</f>
        <v>0</v>
      </c>
      <c r="H97" s="38">
        <f>'JM Inmate Case Mgt'!H10</f>
        <v>0</v>
      </c>
      <c r="I97" s="38">
        <f>'JM Inmate Case Mgt'!H11</f>
        <v>0</v>
      </c>
    </row>
    <row r="98" spans="2:9" ht="20.100000000000001" customHeight="1" x14ac:dyDescent="0.3">
      <c r="B98" s="37"/>
      <c r="C98" s="38" t="str">
        <f t="shared" si="6"/>
        <v>JM Inmate Activity Log</v>
      </c>
      <c r="D98" s="38">
        <f t="shared" si="7"/>
        <v>0</v>
      </c>
      <c r="E98" s="38">
        <f>COUNTIF('JM Inmate Activity'!$D:$D,"Crucial")</f>
        <v>0</v>
      </c>
      <c r="F98" s="38">
        <f>'JM Inmate Activity'!H9</f>
        <v>0</v>
      </c>
      <c r="G98" s="38">
        <f>'JM Inmate Activity'!H10</f>
        <v>0</v>
      </c>
      <c r="H98" s="38">
        <f>'JM Inmate Activity'!H11</f>
        <v>0</v>
      </c>
      <c r="I98" s="38">
        <f>'JM Inmate Activity'!H12</f>
        <v>0</v>
      </c>
    </row>
    <row r="99" spans="2:9" ht="20.100000000000001" customHeight="1" x14ac:dyDescent="0.3">
      <c r="B99" s="37"/>
      <c r="C99" s="38" t="str">
        <f t="shared" si="6"/>
        <v>JM Equipment Tracking</v>
      </c>
      <c r="D99" s="38">
        <f t="shared" si="7"/>
        <v>0</v>
      </c>
      <c r="E99" s="38">
        <f>COUNTIF('JM Equipment Tracking'!$D:$D,"Crucial")</f>
        <v>18</v>
      </c>
      <c r="F99" s="38">
        <f>'JM Equipment Tracking'!H9</f>
        <v>18</v>
      </c>
      <c r="G99" s="38">
        <f>'JM Equipment Tracking'!H10</f>
        <v>0</v>
      </c>
      <c r="H99" s="38">
        <f>'JM Equipment Tracking'!H11</f>
        <v>0</v>
      </c>
      <c r="I99" s="38">
        <f>'JM Equipment Tracking'!H12</f>
        <v>0</v>
      </c>
    </row>
    <row r="100" spans="2:9" ht="20.100000000000001" customHeight="1" x14ac:dyDescent="0.3">
      <c r="B100" s="37"/>
      <c r="C100" s="38" t="str">
        <f t="shared" si="6"/>
        <v>JM Data Analysis and Mapping</v>
      </c>
      <c r="D100" s="38">
        <f t="shared" si="7"/>
        <v>0</v>
      </c>
      <c r="E100" s="38">
        <f>COUNTIF('JM Data Analysis &amp; Map'!$D:$D,"Crucial")</f>
        <v>0</v>
      </c>
      <c r="F100" s="38">
        <f>'JM Data Analysis &amp; Map'!H8</f>
        <v>0</v>
      </c>
      <c r="G100" s="38">
        <f>'JM Data Analysis &amp; Map'!H10</f>
        <v>0</v>
      </c>
      <c r="H100" s="38">
        <f>'JM Data Analysis &amp; Map'!H11</f>
        <v>0</v>
      </c>
      <c r="I100" s="38">
        <f>'JM Data Analysis &amp; Map'!H12</f>
        <v>0</v>
      </c>
    </row>
    <row r="101" spans="2:9" ht="20.100000000000001" customHeight="1" x14ac:dyDescent="0.3">
      <c r="B101" s="37"/>
      <c r="C101" s="38" t="str">
        <f t="shared" si="6"/>
        <v>JM Commissary</v>
      </c>
      <c r="D101" s="38">
        <f t="shared" si="7"/>
        <v>0</v>
      </c>
      <c r="E101" s="38">
        <f>COUNTIF('JM Commissary'!$D:$D,"Crucial")</f>
        <v>22</v>
      </c>
      <c r="F101" s="38">
        <f>'JM Commissary'!H9</f>
        <v>22</v>
      </c>
      <c r="G101" s="38">
        <f>'JM Commissary'!H10</f>
        <v>0</v>
      </c>
      <c r="H101" s="38">
        <f>'JM Commissary'!H11</f>
        <v>0</v>
      </c>
      <c r="I101" s="38">
        <f>'JM Commissary'!H12</f>
        <v>0</v>
      </c>
    </row>
    <row r="102" spans="2:9" ht="20.100000000000001" customHeight="1" x14ac:dyDescent="0.3">
      <c r="B102" s="37"/>
      <c r="C102" s="38" t="str">
        <f t="shared" ref="C102" si="8">C42</f>
        <v>J Securus Interface</v>
      </c>
      <c r="D102" s="38">
        <f t="shared" si="7"/>
        <v>0</v>
      </c>
      <c r="E102" s="38">
        <f>COUNTIF('J Securus Interface'!$D:$D,"Crucial")</f>
        <v>0</v>
      </c>
      <c r="F102" s="38">
        <f>'J Securus Interface'!H8</f>
        <v>0</v>
      </c>
      <c r="G102" s="38">
        <f>'J Securus Interface'!H9</f>
        <v>0</v>
      </c>
      <c r="H102" s="38">
        <f>'J Securus Interface'!H10</f>
        <v>0</v>
      </c>
      <c r="I102" s="38">
        <f>'J Securus Interface'!H11</f>
        <v>0</v>
      </c>
    </row>
    <row r="103" spans="2:9" ht="3.75" customHeight="1" x14ac:dyDescent="0.3">
      <c r="B103" s="60"/>
      <c r="C103" s="60"/>
      <c r="D103" s="60"/>
      <c r="E103" s="60"/>
      <c r="F103" s="60"/>
      <c r="G103" s="60"/>
      <c r="H103" s="60"/>
      <c r="I103" s="60"/>
    </row>
    <row r="104" spans="2:9" s="35" customFormat="1" ht="60" customHeight="1" x14ac:dyDescent="0.3">
      <c r="B104" s="36" t="s">
        <v>4</v>
      </c>
      <c r="C104" s="36" t="s">
        <v>5</v>
      </c>
      <c r="D104" s="36" t="s">
        <v>14</v>
      </c>
      <c r="E104" s="36" t="s">
        <v>24</v>
      </c>
      <c r="F104" s="36" t="s">
        <v>25</v>
      </c>
      <c r="G104" s="36" t="s">
        <v>26</v>
      </c>
      <c r="H104" s="36" t="s">
        <v>27</v>
      </c>
      <c r="I104" s="36" t="s">
        <v>28</v>
      </c>
    </row>
    <row r="105" spans="2:9" ht="20.100000000000001" customHeight="1" x14ac:dyDescent="0.3">
      <c r="B105" s="37" t="str">
        <f>B15</f>
        <v>CORRECTIONS</v>
      </c>
      <c r="C105" s="38"/>
      <c r="D105" s="38">
        <f t="shared" ref="D105:I105" si="9">SUM(D106:D132)</f>
        <v>0</v>
      </c>
      <c r="E105" s="38">
        <f t="shared" si="9"/>
        <v>83</v>
      </c>
      <c r="F105" s="38">
        <f t="shared" si="9"/>
        <v>83</v>
      </c>
      <c r="G105" s="38">
        <f t="shared" si="9"/>
        <v>0</v>
      </c>
      <c r="H105" s="38">
        <f t="shared" si="9"/>
        <v>0</v>
      </c>
      <c r="I105" s="38">
        <f t="shared" si="9"/>
        <v>0</v>
      </c>
    </row>
    <row r="106" spans="2:9" ht="20.100000000000001" customHeight="1" x14ac:dyDescent="0.3">
      <c r="B106" s="37"/>
      <c r="C106" s="38" t="str">
        <f t="shared" ref="C106:C131" si="10">C16</f>
        <v>JM Common</v>
      </c>
      <c r="D106" s="38">
        <f>G106*2</f>
        <v>0</v>
      </c>
      <c r="E106" s="38">
        <f>COUNTIF('JM Common'!$D:$D,"Important")</f>
        <v>11</v>
      </c>
      <c r="F106" s="38">
        <f>'JM Common'!H13</f>
        <v>11</v>
      </c>
      <c r="G106" s="38">
        <f>'JM Common'!H14</f>
        <v>0</v>
      </c>
      <c r="H106" s="38">
        <f>'JM Common'!H15</f>
        <v>0</v>
      </c>
      <c r="I106" s="38">
        <f>'JM Common'!H16</f>
        <v>0</v>
      </c>
    </row>
    <row r="107" spans="2:9" ht="20.100000000000001" customHeight="1" x14ac:dyDescent="0.3">
      <c r="B107" s="37"/>
      <c r="C107" s="38" t="str">
        <f t="shared" si="10"/>
        <v>JM Booking/Intake</v>
      </c>
      <c r="D107" s="38">
        <f t="shared" ref="D107:D132" si="11">G107*2</f>
        <v>0</v>
      </c>
      <c r="E107" s="38">
        <f>COUNTIF('JM Booking'!$D:$D,"Important")</f>
        <v>28</v>
      </c>
      <c r="F107" s="38">
        <f>'JM Booking'!H12</f>
        <v>28</v>
      </c>
      <c r="G107" s="38">
        <f>'JM Booking'!H13</f>
        <v>0</v>
      </c>
      <c r="H107" s="38">
        <f>'JM Booking'!H15</f>
        <v>0</v>
      </c>
      <c r="I107" s="38">
        <f>'JM Booking'!H16</f>
        <v>0</v>
      </c>
    </row>
    <row r="108" spans="2:9" ht="20.100000000000001" customHeight="1" x14ac:dyDescent="0.3">
      <c r="B108" s="37"/>
      <c r="C108" s="38" t="str">
        <f t="shared" si="10"/>
        <v>JM Inmate Classification</v>
      </c>
      <c r="D108" s="38">
        <f t="shared" si="11"/>
        <v>0</v>
      </c>
      <c r="E108" s="38">
        <f>COUNTIF('JM Inmate Classification'!$D:$D,"Important")</f>
        <v>0</v>
      </c>
      <c r="F108" s="38">
        <f>'JM Inmate Classification'!H13</f>
        <v>0</v>
      </c>
      <c r="G108" s="38">
        <f>'JM Inmate Classification'!H14</f>
        <v>0</v>
      </c>
      <c r="H108" s="38">
        <f>'JM Inmate Classification'!H15</f>
        <v>0</v>
      </c>
      <c r="I108" s="38">
        <f>'JM Inmate Classification'!H16</f>
        <v>0</v>
      </c>
    </row>
    <row r="109" spans="2:9" ht="20.100000000000001" customHeight="1" x14ac:dyDescent="0.3">
      <c r="B109" s="37"/>
      <c r="C109" s="38" t="str">
        <f t="shared" si="10"/>
        <v>JM Inmate Housing</v>
      </c>
      <c r="D109" s="38">
        <f t="shared" si="11"/>
        <v>0</v>
      </c>
      <c r="E109" s="38">
        <f>COUNTIF('JM Inmate Housing'!$D:$D,"Important")</f>
        <v>2</v>
      </c>
      <c r="F109" s="38">
        <f>'JM Inmate Housing'!H12</f>
        <v>2</v>
      </c>
      <c r="G109" s="38">
        <f>'JM Inmate Housing'!H14</f>
        <v>0</v>
      </c>
      <c r="H109" s="38">
        <f>'JM Inmate Housing'!H15</f>
        <v>0</v>
      </c>
      <c r="I109" s="38">
        <f>'JM Inmate Housing'!H16</f>
        <v>0</v>
      </c>
    </row>
    <row r="110" spans="2:9" ht="20.100000000000001" customHeight="1" x14ac:dyDescent="0.3">
      <c r="B110" s="37"/>
      <c r="C110" s="38" t="str">
        <f t="shared" si="10"/>
        <v>JM Interface External Databases</v>
      </c>
      <c r="D110" s="38">
        <f t="shared" si="11"/>
        <v>0</v>
      </c>
      <c r="E110" s="38">
        <f>COUNTIF('JM External DB Interface'!$D:$D,"Important")</f>
        <v>0</v>
      </c>
      <c r="F110" s="38">
        <f>'JM External DB Interface'!H15</f>
        <v>0</v>
      </c>
      <c r="G110" s="38">
        <f>'JM External DB Interface'!H16</f>
        <v>0</v>
      </c>
      <c r="H110" s="38">
        <f>'JM External DB Interface'!H17</f>
        <v>0</v>
      </c>
      <c r="I110" s="38">
        <f>'JM External DB Interface'!H20</f>
        <v>0</v>
      </c>
    </row>
    <row r="111" spans="2:9" ht="20.100000000000001" customHeight="1" x14ac:dyDescent="0.3">
      <c r="B111" s="37"/>
      <c r="C111" s="38" t="str">
        <f t="shared" si="10"/>
        <v>JM VINE Module Interface</v>
      </c>
      <c r="D111" s="38">
        <f t="shared" si="11"/>
        <v>0</v>
      </c>
      <c r="E111" s="38">
        <f>COUNTIF('JM Vine Interface'!$D:$D,"Important")</f>
        <v>0</v>
      </c>
      <c r="F111" s="38">
        <f>'JM Vine Interface'!H12</f>
        <v>0</v>
      </c>
      <c r="G111" s="38">
        <f>'JM Vine Interface'!H13</f>
        <v>0</v>
      </c>
      <c r="H111" s="38">
        <f>'JM Vine Interface'!H14</f>
        <v>0</v>
      </c>
      <c r="I111" s="38">
        <f>'JM Vine Interface'!H15</f>
        <v>0</v>
      </c>
    </row>
    <row r="112" spans="2:9" ht="20.100000000000001" customHeight="1" x14ac:dyDescent="0.3">
      <c r="B112" s="37"/>
      <c r="C112" s="38" t="str">
        <f t="shared" si="10"/>
        <v>CM Inmate Phone System Interface</v>
      </c>
      <c r="D112" s="38">
        <f t="shared" si="11"/>
        <v>0</v>
      </c>
      <c r="E112" s="38">
        <f>COUNTIF('JM Inmate Phone Sys Interface'!$D:$D,"Important")</f>
        <v>0</v>
      </c>
      <c r="F112" s="38">
        <f>'JM Inmate Phone Sys Interface'!H12</f>
        <v>0</v>
      </c>
      <c r="G112" s="38">
        <f>'JM Inmate Phone Sys Interface'!H13</f>
        <v>0</v>
      </c>
      <c r="H112" s="38">
        <f>'JM Inmate Phone Sys Interface'!H14</f>
        <v>0</v>
      </c>
      <c r="I112" s="38">
        <f>'JM Inmate Phone Sys Interface'!H15</f>
        <v>0</v>
      </c>
    </row>
    <row r="113" spans="2:9" ht="20.100000000000001" customHeight="1" x14ac:dyDescent="0.3">
      <c r="B113" s="37"/>
      <c r="C113" s="38" t="str">
        <f t="shared" si="10"/>
        <v>JM LiveScan Module Interface</v>
      </c>
      <c r="D113" s="38">
        <f t="shared" si="11"/>
        <v>0</v>
      </c>
      <c r="E113" s="38">
        <f>COUNTIF('JM Livescan Interface'!$D:$D,"Important")</f>
        <v>2</v>
      </c>
      <c r="F113" s="38">
        <f>'JM Livescan Interface'!H13</f>
        <v>2</v>
      </c>
      <c r="G113" s="38">
        <f>'JM Livescan Interface'!H14</f>
        <v>0</v>
      </c>
      <c r="H113" s="38">
        <f>'JM Livescan Interface'!H15</f>
        <v>0</v>
      </c>
      <c r="I113" s="38">
        <f>'JM Livescan Interface'!H16</f>
        <v>0</v>
      </c>
    </row>
    <row r="114" spans="2:9" ht="20.100000000000001" customHeight="1" x14ac:dyDescent="0.3">
      <c r="B114" s="37"/>
      <c r="C114" s="38" t="str">
        <f t="shared" si="10"/>
        <v>JM Jail Management Bar Coding</v>
      </c>
      <c r="D114" s="38">
        <f t="shared" si="11"/>
        <v>0</v>
      </c>
      <c r="E114" s="38">
        <f>COUNTIF('JM Bar Coding'!$D:$D,"Important")</f>
        <v>8</v>
      </c>
      <c r="F114" s="38">
        <f>'JM Bar Coding'!H12</f>
        <v>8</v>
      </c>
      <c r="G114" s="38">
        <f>'JM Bar Coding'!H13</f>
        <v>0</v>
      </c>
      <c r="H114" s="38">
        <f>'JM Bar Coding'!H14</f>
        <v>0</v>
      </c>
      <c r="I114" s="38">
        <f>'JM Bar Coding'!H15</f>
        <v>0</v>
      </c>
    </row>
    <row r="115" spans="2:9" ht="20.100000000000001" customHeight="1" x14ac:dyDescent="0.3">
      <c r="B115" s="37"/>
      <c r="C115" s="38" t="str">
        <f t="shared" si="10"/>
        <v>JM Personnel Management</v>
      </c>
      <c r="D115" s="38">
        <f t="shared" si="11"/>
        <v>0</v>
      </c>
      <c r="E115" s="38">
        <f>COUNTIF('JM Personnel Managment'!$D:$D,"Important")</f>
        <v>0</v>
      </c>
      <c r="F115" s="38">
        <f>'JM Personnel Managment'!H13</f>
        <v>0</v>
      </c>
      <c r="G115" s="38">
        <f>'JM Personnel Managment'!H14</f>
        <v>0</v>
      </c>
      <c r="H115" s="38">
        <f>'JM Personnel Managment'!H15</f>
        <v>0</v>
      </c>
      <c r="I115" s="38">
        <f>'JM Personnel Managment'!H16</f>
        <v>0</v>
      </c>
    </row>
    <row r="116" spans="2:9" ht="20.100000000000001" customHeight="1" x14ac:dyDescent="0.3">
      <c r="B116" s="37"/>
      <c r="C116" s="38" t="str">
        <f t="shared" si="10"/>
        <v>JM Personnel Activity and Scheduling</v>
      </c>
      <c r="D116" s="38">
        <f t="shared" si="11"/>
        <v>0</v>
      </c>
      <c r="E116" s="38">
        <f>COUNTIF('JM Personnel Act Rpt &amp; Sched'!$D:$D,"Important")</f>
        <v>0</v>
      </c>
      <c r="F116" s="38">
        <f>'JM Personnel Act Rpt &amp; Sched'!H12</f>
        <v>0</v>
      </c>
      <c r="G116" s="38">
        <f>'JM Personnel Act Rpt &amp; Sched'!H13</f>
        <v>0</v>
      </c>
      <c r="H116" s="38">
        <f>'JM Personnel Act Rpt &amp; Sched'!H14</f>
        <v>0</v>
      </c>
      <c r="I116" s="38">
        <f>'JM Personnel Act Rpt &amp; Sched'!H15</f>
        <v>0</v>
      </c>
    </row>
    <row r="117" spans="2:9" ht="20.100000000000001" customHeight="1" x14ac:dyDescent="0.3">
      <c r="B117" s="37"/>
      <c r="C117" s="38" t="str">
        <f t="shared" si="10"/>
        <v>JM Officer Activity Log</v>
      </c>
      <c r="D117" s="38">
        <f t="shared" si="11"/>
        <v>0</v>
      </c>
      <c r="E117" s="38">
        <f>COUNTIF('JM Officer Activity Log'!$D:$D,"Important")</f>
        <v>0</v>
      </c>
      <c r="F117" s="38">
        <f>'JM Officer Activity Log'!H14</f>
        <v>0</v>
      </c>
      <c r="G117" s="38">
        <f>'JM Officer Activity Log'!H15</f>
        <v>0</v>
      </c>
      <c r="H117" s="38">
        <f>'JM Officer Activity Log'!H16</f>
        <v>0</v>
      </c>
      <c r="I117" s="38">
        <f>'JM Officer Activity Log'!H17</f>
        <v>0</v>
      </c>
    </row>
    <row r="118" spans="2:9" ht="20.100000000000001" customHeight="1" x14ac:dyDescent="0.3">
      <c r="B118" s="37"/>
      <c r="C118" s="38" t="str">
        <f t="shared" si="10"/>
        <v>JM Master Name Index</v>
      </c>
      <c r="D118" s="38">
        <f t="shared" si="11"/>
        <v>0</v>
      </c>
      <c r="E118" s="38">
        <f>COUNTIF('Law Master Name Index'!$D:$D,"Important")</f>
        <v>2</v>
      </c>
      <c r="F118" s="38">
        <f>'Law Master Name Index'!H12</f>
        <v>2</v>
      </c>
      <c r="G118" s="38">
        <f>'Law Master Name Index'!H13</f>
        <v>0</v>
      </c>
      <c r="H118" s="38">
        <f>'Law Master Name Index'!H14</f>
        <v>0</v>
      </c>
      <c r="I118" s="38">
        <f>'Law Master Name Index'!H15</f>
        <v>0</v>
      </c>
    </row>
    <row r="119" spans="2:9" ht="20.100000000000001" customHeight="1" x14ac:dyDescent="0.3">
      <c r="B119" s="37"/>
      <c r="C119" s="38" t="str">
        <f t="shared" si="10"/>
        <v>JM Inmate Scheduling and Tracking</v>
      </c>
      <c r="D119" s="38">
        <f t="shared" si="11"/>
        <v>0</v>
      </c>
      <c r="E119" s="38">
        <f>COUNTIF('JM Inmate Sched and Tracking'!$D:$D,"Important")</f>
        <v>2</v>
      </c>
      <c r="F119" s="38">
        <f>'JM Inmate Sched and Tracking'!H12</f>
        <v>2</v>
      </c>
      <c r="G119" s="38">
        <f>'JM Inmate Sched and Tracking'!H13</f>
        <v>0</v>
      </c>
      <c r="H119" s="38">
        <f>'JM Inmate Sched and Tracking'!H14</f>
        <v>0</v>
      </c>
      <c r="I119" s="38">
        <f>'JM Inmate Sched and Tracking'!H15</f>
        <v>0</v>
      </c>
    </row>
    <row r="120" spans="2:9" ht="20.100000000000001" customHeight="1" x14ac:dyDescent="0.3">
      <c r="B120" s="37"/>
      <c r="C120" s="38" t="str">
        <f t="shared" si="10"/>
        <v>JM Inmate Property Tracking</v>
      </c>
      <c r="D120" s="38">
        <f t="shared" si="11"/>
        <v>0</v>
      </c>
      <c r="E120" s="38">
        <f>COUNTIF('JM Inmate Property Tracking'!$D:$D,"Important")</f>
        <v>3</v>
      </c>
      <c r="F120" s="38">
        <f>'JM Inmate Property Tracking'!H13</f>
        <v>3</v>
      </c>
      <c r="G120" s="38">
        <f>'JM Inmate Property Tracking'!H14</f>
        <v>0</v>
      </c>
      <c r="H120" s="38">
        <f>'JM Inmate Property Tracking'!H15</f>
        <v>0</v>
      </c>
      <c r="I120" s="38">
        <f>'JM Inmate Property Tracking'!H16</f>
        <v>0</v>
      </c>
    </row>
    <row r="121" spans="2:9" ht="20.100000000000001" customHeight="1" x14ac:dyDescent="0.3">
      <c r="B121" s="37"/>
      <c r="C121" s="38" t="str">
        <f t="shared" si="10"/>
        <v>JM Inmate Programs</v>
      </c>
      <c r="D121" s="38">
        <f t="shared" si="11"/>
        <v>0</v>
      </c>
      <c r="E121" s="38">
        <f>COUNTIF('JM Inmate Programs'!$D:$D,"Important")</f>
        <v>0</v>
      </c>
      <c r="F121" s="38">
        <f>'JM Inmate Programs'!H12</f>
        <v>0</v>
      </c>
      <c r="G121" s="38">
        <f>'JM Inmate Programs'!H13</f>
        <v>0</v>
      </c>
      <c r="H121" s="38">
        <f>'JM Inmate Programs'!H14</f>
        <v>0</v>
      </c>
      <c r="I121" s="38">
        <f>'JM Inmate Programs'!H15</f>
        <v>0</v>
      </c>
    </row>
    <row r="122" spans="2:9" ht="20.100000000000001" customHeight="1" x14ac:dyDescent="0.3">
      <c r="B122" s="37"/>
      <c r="C122" s="38" t="str">
        <f t="shared" si="10"/>
        <v>JM Inmate Movement Tracking</v>
      </c>
      <c r="D122" s="38">
        <f t="shared" si="11"/>
        <v>0</v>
      </c>
      <c r="E122" s="38">
        <f>COUNTIF('JM Inmate Movement'!$D:$D,"Important")</f>
        <v>15</v>
      </c>
      <c r="F122" s="38">
        <f>'JM Inmate Movement'!H12</f>
        <v>15</v>
      </c>
      <c r="G122" s="38">
        <f>'JM Inmate Movement'!H13</f>
        <v>0</v>
      </c>
      <c r="H122" s="38">
        <f>'JM Inmate Movement'!H14</f>
        <v>0</v>
      </c>
      <c r="I122" s="38">
        <f>'JM Inmate Movement'!H15</f>
        <v>0</v>
      </c>
    </row>
    <row r="123" spans="2:9" ht="20.100000000000001" customHeight="1" x14ac:dyDescent="0.3">
      <c r="B123" s="37"/>
      <c r="C123" s="38" t="str">
        <f t="shared" si="10"/>
        <v>JM Inmate Incident Tracking</v>
      </c>
      <c r="D123" s="38">
        <f t="shared" si="11"/>
        <v>0</v>
      </c>
      <c r="E123" s="38">
        <f>COUNTIF('JM Inmate Incident Tracking'!$D:$D,"Important")</f>
        <v>0</v>
      </c>
      <c r="F123" s="38">
        <f>'JM Inmate Incident Tracking'!H13</f>
        <v>0</v>
      </c>
      <c r="G123" s="38">
        <f>'JM Inmate Incident Tracking'!H14</f>
        <v>0</v>
      </c>
      <c r="H123" s="38">
        <f>'JM Inmate Incident Tracking'!H15</f>
        <v>0</v>
      </c>
      <c r="I123" s="38">
        <f>'JM Inmate Incident Tracking'!H16</f>
        <v>0</v>
      </c>
    </row>
    <row r="124" spans="2:9" ht="20.100000000000001" customHeight="1" x14ac:dyDescent="0.3">
      <c r="B124" s="37"/>
      <c r="C124" s="38" t="str">
        <f t="shared" si="10"/>
        <v>JM Inmate Grievance Tracking</v>
      </c>
      <c r="D124" s="38">
        <f t="shared" si="11"/>
        <v>0</v>
      </c>
      <c r="E124" s="38">
        <f>COUNTIF('JM Inmate Grievance Track'!$D:$D,"Important")</f>
        <v>3</v>
      </c>
      <c r="F124" s="38">
        <f>'JM Inmate Grievance Track'!H14</f>
        <v>3</v>
      </c>
      <c r="G124" s="38">
        <f>'JM Inmate Grievance Track'!H15</f>
        <v>0</v>
      </c>
      <c r="H124" s="38">
        <f>'JM Inmate Grievance Track'!H16</f>
        <v>0</v>
      </c>
      <c r="I124" s="38">
        <f>'JM Inmate Grievance Track'!H17</f>
        <v>0</v>
      </c>
    </row>
    <row r="125" spans="2:9" ht="20.100000000000001" customHeight="1" x14ac:dyDescent="0.3">
      <c r="B125" s="37"/>
      <c r="C125" s="38" t="str">
        <f t="shared" si="10"/>
        <v>JM Inmate Finance Management</v>
      </c>
      <c r="D125" s="38">
        <f t="shared" si="11"/>
        <v>0</v>
      </c>
      <c r="E125" s="38">
        <f>COUNTIF('JM Inmate Fin Mgt'!$D:$D,"Important")</f>
        <v>0</v>
      </c>
      <c r="F125" s="38">
        <f>'JM Inmate Fin Mgt'!H12</f>
        <v>0</v>
      </c>
      <c r="G125" s="38">
        <f>'JM Inmate Fin Mgt'!H13</f>
        <v>0</v>
      </c>
      <c r="H125" s="38">
        <f>'JM Inmate Fin Mgt'!H14</f>
        <v>0</v>
      </c>
      <c r="I125" s="38">
        <f>'JM Inmate Fin Mgt'!H16</f>
        <v>0</v>
      </c>
    </row>
    <row r="126" spans="2:9" ht="20.100000000000001" customHeight="1" x14ac:dyDescent="0.3">
      <c r="B126" s="37"/>
      <c r="C126" s="38" t="str">
        <f t="shared" si="10"/>
        <v>JM Inmate Contacts</v>
      </c>
      <c r="D126" s="38">
        <f t="shared" si="11"/>
        <v>0</v>
      </c>
      <c r="E126" s="38">
        <f>COUNTIF('JM Inmate Contacts'!$D:$D,"Important")</f>
        <v>0</v>
      </c>
      <c r="F126" s="38">
        <f>'JM Inmate Contacts'!H14</f>
        <v>0</v>
      </c>
      <c r="G126" s="38">
        <f>'JM Inmate Contacts'!H15</f>
        <v>0</v>
      </c>
      <c r="H126" s="38">
        <f>'JM Inmate Contacts'!H16</f>
        <v>0</v>
      </c>
      <c r="I126" s="38">
        <f>'JM Inmate Contacts'!H17</f>
        <v>0</v>
      </c>
    </row>
    <row r="127" spans="2:9" ht="20.100000000000001" customHeight="1" x14ac:dyDescent="0.3">
      <c r="B127" s="37"/>
      <c r="C127" s="38" t="str">
        <f t="shared" si="10"/>
        <v>JM Case Management</v>
      </c>
      <c r="D127" s="38">
        <f t="shared" si="11"/>
        <v>0</v>
      </c>
      <c r="E127" s="38">
        <f>COUNTIF('JM Inmate Case Mgt'!$D:$D,"Important")</f>
        <v>0</v>
      </c>
      <c r="F127" s="38">
        <f>'JM Inmate Case Mgt'!H12</f>
        <v>0</v>
      </c>
      <c r="G127" s="38">
        <f>'JM Inmate Case Mgt'!H13</f>
        <v>0</v>
      </c>
      <c r="H127" s="38">
        <f>'JM Inmate Case Mgt'!H14</f>
        <v>0</v>
      </c>
      <c r="I127" s="38">
        <f>'JM Inmate Case Mgt'!H15</f>
        <v>0</v>
      </c>
    </row>
    <row r="128" spans="2:9" ht="20.100000000000001" customHeight="1" x14ac:dyDescent="0.3">
      <c r="B128" s="37"/>
      <c r="C128" s="38" t="str">
        <f t="shared" si="10"/>
        <v>JM Inmate Activity Log</v>
      </c>
      <c r="D128" s="38">
        <f t="shared" si="11"/>
        <v>0</v>
      </c>
      <c r="E128" s="38">
        <f>COUNTIF('JM Inmate Activity'!$D:$D,"Important")</f>
        <v>0</v>
      </c>
      <c r="F128" s="38">
        <f>'JM Inmate Activity'!H13</f>
        <v>0</v>
      </c>
      <c r="G128" s="38">
        <f>'JM Inmate Activity'!H14</f>
        <v>0</v>
      </c>
      <c r="H128" s="38">
        <f>'JM Inmate Activity'!H15</f>
        <v>0</v>
      </c>
      <c r="I128" s="38">
        <f>'JM Inmate Activity'!H16</f>
        <v>0</v>
      </c>
    </row>
    <row r="129" spans="2:9" ht="20.100000000000001" customHeight="1" x14ac:dyDescent="0.3">
      <c r="B129" s="37"/>
      <c r="C129" s="38" t="str">
        <f t="shared" si="10"/>
        <v>JM Equipment Tracking</v>
      </c>
      <c r="D129" s="38">
        <f t="shared" si="11"/>
        <v>0</v>
      </c>
      <c r="E129" s="38">
        <f>COUNTIF('JM Equipment Tracking'!$D:$D,"Important")</f>
        <v>0</v>
      </c>
      <c r="F129" s="38">
        <f>'JM Equipment Tracking'!H13</f>
        <v>0</v>
      </c>
      <c r="G129" s="38">
        <f>'JM Equipment Tracking'!H14</f>
        <v>0</v>
      </c>
      <c r="H129" s="38">
        <f>'JM Equipment Tracking'!H15</f>
        <v>0</v>
      </c>
      <c r="I129" s="38">
        <f>'JM Equipment Tracking'!H16</f>
        <v>0</v>
      </c>
    </row>
    <row r="130" spans="2:9" ht="20.100000000000001" customHeight="1" x14ac:dyDescent="0.3">
      <c r="B130" s="37"/>
      <c r="C130" s="38" t="str">
        <f t="shared" si="10"/>
        <v>JM Data Analysis and Mapping</v>
      </c>
      <c r="D130" s="38">
        <f t="shared" si="11"/>
        <v>0</v>
      </c>
      <c r="E130" s="38">
        <f>COUNTIF('JM Data Analysis &amp; Map'!$D:$D,"Important")</f>
        <v>0</v>
      </c>
      <c r="F130" s="38">
        <f>'JM Data Analysis &amp; Map'!H13</f>
        <v>0</v>
      </c>
      <c r="G130" s="38">
        <f>'JM Data Analysis &amp; Map'!H15</f>
        <v>0</v>
      </c>
      <c r="H130" s="38">
        <f>'JM Data Analysis &amp; Map'!H16</f>
        <v>0</v>
      </c>
      <c r="I130" s="38">
        <f>'JM Data Analysis &amp; Map'!H17</f>
        <v>0</v>
      </c>
    </row>
    <row r="131" spans="2:9" ht="20.100000000000001" customHeight="1" x14ac:dyDescent="0.3">
      <c r="B131" s="37"/>
      <c r="C131" s="38" t="str">
        <f t="shared" si="10"/>
        <v>JM Commissary</v>
      </c>
      <c r="D131" s="38">
        <f t="shared" si="11"/>
        <v>0</v>
      </c>
      <c r="E131" s="38">
        <f>COUNTIF('JM Commissary'!$D:$D,"Important")</f>
        <v>7</v>
      </c>
      <c r="F131" s="38">
        <f>'JM Commissary'!H13</f>
        <v>7</v>
      </c>
      <c r="G131" s="38">
        <f>'JM Commissary'!H14</f>
        <v>0</v>
      </c>
      <c r="H131" s="38">
        <f>'JM Commissary'!H15</f>
        <v>0</v>
      </c>
      <c r="I131" s="38">
        <f>'JM Commissary'!H16</f>
        <v>0</v>
      </c>
    </row>
    <row r="132" spans="2:9" ht="20.100000000000001" customHeight="1" x14ac:dyDescent="0.3">
      <c r="B132" s="37"/>
      <c r="C132" s="38" t="str">
        <f t="shared" ref="C132" si="12">C42</f>
        <v>J Securus Interface</v>
      </c>
      <c r="D132" s="38">
        <f t="shared" si="11"/>
        <v>0</v>
      </c>
      <c r="E132" s="38">
        <f>COUNTIF('J Securus Interface'!$D:$D,"Important")</f>
        <v>0</v>
      </c>
      <c r="F132" s="38">
        <f>'J Securus Interface'!H12</f>
        <v>0</v>
      </c>
      <c r="G132" s="38">
        <f>'J Securus Interface'!H13</f>
        <v>0</v>
      </c>
      <c r="H132" s="38">
        <f>'J Securus Interface'!H14</f>
        <v>0</v>
      </c>
      <c r="I132" s="38">
        <f>'J Securus Interface'!H15</f>
        <v>0</v>
      </c>
    </row>
    <row r="133" spans="2:9" ht="3.75" customHeight="1" x14ac:dyDescent="0.3">
      <c r="B133" s="60"/>
      <c r="C133" s="60"/>
      <c r="D133" s="60"/>
      <c r="E133" s="60"/>
      <c r="F133" s="60"/>
      <c r="G133" s="60"/>
      <c r="H133" s="60"/>
      <c r="I133" s="60"/>
    </row>
    <row r="134" spans="2:9" s="35" customFormat="1" ht="59.25" customHeight="1" x14ac:dyDescent="0.3">
      <c r="B134" s="36" t="s">
        <v>4</v>
      </c>
      <c r="C134" s="36" t="s">
        <v>5</v>
      </c>
      <c r="D134" s="36" t="s">
        <v>14</v>
      </c>
      <c r="E134" s="36" t="s">
        <v>29</v>
      </c>
      <c r="F134" s="36" t="s">
        <v>30</v>
      </c>
      <c r="G134" s="36" t="s">
        <v>31</v>
      </c>
      <c r="H134" s="36" t="s">
        <v>32</v>
      </c>
      <c r="I134" s="36" t="s">
        <v>33</v>
      </c>
    </row>
    <row r="135" spans="2:9" ht="20.100000000000001" customHeight="1" x14ac:dyDescent="0.3">
      <c r="B135" s="37" t="str">
        <f>B15</f>
        <v>CORRECTIONS</v>
      </c>
      <c r="C135" s="38"/>
      <c r="D135" s="38">
        <f t="shared" ref="D135:I135" si="13">SUM(D136:D162)</f>
        <v>5</v>
      </c>
      <c r="E135" s="38">
        <f t="shared" si="13"/>
        <v>569</v>
      </c>
      <c r="F135" s="38">
        <f t="shared" si="13"/>
        <v>564</v>
      </c>
      <c r="G135" s="38">
        <f t="shared" si="13"/>
        <v>5</v>
      </c>
      <c r="H135" s="38">
        <f t="shared" si="13"/>
        <v>0</v>
      </c>
      <c r="I135" s="38">
        <f t="shared" si="13"/>
        <v>0</v>
      </c>
    </row>
    <row r="136" spans="2:9" ht="20.100000000000001" customHeight="1" x14ac:dyDescent="0.3">
      <c r="B136" s="37"/>
      <c r="C136" s="38" t="str">
        <f t="shared" ref="C136:C161" si="14">C16</f>
        <v>JM Common</v>
      </c>
      <c r="D136" s="38">
        <f>G136*1</f>
        <v>0</v>
      </c>
      <c r="E136" s="38">
        <f>COUNTIF('JM Common'!$D:$D,"Minimal")</f>
        <v>139</v>
      </c>
      <c r="F136" s="38">
        <f>'JM Common'!H17</f>
        <v>139</v>
      </c>
      <c r="G136" s="38">
        <f>'JM Common'!H18</f>
        <v>0</v>
      </c>
      <c r="H136" s="38">
        <f>'JM Common'!H19</f>
        <v>0</v>
      </c>
      <c r="I136" s="38">
        <f>'JM Common'!H20</f>
        <v>0</v>
      </c>
    </row>
    <row r="137" spans="2:9" ht="20.100000000000001" customHeight="1" x14ac:dyDescent="0.3">
      <c r="B137" s="37"/>
      <c r="C137" s="38" t="str">
        <f t="shared" si="14"/>
        <v>JM Booking/Intake</v>
      </c>
      <c r="D137" s="38">
        <f t="shared" ref="D137:D162" si="15">G137*1</f>
        <v>0</v>
      </c>
      <c r="E137" s="38">
        <f>COUNTIF('JM Booking'!$D:$D,"Minimal")</f>
        <v>17</v>
      </c>
      <c r="F137" s="38">
        <f>'JM Booking'!H17</f>
        <v>17</v>
      </c>
      <c r="G137" s="38">
        <f>'JM Booking'!H18</f>
        <v>0</v>
      </c>
      <c r="H137" s="38">
        <f>'JM Booking'!H19</f>
        <v>0</v>
      </c>
      <c r="I137" s="38">
        <f>'JM Booking'!H20</f>
        <v>0</v>
      </c>
    </row>
    <row r="138" spans="2:9" ht="20.100000000000001" customHeight="1" x14ac:dyDescent="0.3">
      <c r="B138" s="37"/>
      <c r="C138" s="38" t="str">
        <f t="shared" si="14"/>
        <v>JM Inmate Classification</v>
      </c>
      <c r="D138" s="38">
        <f t="shared" si="15"/>
        <v>0</v>
      </c>
      <c r="E138" s="38">
        <f>COUNTIF('JM Inmate Classification'!$D:$D,"Minimal")</f>
        <v>2</v>
      </c>
      <c r="F138" s="38">
        <f>'JM Inmate Classification'!H17</f>
        <v>2</v>
      </c>
      <c r="G138" s="38">
        <f>'JM Inmate Classification'!H18</f>
        <v>0</v>
      </c>
      <c r="H138" s="38">
        <f>'JM Inmate Classification'!H19</f>
        <v>0</v>
      </c>
      <c r="I138" s="38">
        <f>'JM Inmate Classification'!H20</f>
        <v>0</v>
      </c>
    </row>
    <row r="139" spans="2:9" ht="20.100000000000001" customHeight="1" x14ac:dyDescent="0.3">
      <c r="B139" s="37"/>
      <c r="C139" s="38" t="str">
        <f t="shared" si="14"/>
        <v>JM Inmate Housing</v>
      </c>
      <c r="D139" s="38">
        <f t="shared" si="15"/>
        <v>0</v>
      </c>
      <c r="E139" s="38">
        <f>COUNTIF('JM Inmate Housing'!$D:$D,"Minimal")</f>
        <v>4</v>
      </c>
      <c r="F139" s="38">
        <f>'JM Inmate Housing'!H17</f>
        <v>4</v>
      </c>
      <c r="G139" s="38">
        <f>'JM Inmate Housing'!H18</f>
        <v>0</v>
      </c>
      <c r="H139" s="38">
        <f>'JM Inmate Housing'!H19</f>
        <v>0</v>
      </c>
      <c r="I139" s="38">
        <f>'JM Inmate Housing'!H20</f>
        <v>0</v>
      </c>
    </row>
    <row r="140" spans="2:9" ht="20.100000000000001" customHeight="1" x14ac:dyDescent="0.3">
      <c r="B140" s="37"/>
      <c r="C140" s="38" t="str">
        <f t="shared" si="14"/>
        <v>JM Interface External Databases</v>
      </c>
      <c r="D140" s="38">
        <f t="shared" si="15"/>
        <v>0</v>
      </c>
      <c r="E140" s="38">
        <f>COUNTIF('JM External DB Interface'!$D:$D,"Minimal")</f>
        <v>14</v>
      </c>
      <c r="F140" s="38">
        <f>'JM External DB Interface'!H21</f>
        <v>14</v>
      </c>
      <c r="G140" s="38">
        <f>'JM External DB Interface'!H22</f>
        <v>0</v>
      </c>
      <c r="H140" s="38">
        <f>'JM External DB Interface'!H23</f>
        <v>0</v>
      </c>
      <c r="I140" s="38">
        <f>'JM External DB Interface'!H24</f>
        <v>0</v>
      </c>
    </row>
    <row r="141" spans="2:9" ht="20.100000000000001" customHeight="1" x14ac:dyDescent="0.3">
      <c r="B141" s="37"/>
      <c r="C141" s="38" t="str">
        <f t="shared" si="14"/>
        <v>JM VINE Module Interface</v>
      </c>
      <c r="D141" s="38">
        <f t="shared" si="15"/>
        <v>0</v>
      </c>
      <c r="E141" s="38">
        <f>COUNTIF('JM Vine Interface'!$D:$D,"Minimal")</f>
        <v>0</v>
      </c>
      <c r="F141" s="38">
        <f>'JM Vine Interface'!H16</f>
        <v>0</v>
      </c>
      <c r="G141" s="38">
        <f>'JM Vine Interface'!H17</f>
        <v>0</v>
      </c>
      <c r="H141" s="38">
        <f>'JM Vine Interface'!H18</f>
        <v>0</v>
      </c>
      <c r="I141" s="38">
        <f>'JM Vine Interface'!H19</f>
        <v>0</v>
      </c>
    </row>
    <row r="142" spans="2:9" ht="20.100000000000001" customHeight="1" x14ac:dyDescent="0.3">
      <c r="B142" s="37"/>
      <c r="C142" s="38" t="str">
        <f t="shared" si="14"/>
        <v>CM Inmate Phone System Interface</v>
      </c>
      <c r="D142" s="38">
        <f t="shared" si="15"/>
        <v>0</v>
      </c>
      <c r="E142" s="38">
        <f>COUNTIF('JM Inmate Phone Sys Interface'!$D:$D,"Minimal")</f>
        <v>21</v>
      </c>
      <c r="F142" s="38">
        <f>'JM Inmate Phone Sys Interface'!H16</f>
        <v>21</v>
      </c>
      <c r="G142" s="38">
        <f>'JM Inmate Phone Sys Interface'!H17</f>
        <v>0</v>
      </c>
      <c r="H142" s="38">
        <f>'JM Inmate Phone Sys Interface'!H18</f>
        <v>0</v>
      </c>
      <c r="I142" s="38">
        <f>'JM Inmate Phone Sys Interface'!H20</f>
        <v>0</v>
      </c>
    </row>
    <row r="143" spans="2:9" ht="20.100000000000001" customHeight="1" x14ac:dyDescent="0.3">
      <c r="B143" s="37"/>
      <c r="C143" s="38" t="str">
        <f t="shared" si="14"/>
        <v>JM LiveScan Module Interface</v>
      </c>
      <c r="D143" s="38">
        <f t="shared" si="15"/>
        <v>0</v>
      </c>
      <c r="E143" s="38">
        <f>COUNTIF('JM Livescan Interface'!$D:$D,"Minimal")</f>
        <v>4</v>
      </c>
      <c r="F143" s="38">
        <f>'JM Livescan Interface'!H17</f>
        <v>4</v>
      </c>
      <c r="G143" s="38">
        <f>'JM Livescan Interface'!H18</f>
        <v>0</v>
      </c>
      <c r="H143" s="38">
        <f>'JM Livescan Interface'!H19</f>
        <v>0</v>
      </c>
      <c r="I143" s="38">
        <f>'JM Livescan Interface'!H20</f>
        <v>0</v>
      </c>
    </row>
    <row r="144" spans="2:9" ht="20.100000000000001" customHeight="1" x14ac:dyDescent="0.3">
      <c r="B144" s="37"/>
      <c r="C144" s="38" t="str">
        <f t="shared" si="14"/>
        <v>JM Jail Management Bar Coding</v>
      </c>
      <c r="D144" s="38">
        <f t="shared" si="15"/>
        <v>0</v>
      </c>
      <c r="E144" s="38">
        <f>COUNTIF('JM Bar Coding'!$D:$D,"Minimal")</f>
        <v>1</v>
      </c>
      <c r="F144" s="38">
        <f>'JM Bar Coding'!H16</f>
        <v>1</v>
      </c>
      <c r="G144" s="38">
        <f>'JM Bar Coding'!H17</f>
        <v>0</v>
      </c>
      <c r="H144" s="38">
        <f>'JM Bar Coding'!H18</f>
        <v>0</v>
      </c>
      <c r="I144" s="38">
        <f>'JM Bar Coding'!H19</f>
        <v>0</v>
      </c>
    </row>
    <row r="145" spans="2:9" ht="20.100000000000001" customHeight="1" x14ac:dyDescent="0.3">
      <c r="B145" s="37"/>
      <c r="C145" s="38" t="str">
        <f t="shared" si="14"/>
        <v>JM Personnel Management</v>
      </c>
      <c r="D145" s="38">
        <f t="shared" si="15"/>
        <v>0</v>
      </c>
      <c r="E145" s="38">
        <f>COUNTIF('JM Personnel Managment'!$D:$D,"Minimal")</f>
        <v>81</v>
      </c>
      <c r="F145" s="38">
        <f>'JM Personnel Managment'!H17</f>
        <v>81</v>
      </c>
      <c r="G145" s="38">
        <f>'JM Personnel Managment'!H18</f>
        <v>0</v>
      </c>
      <c r="H145" s="38">
        <f>'JM Personnel Managment'!H19</f>
        <v>0</v>
      </c>
      <c r="I145" s="38">
        <f>'JM Personnel Managment'!H20</f>
        <v>0</v>
      </c>
    </row>
    <row r="146" spans="2:9" ht="20.100000000000001" customHeight="1" x14ac:dyDescent="0.3">
      <c r="B146" s="37"/>
      <c r="C146" s="38" t="str">
        <f t="shared" si="14"/>
        <v>JM Personnel Activity and Scheduling</v>
      </c>
      <c r="D146" s="38">
        <f t="shared" si="15"/>
        <v>0</v>
      </c>
      <c r="E146" s="38">
        <f>COUNTIF('JM Personnel Act Rpt &amp; Sched'!$D:$D,"Minimal")</f>
        <v>22</v>
      </c>
      <c r="F146" s="38">
        <f>'JM Personnel Act Rpt &amp; Sched'!H16</f>
        <v>22</v>
      </c>
      <c r="G146" s="38">
        <f>'JM Personnel Act Rpt &amp; Sched'!H17</f>
        <v>0</v>
      </c>
      <c r="H146" s="38">
        <f>'JM Personnel Act Rpt &amp; Sched'!H18</f>
        <v>0</v>
      </c>
      <c r="I146" s="38">
        <f>'JM Personnel Act Rpt &amp; Sched'!H20</f>
        <v>0</v>
      </c>
    </row>
    <row r="147" spans="2:9" ht="20.100000000000001" customHeight="1" x14ac:dyDescent="0.3">
      <c r="B147" s="37"/>
      <c r="C147" s="38" t="str">
        <f t="shared" si="14"/>
        <v>JM Officer Activity Log</v>
      </c>
      <c r="D147" s="38">
        <f t="shared" si="15"/>
        <v>0</v>
      </c>
      <c r="E147" s="38">
        <f>COUNTIF('JM Officer Activity Log'!$D:$D,"Minimal")</f>
        <v>31</v>
      </c>
      <c r="F147" s="38">
        <f>'JM Officer Activity Log'!H18</f>
        <v>31</v>
      </c>
      <c r="G147" s="38">
        <f>'JM Officer Activity Log'!H19</f>
        <v>0</v>
      </c>
      <c r="H147" s="38">
        <f>'JM Officer Activity Log'!H20</f>
        <v>0</v>
      </c>
      <c r="I147" s="38">
        <f>'JM Officer Activity Log'!H21</f>
        <v>0</v>
      </c>
    </row>
    <row r="148" spans="2:9" ht="20.100000000000001" customHeight="1" x14ac:dyDescent="0.3">
      <c r="B148" s="37"/>
      <c r="C148" s="38" t="str">
        <f t="shared" si="14"/>
        <v>JM Master Name Index</v>
      </c>
      <c r="D148" s="38">
        <f t="shared" si="15"/>
        <v>0</v>
      </c>
      <c r="E148" s="38">
        <f>COUNTIF('Law Master Name Index'!$D:$D,"Minimal")</f>
        <v>15</v>
      </c>
      <c r="F148" s="38">
        <f>'Law Master Name Index'!H16</f>
        <v>15</v>
      </c>
      <c r="G148" s="38">
        <f>'Law Master Name Index'!H17</f>
        <v>0</v>
      </c>
      <c r="H148" s="38">
        <f>'Law Master Name Index'!H18</f>
        <v>0</v>
      </c>
      <c r="I148" s="38">
        <f>'Law Master Name Index'!H19</f>
        <v>0</v>
      </c>
    </row>
    <row r="149" spans="2:9" ht="20.100000000000001" customHeight="1" x14ac:dyDescent="0.3">
      <c r="B149" s="37"/>
      <c r="C149" s="38" t="str">
        <f t="shared" si="14"/>
        <v>JM Inmate Scheduling and Tracking</v>
      </c>
      <c r="D149" s="38">
        <f t="shared" si="15"/>
        <v>5</v>
      </c>
      <c r="E149" s="38">
        <f>COUNTIF('JM Inmate Sched and Tracking'!$D:$D,"Minimal")</f>
        <v>5</v>
      </c>
      <c r="F149" s="38">
        <f>'JM Inmate Sched and Tracking'!H16</f>
        <v>0</v>
      </c>
      <c r="G149" s="38">
        <f>'JM Inmate Sched and Tracking'!H17</f>
        <v>5</v>
      </c>
      <c r="H149" s="38">
        <f>'JM Inmate Sched and Tracking'!H18</f>
        <v>0</v>
      </c>
      <c r="I149" s="38">
        <f>'JM Inmate Sched and Tracking'!H19</f>
        <v>0</v>
      </c>
    </row>
    <row r="150" spans="2:9" ht="20.100000000000001" customHeight="1" x14ac:dyDescent="0.3">
      <c r="B150" s="37"/>
      <c r="C150" s="38" t="str">
        <f t="shared" si="14"/>
        <v>JM Inmate Property Tracking</v>
      </c>
      <c r="D150" s="38">
        <f t="shared" si="15"/>
        <v>0</v>
      </c>
      <c r="E150" s="38">
        <f>COUNTIF('JM Inmate Property Tracking'!$D:$D,"Minimal")</f>
        <v>4</v>
      </c>
      <c r="F150" s="38">
        <f>'JM Inmate Property Tracking'!H17</f>
        <v>4</v>
      </c>
      <c r="G150" s="38">
        <f>'JM Inmate Property Tracking'!H18</f>
        <v>0</v>
      </c>
      <c r="H150" s="38">
        <f>'JM Inmate Property Tracking'!H19</f>
        <v>0</v>
      </c>
      <c r="I150" s="38">
        <f>'JM Inmate Property Tracking'!H20</f>
        <v>0</v>
      </c>
    </row>
    <row r="151" spans="2:9" ht="20.100000000000001" customHeight="1" x14ac:dyDescent="0.3">
      <c r="B151" s="37"/>
      <c r="C151" s="38" t="str">
        <f t="shared" si="14"/>
        <v>JM Inmate Programs</v>
      </c>
      <c r="D151" s="38">
        <f t="shared" si="15"/>
        <v>0</v>
      </c>
      <c r="E151" s="38">
        <f>COUNTIF('JM Inmate Programs'!$D:$D,"Minimal")</f>
        <v>7</v>
      </c>
      <c r="F151" s="38">
        <f>'JM Inmate Programs'!H16</f>
        <v>7</v>
      </c>
      <c r="G151" s="38">
        <f>'JM Inmate Programs'!H17</f>
        <v>0</v>
      </c>
      <c r="H151" s="38">
        <f>'JM Inmate Programs'!H18</f>
        <v>0</v>
      </c>
      <c r="I151" s="38">
        <f>'JM Inmate Programs'!H19</f>
        <v>0</v>
      </c>
    </row>
    <row r="152" spans="2:9" ht="20.100000000000001" customHeight="1" x14ac:dyDescent="0.3">
      <c r="B152" s="37"/>
      <c r="C152" s="38" t="str">
        <f t="shared" si="14"/>
        <v>JM Inmate Movement Tracking</v>
      </c>
      <c r="D152" s="38">
        <f t="shared" si="15"/>
        <v>0</v>
      </c>
      <c r="E152" s="38">
        <f>COUNTIF('JM Inmate Movement'!$D:$D,"Minimal")</f>
        <v>12</v>
      </c>
      <c r="F152" s="38">
        <f>'JM Inmate Movement'!H16</f>
        <v>12</v>
      </c>
      <c r="G152" s="38">
        <f>'JM Inmate Movement'!H17</f>
        <v>0</v>
      </c>
      <c r="H152" s="38">
        <f>'JM Inmate Movement'!H18</f>
        <v>0</v>
      </c>
      <c r="I152" s="38">
        <f>'JM Inmate Movement'!H21</f>
        <v>0</v>
      </c>
    </row>
    <row r="153" spans="2:9" ht="20.100000000000001" customHeight="1" x14ac:dyDescent="0.3">
      <c r="B153" s="37"/>
      <c r="C153" s="38" t="str">
        <f t="shared" si="14"/>
        <v>JM Inmate Incident Tracking</v>
      </c>
      <c r="D153" s="38">
        <f t="shared" si="15"/>
        <v>0</v>
      </c>
      <c r="E153" s="38">
        <f>COUNTIF('JM Inmate Incident Tracking'!$D:$D,"Minimal")</f>
        <v>0</v>
      </c>
      <c r="F153" s="38">
        <f>'JM Inmate Incident Tracking'!H17</f>
        <v>0</v>
      </c>
      <c r="G153" s="38">
        <f>'JM Inmate Incident Tracking'!H18</f>
        <v>0</v>
      </c>
      <c r="H153" s="38">
        <f>'JM Inmate Incident Tracking'!H19</f>
        <v>0</v>
      </c>
      <c r="I153" s="38">
        <f>'JM Inmate Incident Tracking'!H20</f>
        <v>0</v>
      </c>
    </row>
    <row r="154" spans="2:9" ht="20.100000000000001" customHeight="1" x14ac:dyDescent="0.3">
      <c r="B154" s="37"/>
      <c r="C154" s="38" t="str">
        <f t="shared" si="14"/>
        <v>JM Inmate Grievance Tracking</v>
      </c>
      <c r="D154" s="38">
        <f t="shared" si="15"/>
        <v>0</v>
      </c>
      <c r="E154" s="38">
        <f>COUNTIF('JM Inmate Grievance Track'!$D:$D,"Minimal")</f>
        <v>1</v>
      </c>
      <c r="F154" s="38">
        <f>'JM Inmate Grievance Track'!H18</f>
        <v>1</v>
      </c>
      <c r="G154" s="38">
        <f>'JM Inmate Grievance Track'!H19</f>
        <v>0</v>
      </c>
      <c r="H154" s="38">
        <f>'JM Inmate Grievance Track'!H20</f>
        <v>0</v>
      </c>
      <c r="I154" s="38">
        <f>'JM Inmate Grievance Track'!H22</f>
        <v>0</v>
      </c>
    </row>
    <row r="155" spans="2:9" ht="20.100000000000001" customHeight="1" x14ac:dyDescent="0.3">
      <c r="B155" s="37"/>
      <c r="C155" s="38" t="str">
        <f t="shared" si="14"/>
        <v>JM Inmate Finance Management</v>
      </c>
      <c r="D155" s="38">
        <f t="shared" si="15"/>
        <v>0</v>
      </c>
      <c r="E155" s="38">
        <f>COUNTIF('JM Inmate Fin Mgt'!$D:$D,"Minimal")</f>
        <v>35</v>
      </c>
      <c r="F155" s="38">
        <f>'JM Inmate Fin Mgt'!H17</f>
        <v>35</v>
      </c>
      <c r="G155" s="38">
        <f>'JM Inmate Fin Mgt'!H18</f>
        <v>0</v>
      </c>
      <c r="H155" s="38">
        <f>'JM Inmate Fin Mgt'!H19</f>
        <v>0</v>
      </c>
      <c r="I155" s="38">
        <f>'JM Inmate Fin Mgt'!H20</f>
        <v>0</v>
      </c>
    </row>
    <row r="156" spans="2:9" ht="20.100000000000001" customHeight="1" x14ac:dyDescent="0.3">
      <c r="B156" s="37"/>
      <c r="C156" s="38" t="str">
        <f t="shared" si="14"/>
        <v>JM Inmate Contacts</v>
      </c>
      <c r="D156" s="38">
        <f t="shared" si="15"/>
        <v>0</v>
      </c>
      <c r="E156" s="38">
        <f>COUNTIF('JM Inmate Contacts'!$D:$D,"Minimal")</f>
        <v>29</v>
      </c>
      <c r="F156" s="38">
        <f>'JM Inmate Contacts'!H18</f>
        <v>29</v>
      </c>
      <c r="G156" s="38">
        <f>'JM Inmate Contacts'!H19</f>
        <v>0</v>
      </c>
      <c r="H156" s="38">
        <f>'JM Inmate Contacts'!H20</f>
        <v>0</v>
      </c>
      <c r="I156" s="38">
        <f>'JM Inmate Contacts'!H21</f>
        <v>0</v>
      </c>
    </row>
    <row r="157" spans="2:9" ht="20.100000000000001" customHeight="1" x14ac:dyDescent="0.3">
      <c r="B157" s="37"/>
      <c r="C157" s="38" t="str">
        <f t="shared" si="14"/>
        <v>JM Case Management</v>
      </c>
      <c r="D157" s="38">
        <f t="shared" si="15"/>
        <v>0</v>
      </c>
      <c r="E157" s="38">
        <f>COUNTIF('JM Inmate Case Mgt'!$D:$D,"Minimal")</f>
        <v>11</v>
      </c>
      <c r="F157" s="38">
        <f>'JM Inmate Case Mgt'!H16</f>
        <v>11</v>
      </c>
      <c r="G157" s="38">
        <f>'JM Inmate Case Mgt'!H17</f>
        <v>0</v>
      </c>
      <c r="H157" s="38">
        <f>'JM Inmate Case Mgt'!H18</f>
        <v>0</v>
      </c>
      <c r="I157" s="38">
        <f>'JM Inmate Case Mgt'!H19</f>
        <v>0</v>
      </c>
    </row>
    <row r="158" spans="2:9" ht="20.100000000000001" customHeight="1" x14ac:dyDescent="0.3">
      <c r="B158" s="37"/>
      <c r="C158" s="38" t="str">
        <f t="shared" si="14"/>
        <v>JM Inmate Activity Log</v>
      </c>
      <c r="D158" s="38">
        <f t="shared" si="15"/>
        <v>0</v>
      </c>
      <c r="E158" s="38">
        <f>COUNTIF('JM Inmate Activity'!$D:$D,"Minimal")</f>
        <v>28</v>
      </c>
      <c r="F158" s="38">
        <f>'JM Inmate Activity'!H18</f>
        <v>28</v>
      </c>
      <c r="G158" s="38">
        <f>'JM Inmate Activity'!H19</f>
        <v>0</v>
      </c>
      <c r="H158" s="38">
        <f>'JM Inmate Activity'!H20</f>
        <v>0</v>
      </c>
      <c r="I158" s="38">
        <f>'JM Inmate Activity'!H21</f>
        <v>0</v>
      </c>
    </row>
    <row r="159" spans="2:9" ht="20.100000000000001" customHeight="1" x14ac:dyDescent="0.3">
      <c r="B159" s="37"/>
      <c r="C159" s="38" t="str">
        <f t="shared" si="14"/>
        <v>JM Equipment Tracking</v>
      </c>
      <c r="D159" s="38">
        <f t="shared" si="15"/>
        <v>0</v>
      </c>
      <c r="E159" s="38">
        <f>COUNTIF('JM Equipment Tracking'!$D:$D,"Minimal")</f>
        <v>4</v>
      </c>
      <c r="F159" s="38">
        <f>'JM Equipment Tracking'!H17</f>
        <v>4</v>
      </c>
      <c r="G159" s="38">
        <f>'JM Equipment Tracking'!H18</f>
        <v>0</v>
      </c>
      <c r="H159" s="38">
        <f>'JM Equipment Tracking'!H19</f>
        <v>0</v>
      </c>
      <c r="I159" s="38">
        <f>'JM Equipment Tracking'!H20</f>
        <v>0</v>
      </c>
    </row>
    <row r="160" spans="2:9" ht="20.100000000000001" customHeight="1" x14ac:dyDescent="0.3">
      <c r="B160" s="37"/>
      <c r="C160" s="38" t="str">
        <f t="shared" si="14"/>
        <v>JM Data Analysis and Mapping</v>
      </c>
      <c r="D160" s="38">
        <f t="shared" si="15"/>
        <v>0</v>
      </c>
      <c r="E160" s="38">
        <f>COUNTIF('JM Data Analysis &amp; Map'!$D:$D,"Minimal")</f>
        <v>60</v>
      </c>
      <c r="F160" s="38">
        <f>'JM Data Analysis &amp; Map'!H18</f>
        <v>60</v>
      </c>
      <c r="G160" s="38">
        <f>'JM Data Analysis &amp; Map'!H19</f>
        <v>0</v>
      </c>
      <c r="H160" s="38">
        <f>'JM Data Analysis &amp; Map'!H20</f>
        <v>0</v>
      </c>
      <c r="I160" s="38">
        <f>'JM Data Analysis &amp; Map'!H21</f>
        <v>0</v>
      </c>
    </row>
    <row r="161" spans="2:9" ht="20.100000000000001" customHeight="1" x14ac:dyDescent="0.3">
      <c r="B161" s="37"/>
      <c r="C161" s="38" t="str">
        <f t="shared" si="14"/>
        <v>JM Commissary</v>
      </c>
      <c r="D161" s="38">
        <f t="shared" si="15"/>
        <v>0</v>
      </c>
      <c r="E161" s="38">
        <f>COUNTIF('JM Commissary'!$D:$D,"Minimal")</f>
        <v>16</v>
      </c>
      <c r="F161" s="38">
        <f>'JM Commissary'!H17</f>
        <v>16</v>
      </c>
      <c r="G161" s="38">
        <f>'JM Commissary'!H18</f>
        <v>0</v>
      </c>
      <c r="H161" s="38">
        <f>'JM Commissary'!H19</f>
        <v>0</v>
      </c>
      <c r="I161" s="38">
        <f>'JM Commissary'!H20</f>
        <v>0</v>
      </c>
    </row>
    <row r="162" spans="2:9" ht="20.100000000000001" customHeight="1" x14ac:dyDescent="0.3">
      <c r="B162" s="37"/>
      <c r="C162" s="38" t="str">
        <f t="shared" ref="C162" si="16">C42</f>
        <v>J Securus Interface</v>
      </c>
      <c r="D162" s="38">
        <f t="shared" si="15"/>
        <v>0</v>
      </c>
      <c r="E162" s="38">
        <f>COUNTIF('J Securus Interface'!$D:$D,"Minimal")</f>
        <v>6</v>
      </c>
      <c r="F162" s="38">
        <f>'J Securus Interface'!H16</f>
        <v>6</v>
      </c>
      <c r="G162" s="38">
        <f>'J Securus Interface'!H17</f>
        <v>0</v>
      </c>
      <c r="H162" s="38">
        <f>'J Securus Interface'!H18</f>
        <v>0</v>
      </c>
      <c r="I162" s="38">
        <f>'J Securus Interface'!H19</f>
        <v>0</v>
      </c>
    </row>
    <row r="163" spans="2:9" ht="3.75" customHeight="1" x14ac:dyDescent="0.3">
      <c r="B163" s="325"/>
      <c r="C163" s="325"/>
      <c r="D163" s="325"/>
      <c r="E163" s="325"/>
      <c r="F163" s="325"/>
      <c r="G163" s="325"/>
      <c r="H163" s="325"/>
      <c r="I163" s="325"/>
    </row>
    <row r="164" spans="2:9" ht="14.25" hidden="1" customHeight="1" x14ac:dyDescent="0.3"/>
    <row r="165" spans="2:9" x14ac:dyDescent="0.3"/>
    <row r="166" spans="2:9" ht="13.2" hidden="1" customHeight="1" x14ac:dyDescent="0.3"/>
  </sheetData>
  <sheetProtection algorithmName="SHA-512" hashValue="fcAju8pX8swFFE2Kjh/1bI7h7Jv2e8AwISbnzTamsIR97CF/ujWmOXsudUyzha/BWNjPTX4MQZnrtaCDP8eg0w==" saltValue="gGxujJkb/VTqLCTvB/pmzw==" spinCount="100000" sheet="1" objects="1" scenarios="1"/>
  <mergeCells count="2">
    <mergeCell ref="B163:I163"/>
    <mergeCell ref="B2:I2"/>
  </mergeCells>
  <pageMargins left="0.7" right="0.7" top="0.75" bottom="0.75" header="0.3" footer="0.3"/>
  <pageSetup scale="49" fitToHeight="0" orientation="portrait" horizontalDpi="4294967293" verticalDpi="4294967293" r:id="rId1"/>
  <headerFooter>
    <oddHeader>&amp;CLos Alamos, NM
&amp;F&amp;R&amp;A</oddHeader>
    <oddFooter>&amp;LTSSI Consulting LLC, June 2015&amp;CPage &amp;P of &amp;N</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CC00"/>
  </sheetPr>
  <dimension ref="A1:M161"/>
  <sheetViews>
    <sheetView showGridLines="0" zoomScale="80" zoomScaleNormal="80" zoomScalePageLayoutView="40" workbookViewId="0">
      <selection activeCell="F4" sqref="F4"/>
    </sheetView>
  </sheetViews>
  <sheetFormatPr defaultColWidth="0" defaultRowHeight="14.4" zeroHeight="1" x14ac:dyDescent="0.3"/>
  <cols>
    <col min="1" max="1" width="1.218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2" customWidth="1"/>
    <col min="14" max="16384" width="9.21875" hidden="1"/>
  </cols>
  <sheetData>
    <row r="1" spans="2:12" ht="3.6" customHeight="1" thickBot="1" x14ac:dyDescent="0.35"/>
    <row r="2" spans="2:12" s="181" customFormat="1" ht="129" customHeight="1" thickBot="1" x14ac:dyDescent="0.3">
      <c r="B2" s="256" t="s">
        <v>44</v>
      </c>
      <c r="C2" s="256" t="s">
        <v>45</v>
      </c>
      <c r="D2" s="256" t="s">
        <v>46</v>
      </c>
      <c r="E2" s="256" t="s">
        <v>1588</v>
      </c>
      <c r="F2" s="256" t="s">
        <v>42</v>
      </c>
      <c r="G2" s="269" t="s">
        <v>47</v>
      </c>
      <c r="H2" s="269" t="s">
        <v>48</v>
      </c>
      <c r="I2" s="270" t="s">
        <v>49</v>
      </c>
      <c r="J2" s="270" t="s">
        <v>50</v>
      </c>
      <c r="K2" s="271" t="s">
        <v>14</v>
      </c>
      <c r="L2" s="272" t="s">
        <v>51</v>
      </c>
    </row>
    <row r="3" spans="2:12" ht="16.2" thickBot="1" x14ac:dyDescent="0.35">
      <c r="B3" s="273" t="s">
        <v>1591</v>
      </c>
      <c r="C3" s="34"/>
      <c r="D3" s="34"/>
      <c r="E3" s="34"/>
      <c r="F3" s="34"/>
      <c r="G3" s="77" t="s">
        <v>52</v>
      </c>
      <c r="H3" s="25">
        <f>COUNTA(D4:D485)</f>
        <v>14</v>
      </c>
      <c r="I3" s="61"/>
      <c r="J3" s="62" t="s">
        <v>53</v>
      </c>
      <c r="K3" s="63">
        <f>SUM(K4:K480)</f>
        <v>0</v>
      </c>
      <c r="L3" s="274"/>
    </row>
    <row r="4" spans="2:12" ht="46.5" customHeight="1" x14ac:dyDescent="0.3">
      <c r="B4" s="275" t="s">
        <v>1592</v>
      </c>
      <c r="C4" s="39">
        <v>1</v>
      </c>
      <c r="D4" s="84" t="s">
        <v>9</v>
      </c>
      <c r="E4" s="93" t="s">
        <v>1589</v>
      </c>
      <c r="F4" s="102" t="s">
        <v>43</v>
      </c>
      <c r="G4" s="73" t="s">
        <v>54</v>
      </c>
      <c r="H4" s="315">
        <f>COUNTIF(F4:F485,"Select from Drop Down")</f>
        <v>14</v>
      </c>
      <c r="I4" s="26">
        <f>VLOOKUP($D4,SpecData,2,FALSE)</f>
        <v>3</v>
      </c>
      <c r="J4" s="27">
        <f>VLOOKUP($F4,AvailabilityData,2,FALSE)</f>
        <v>0</v>
      </c>
      <c r="K4" s="165">
        <f>I4*J4</f>
        <v>0</v>
      </c>
      <c r="L4" s="154"/>
    </row>
    <row r="5" spans="2:12" ht="30" customHeight="1" x14ac:dyDescent="0.3">
      <c r="B5" s="86" t="str">
        <f>IF(C5="","",$B$4)</f>
        <v/>
      </c>
      <c r="C5" s="86"/>
      <c r="D5" s="3"/>
      <c r="E5" s="94" t="s">
        <v>1714</v>
      </c>
      <c r="F5" s="183"/>
      <c r="G5" s="232"/>
      <c r="H5" s="276"/>
      <c r="I5" s="234"/>
      <c r="J5" s="235"/>
      <c r="K5" s="234"/>
      <c r="L5" s="236"/>
    </row>
    <row r="6" spans="2:12" ht="30" customHeight="1" x14ac:dyDescent="0.3">
      <c r="B6" s="277" t="str">
        <f t="shared" ref="B6:B10" si="0">IF(C6="","",$B$4)</f>
        <v>JLScanl</v>
      </c>
      <c r="C6" s="2">
        <f>IF(ISTEXT(D6),MAX($C$4:$C4)+1,"")</f>
        <v>2</v>
      </c>
      <c r="D6" s="4" t="s">
        <v>11</v>
      </c>
      <c r="E6" s="278" t="s">
        <v>1709</v>
      </c>
      <c r="F6" s="91" t="s">
        <v>43</v>
      </c>
      <c r="G6" s="316" t="s">
        <v>55</v>
      </c>
      <c r="H6" s="32">
        <f>COUNTIF(F5:F482,"Function Available")</f>
        <v>0</v>
      </c>
      <c r="I6" s="14">
        <f t="shared" ref="I6:I18" si="1">VLOOKUP($D6,SpecData,2,FALSE)</f>
        <v>1</v>
      </c>
      <c r="J6" s="15">
        <f t="shared" ref="J6:J18" si="2">VLOOKUP($F6,AvailabilityData,2,FALSE)</f>
        <v>0</v>
      </c>
      <c r="K6" s="21">
        <f>I6*J6</f>
        <v>0</v>
      </c>
      <c r="L6" s="155"/>
    </row>
    <row r="7" spans="2:12" ht="30" customHeight="1" x14ac:dyDescent="0.3">
      <c r="B7" s="277" t="str">
        <f t="shared" si="0"/>
        <v>JLScanl</v>
      </c>
      <c r="C7" s="2">
        <f>IF(ISTEXT(D7),MAX($C$6:$C6)+1,"")</f>
        <v>3</v>
      </c>
      <c r="D7" s="4" t="s">
        <v>11</v>
      </c>
      <c r="E7" s="195" t="s">
        <v>1710</v>
      </c>
      <c r="F7" s="91" t="s">
        <v>43</v>
      </c>
      <c r="G7" s="68" t="s">
        <v>57</v>
      </c>
      <c r="H7" s="32">
        <f>COUNTIF(F5:F482,"Function Not Available")</f>
        <v>0</v>
      </c>
      <c r="I7" s="14">
        <f t="shared" si="1"/>
        <v>1</v>
      </c>
      <c r="J7" s="15">
        <f t="shared" si="2"/>
        <v>0</v>
      </c>
      <c r="K7" s="21">
        <f t="shared" ref="K7:K18" si="3">I7*J7</f>
        <v>0</v>
      </c>
      <c r="L7" s="149"/>
    </row>
    <row r="8" spans="2:12" ht="30" customHeight="1" x14ac:dyDescent="0.3">
      <c r="B8" s="277" t="str">
        <f t="shared" si="0"/>
        <v>JLScanl</v>
      </c>
      <c r="C8" s="2">
        <f>IF(ISTEXT(D8),MAX($C$6:$C7)+1,"")</f>
        <v>4</v>
      </c>
      <c r="D8" s="4" t="s">
        <v>9</v>
      </c>
      <c r="E8" s="195" t="s">
        <v>1711</v>
      </c>
      <c r="F8" s="91" t="s">
        <v>43</v>
      </c>
      <c r="G8" s="76" t="s">
        <v>59</v>
      </c>
      <c r="H8" s="8">
        <f>COUNTIF(F5:F482,"Exception")</f>
        <v>0</v>
      </c>
      <c r="I8" s="14">
        <f t="shared" si="1"/>
        <v>3</v>
      </c>
      <c r="J8" s="15">
        <f t="shared" si="2"/>
        <v>0</v>
      </c>
      <c r="K8" s="21">
        <f t="shared" si="3"/>
        <v>0</v>
      </c>
      <c r="L8" s="149"/>
    </row>
    <row r="9" spans="2:12" ht="30" customHeight="1" x14ac:dyDescent="0.3">
      <c r="B9" s="277" t="str">
        <f t="shared" si="0"/>
        <v>JLScanl</v>
      </c>
      <c r="C9" s="2">
        <f>IF(ISTEXT(D9),MAX($C$6:$C8)+1,"")</f>
        <v>5</v>
      </c>
      <c r="D9" s="4" t="s">
        <v>11</v>
      </c>
      <c r="E9" s="195" t="s">
        <v>1712</v>
      </c>
      <c r="F9" s="91" t="s">
        <v>43</v>
      </c>
      <c r="G9" s="76" t="s">
        <v>61</v>
      </c>
      <c r="H9" s="11">
        <f>COUNTIFS(D:D,"=Crucial",F:F,"=Select From Drop Down")</f>
        <v>8</v>
      </c>
      <c r="I9" s="14">
        <f t="shared" si="1"/>
        <v>1</v>
      </c>
      <c r="J9" s="15">
        <f t="shared" si="2"/>
        <v>0</v>
      </c>
      <c r="K9" s="21">
        <f t="shared" si="3"/>
        <v>0</v>
      </c>
      <c r="L9" s="149"/>
    </row>
    <row r="10" spans="2:12" ht="30" customHeight="1" x14ac:dyDescent="0.3">
      <c r="B10" s="277" t="str">
        <f t="shared" si="0"/>
        <v>JLScanl</v>
      </c>
      <c r="C10" s="2">
        <f>IF(ISTEXT(D10),MAX($C$6:$C9)+1,"")</f>
        <v>6</v>
      </c>
      <c r="D10" s="4" t="s">
        <v>11</v>
      </c>
      <c r="E10" s="195" t="s">
        <v>1713</v>
      </c>
      <c r="F10" s="91" t="s">
        <v>43</v>
      </c>
      <c r="G10" s="76" t="s">
        <v>63</v>
      </c>
      <c r="H10" s="11">
        <f>COUNTIFS(D:D,"=Crucial",F:F,"=Function Available")</f>
        <v>0</v>
      </c>
      <c r="I10" s="14">
        <f t="shared" si="1"/>
        <v>1</v>
      </c>
      <c r="J10" s="15">
        <f t="shared" si="2"/>
        <v>0</v>
      </c>
      <c r="K10" s="21">
        <f t="shared" si="3"/>
        <v>0</v>
      </c>
      <c r="L10" s="149"/>
    </row>
    <row r="11" spans="2:12" ht="30" customHeight="1" x14ac:dyDescent="0.3">
      <c r="B11" s="277" t="str">
        <f t="shared" ref="B11:B18" si="4">IF(C11="","",$B$4)</f>
        <v>JLScanl</v>
      </c>
      <c r="C11" s="2">
        <f>IF(ISTEXT(D11),MAX($C$6:$C10)+1,"")</f>
        <v>7</v>
      </c>
      <c r="D11" s="4" t="s">
        <v>9</v>
      </c>
      <c r="E11" s="218" t="s">
        <v>481</v>
      </c>
      <c r="F11" s="91" t="s">
        <v>43</v>
      </c>
      <c r="G11" s="76" t="s">
        <v>65</v>
      </c>
      <c r="H11" s="11">
        <f>COUNTIFS(D:D,"=Crucial",F:F,"=Function Not Available")</f>
        <v>0</v>
      </c>
      <c r="I11" s="14">
        <f t="shared" si="1"/>
        <v>3</v>
      </c>
      <c r="J11" s="15">
        <f t="shared" si="2"/>
        <v>0</v>
      </c>
      <c r="K11" s="21">
        <f t="shared" si="3"/>
        <v>0</v>
      </c>
      <c r="L11" s="150"/>
    </row>
    <row r="12" spans="2:12" ht="41.4" x14ac:dyDescent="0.3">
      <c r="B12" s="277" t="str">
        <f t="shared" si="4"/>
        <v>JLScanl</v>
      </c>
      <c r="C12" s="2">
        <f>IF(ISTEXT(D12),MAX($C$6:$C11)+1,"")</f>
        <v>8</v>
      </c>
      <c r="D12" s="4" t="s">
        <v>9</v>
      </c>
      <c r="E12" s="96" t="s">
        <v>1590</v>
      </c>
      <c r="F12" s="91" t="s">
        <v>43</v>
      </c>
      <c r="G12" s="73" t="s">
        <v>66</v>
      </c>
      <c r="H12" s="24">
        <f>COUNTIFS(D:D,"=Crucial",F:F,"=Exception")</f>
        <v>0</v>
      </c>
      <c r="I12" s="14">
        <f t="shared" si="1"/>
        <v>3</v>
      </c>
      <c r="J12" s="15">
        <f t="shared" si="2"/>
        <v>0</v>
      </c>
      <c r="K12" s="21">
        <f t="shared" si="3"/>
        <v>0</v>
      </c>
      <c r="L12" s="151"/>
    </row>
    <row r="13" spans="2:12" ht="30" customHeight="1" x14ac:dyDescent="0.3">
      <c r="B13" s="277" t="str">
        <f t="shared" si="4"/>
        <v>JLScanl</v>
      </c>
      <c r="C13" s="2">
        <f>IF(ISTEXT(D13),MAX($C$6:$C12)+1,"")</f>
        <v>9</v>
      </c>
      <c r="D13" s="4" t="s">
        <v>9</v>
      </c>
      <c r="E13" s="96" t="s">
        <v>482</v>
      </c>
      <c r="F13" s="91" t="s">
        <v>43</v>
      </c>
      <c r="G13" s="76" t="s">
        <v>67</v>
      </c>
      <c r="H13" s="11">
        <f>COUNTIFS(D:D,"=Important",F:F,"=Select From Drop Down")</f>
        <v>2</v>
      </c>
      <c r="I13" s="14">
        <f t="shared" si="1"/>
        <v>3</v>
      </c>
      <c r="J13" s="15">
        <f t="shared" si="2"/>
        <v>0</v>
      </c>
      <c r="K13" s="21">
        <f t="shared" si="3"/>
        <v>0</v>
      </c>
      <c r="L13" s="149"/>
    </row>
    <row r="14" spans="2:12" ht="30" customHeight="1" x14ac:dyDescent="0.3">
      <c r="B14" s="277" t="str">
        <f t="shared" si="4"/>
        <v>JLScanl</v>
      </c>
      <c r="C14" s="2">
        <f>IF(ISTEXT(D14),MAX($C$6:$C13)+1,"")</f>
        <v>10</v>
      </c>
      <c r="D14" s="4" t="s">
        <v>9</v>
      </c>
      <c r="E14" s="96" t="s">
        <v>483</v>
      </c>
      <c r="F14" s="91" t="s">
        <v>43</v>
      </c>
      <c r="G14" s="68" t="s">
        <v>69</v>
      </c>
      <c r="H14" s="11">
        <f>COUNTIFS(D:D,"=Important",F:F,"=Function Available")</f>
        <v>0</v>
      </c>
      <c r="I14" s="14">
        <f t="shared" si="1"/>
        <v>3</v>
      </c>
      <c r="J14" s="15">
        <f t="shared" si="2"/>
        <v>0</v>
      </c>
      <c r="K14" s="21">
        <f t="shared" si="3"/>
        <v>0</v>
      </c>
      <c r="L14" s="149"/>
    </row>
    <row r="15" spans="2:12" ht="30" customHeight="1" x14ac:dyDescent="0.3">
      <c r="B15" s="277" t="str">
        <f t="shared" si="4"/>
        <v>JLScanl</v>
      </c>
      <c r="C15" s="2">
        <f>IF(ISTEXT(D15),MAX($C$6:$C14)+1,"")</f>
        <v>11</v>
      </c>
      <c r="D15" s="4" t="s">
        <v>10</v>
      </c>
      <c r="E15" s="96" t="s">
        <v>484</v>
      </c>
      <c r="F15" s="91" t="s">
        <v>43</v>
      </c>
      <c r="G15" s="76" t="s">
        <v>71</v>
      </c>
      <c r="H15" s="164">
        <f>COUNTIFS(D:D,"=Important",F:F,"=Function Not Available")</f>
        <v>0</v>
      </c>
      <c r="I15" s="14">
        <f t="shared" si="1"/>
        <v>2</v>
      </c>
      <c r="J15" s="15">
        <f t="shared" si="2"/>
        <v>0</v>
      </c>
      <c r="K15" s="21">
        <f t="shared" si="3"/>
        <v>0</v>
      </c>
      <c r="L15" s="155"/>
    </row>
    <row r="16" spans="2:12" ht="30" customHeight="1" x14ac:dyDescent="0.3">
      <c r="B16" s="277" t="str">
        <f t="shared" si="4"/>
        <v>JLScanl</v>
      </c>
      <c r="C16" s="2">
        <f>IF(ISTEXT(D16),MAX($C$6:$C15)+1,"")</f>
        <v>12</v>
      </c>
      <c r="D16" s="4" t="s">
        <v>9</v>
      </c>
      <c r="E16" s="96" t="s">
        <v>485</v>
      </c>
      <c r="F16" s="91" t="s">
        <v>43</v>
      </c>
      <c r="G16" s="76" t="s">
        <v>73</v>
      </c>
      <c r="H16" s="98">
        <f>COUNTIFS(D:D,"=Important",F:F,"=Exception")</f>
        <v>0</v>
      </c>
      <c r="I16" s="14">
        <f t="shared" si="1"/>
        <v>3</v>
      </c>
      <c r="J16" s="15">
        <f t="shared" si="2"/>
        <v>0</v>
      </c>
      <c r="K16" s="21">
        <f t="shared" si="3"/>
        <v>0</v>
      </c>
      <c r="L16" s="149"/>
    </row>
    <row r="17" spans="2:12" ht="30" customHeight="1" x14ac:dyDescent="0.3">
      <c r="B17" s="277" t="str">
        <f t="shared" si="4"/>
        <v>JLScanl</v>
      </c>
      <c r="C17" s="2">
        <f>IF(ISTEXT(D17),MAX($C$6:$C16)+1,"")</f>
        <v>13</v>
      </c>
      <c r="D17" s="4" t="s">
        <v>10</v>
      </c>
      <c r="E17" s="96" t="s">
        <v>486</v>
      </c>
      <c r="F17" s="91" t="s">
        <v>43</v>
      </c>
      <c r="G17" s="76" t="s">
        <v>75</v>
      </c>
      <c r="H17" s="98">
        <f>COUNTIFS(D:D,"=Minimal",F:F,"=Select From Drop Down")</f>
        <v>4</v>
      </c>
      <c r="I17" s="14">
        <f t="shared" si="1"/>
        <v>2</v>
      </c>
      <c r="J17" s="15">
        <f t="shared" si="2"/>
        <v>0</v>
      </c>
      <c r="K17" s="21">
        <f t="shared" si="3"/>
        <v>0</v>
      </c>
      <c r="L17" s="149"/>
    </row>
    <row r="18" spans="2:12" ht="30" customHeight="1" x14ac:dyDescent="0.3">
      <c r="B18" s="277" t="str">
        <f t="shared" si="4"/>
        <v>JLScanl</v>
      </c>
      <c r="C18" s="2">
        <f>IF(ISTEXT(D18),MAX($C$6:$C17)+1,"")</f>
        <v>14</v>
      </c>
      <c r="D18" s="4" t="s">
        <v>9</v>
      </c>
      <c r="E18" s="96" t="s">
        <v>487</v>
      </c>
      <c r="F18" s="91" t="s">
        <v>43</v>
      </c>
      <c r="G18" s="76" t="s">
        <v>77</v>
      </c>
      <c r="H18" s="98">
        <f>COUNTIFS(D:D,"=Minimal",F:F,"=Function Available")</f>
        <v>0</v>
      </c>
      <c r="I18" s="14">
        <f t="shared" si="1"/>
        <v>3</v>
      </c>
      <c r="J18" s="15">
        <f t="shared" si="2"/>
        <v>0</v>
      </c>
      <c r="K18" s="21">
        <f t="shared" si="3"/>
        <v>0</v>
      </c>
      <c r="L18" s="149"/>
    </row>
    <row r="19" spans="2:12" ht="30" hidden="1" customHeight="1" x14ac:dyDescent="0.3">
      <c r="B19" s="199"/>
      <c r="C19" s="199"/>
      <c r="D19" s="200"/>
      <c r="E19" s="208"/>
      <c r="F19" s="202"/>
      <c r="G19" s="69" t="s">
        <v>79</v>
      </c>
      <c r="H19" s="146">
        <f>COUNTIFS(D:D,"=Minimal",F:F,"=Function Not Available")</f>
        <v>0</v>
      </c>
      <c r="I19" s="204"/>
      <c r="J19" s="205"/>
      <c r="K19" s="204"/>
      <c r="L19" s="317"/>
    </row>
    <row r="20" spans="2:12" ht="30" hidden="1" customHeight="1" x14ac:dyDescent="0.3">
      <c r="B20" s="199"/>
      <c r="C20" s="199"/>
      <c r="D20" s="200"/>
      <c r="E20" s="207"/>
      <c r="F20" s="202"/>
      <c r="G20" s="69" t="s">
        <v>81</v>
      </c>
      <c r="H20" s="146">
        <f>COUNTIFS(D:D,"=Minimal",F:F,"=Exception")</f>
        <v>0</v>
      </c>
      <c r="I20" s="318"/>
      <c r="J20" s="318"/>
      <c r="K20" s="318"/>
      <c r="L20" s="318"/>
    </row>
    <row r="21" spans="2:12" ht="9" customHeight="1" x14ac:dyDescent="0.3">
      <c r="E21" s="106"/>
    </row>
    <row r="22" spans="2:12" hidden="1" x14ac:dyDescent="0.3">
      <c r="E22" s="106"/>
    </row>
    <row r="23" spans="2:12" hidden="1" x14ac:dyDescent="0.3">
      <c r="E23" s="106"/>
    </row>
    <row r="24" spans="2:12" hidden="1" x14ac:dyDescent="0.3">
      <c r="E24" s="106"/>
    </row>
    <row r="25" spans="2:12" hidden="1" x14ac:dyDescent="0.3">
      <c r="E25" s="106"/>
    </row>
    <row r="26" spans="2:12" hidden="1" x14ac:dyDescent="0.3">
      <c r="E26" s="106"/>
    </row>
    <row r="27" spans="2:12" hidden="1" x14ac:dyDescent="0.3">
      <c r="E27" s="106"/>
    </row>
    <row r="28" spans="2:12" hidden="1" x14ac:dyDescent="0.3">
      <c r="E28" s="106"/>
    </row>
    <row r="29" spans="2:12" hidden="1" x14ac:dyDescent="0.3">
      <c r="E29" s="106"/>
    </row>
    <row r="30" spans="2:12" hidden="1" x14ac:dyDescent="0.3">
      <c r="E30" s="106"/>
    </row>
    <row r="31" spans="2:12" hidden="1" x14ac:dyDescent="0.3">
      <c r="E31" s="106"/>
    </row>
    <row r="32" spans="2:12" hidden="1" x14ac:dyDescent="0.3">
      <c r="E32" s="106"/>
    </row>
    <row r="33" spans="5:5" hidden="1" x14ac:dyDescent="0.3">
      <c r="E33" s="106"/>
    </row>
    <row r="34" spans="5:5" hidden="1" x14ac:dyDescent="0.3">
      <c r="E34" s="106"/>
    </row>
    <row r="35" spans="5:5" hidden="1" x14ac:dyDescent="0.3">
      <c r="E35" s="106"/>
    </row>
    <row r="36" spans="5:5" hidden="1" x14ac:dyDescent="0.3">
      <c r="E36" s="106"/>
    </row>
    <row r="37" spans="5:5" hidden="1" x14ac:dyDescent="0.3">
      <c r="E37" s="106"/>
    </row>
    <row r="38" spans="5:5" hidden="1" x14ac:dyDescent="0.3">
      <c r="E38" s="106"/>
    </row>
    <row r="39" spans="5:5" hidden="1" x14ac:dyDescent="0.3">
      <c r="E39" s="106"/>
    </row>
    <row r="40" spans="5:5" hidden="1" x14ac:dyDescent="0.3">
      <c r="E40" s="106"/>
    </row>
    <row r="41" spans="5:5" hidden="1" x14ac:dyDescent="0.3">
      <c r="E41" s="106"/>
    </row>
    <row r="42" spans="5:5" hidden="1" x14ac:dyDescent="0.3">
      <c r="E42" s="106"/>
    </row>
    <row r="43" spans="5:5" hidden="1" x14ac:dyDescent="0.3">
      <c r="E43" s="106"/>
    </row>
    <row r="44" spans="5:5" hidden="1" x14ac:dyDescent="0.3">
      <c r="E44" s="106"/>
    </row>
    <row r="45" spans="5:5" hidden="1" x14ac:dyDescent="0.3">
      <c r="E45" s="106"/>
    </row>
    <row r="46" spans="5:5" hidden="1" x14ac:dyDescent="0.3">
      <c r="E46" s="106"/>
    </row>
    <row r="47" spans="5:5" hidden="1" x14ac:dyDescent="0.3">
      <c r="E47" s="106"/>
    </row>
    <row r="48" spans="5:5"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sheetData>
  <sheetProtection algorithmName="SHA-512" hashValue="2WdZNzp7LRSyHtaUrlvdfcmD0AheFmfBs8lBAKd5SuXF2nEjaVZ2OdmRlr/yWG09J1QUvWWs5lbBOM3IQLcRxA==" saltValue="1kR1YW2rRRYcHMVqy3Cq3A==" spinCount="100000" sheet="1" selectLockedCells="1"/>
  <conditionalFormatting sqref="D4:D20">
    <cfRule type="cellIs" dxfId="222" priority="25" operator="equal">
      <formula>"Important"</formula>
    </cfRule>
    <cfRule type="cellIs" dxfId="221" priority="26" operator="equal">
      <formula>"Crucial"</formula>
    </cfRule>
    <cfRule type="cellIs" dxfId="220" priority="27" operator="equal">
      <formula>"N/A"</formula>
    </cfRule>
  </conditionalFormatting>
  <conditionalFormatting sqref="F4:F20">
    <cfRule type="cellIs" dxfId="219" priority="4" operator="equal">
      <formula>"Function Not Available"</formula>
    </cfRule>
    <cfRule type="cellIs" dxfId="218" priority="5" operator="equal">
      <formula>"Function Available"</formula>
    </cfRule>
    <cfRule type="cellIs" dxfId="217" priority="6" operator="equal">
      <formula>"Exception"</formula>
    </cfRule>
  </conditionalFormatting>
  <dataValidations count="3">
    <dataValidation type="list" allowBlank="1" showInputMessage="1" showErrorMessage="1" sqref="F4:F10" xr:uid="{00000000-0002-0000-0900-000000000000}">
      <formula1>AvailabilityType</formula1>
    </dataValidation>
    <dataValidation type="list" allowBlank="1" showInputMessage="1" showErrorMessage="1" sqref="D4:D18" xr:uid="{00000000-0002-0000-0900-000001000000}">
      <formula1>SpecType</formula1>
    </dataValidation>
    <dataValidation type="list" allowBlank="1" showInputMessage="1" showErrorMessage="1" errorTitle="Invalid specification type" error="Please enter a Specification type from the drop-down list." sqref="F11:F18" xr:uid="{00000000-0002-0000-09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M179"/>
  <sheetViews>
    <sheetView showGridLines="0" zoomScale="80" zoomScaleNormal="80" workbookViewId="0">
      <selection activeCell="D4" sqref="D4"/>
    </sheetView>
  </sheetViews>
  <sheetFormatPr defaultColWidth="0" defaultRowHeight="14.4" zeroHeight="1" x14ac:dyDescent="0.3"/>
  <cols>
    <col min="1" max="1" width="1.218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5.55" customHeight="1" x14ac:dyDescent="0.3"/>
    <row r="2" spans="2:12" ht="129" customHeight="1" thickBot="1" x14ac:dyDescent="0.35">
      <c r="B2" s="124" t="s">
        <v>44</v>
      </c>
      <c r="C2" s="125" t="s">
        <v>45</v>
      </c>
      <c r="D2" s="125" t="s">
        <v>46</v>
      </c>
      <c r="E2" s="125" t="s">
        <v>1593</v>
      </c>
      <c r="F2" s="125" t="s">
        <v>42</v>
      </c>
      <c r="G2" s="126" t="s">
        <v>47</v>
      </c>
      <c r="H2" s="126" t="s">
        <v>48</v>
      </c>
      <c r="I2" s="127" t="s">
        <v>49</v>
      </c>
      <c r="J2" s="127" t="s">
        <v>50</v>
      </c>
      <c r="K2" s="128" t="s">
        <v>14</v>
      </c>
      <c r="L2" s="129" t="s">
        <v>51</v>
      </c>
    </row>
    <row r="3" spans="2:12" ht="16.2" thickBot="1" x14ac:dyDescent="0.35">
      <c r="B3" s="34" t="s">
        <v>1598</v>
      </c>
      <c r="C3" s="34"/>
      <c r="D3" s="34"/>
      <c r="E3" s="34"/>
      <c r="F3" s="34"/>
      <c r="G3" s="77" t="s">
        <v>52</v>
      </c>
      <c r="H3" s="25">
        <f>COUNTA(D4:D480)</f>
        <v>17</v>
      </c>
      <c r="I3" s="61"/>
      <c r="J3" s="62" t="s">
        <v>53</v>
      </c>
      <c r="K3" s="63">
        <f t="shared" ref="K3" si="0">SUM(K4:K480)</f>
        <v>0</v>
      </c>
      <c r="L3" s="34"/>
    </row>
    <row r="4" spans="2:12" ht="27.6" x14ac:dyDescent="0.3">
      <c r="B4" s="81" t="s">
        <v>1597</v>
      </c>
      <c r="C4" s="2">
        <v>1</v>
      </c>
      <c r="D4" s="144" t="s">
        <v>11</v>
      </c>
      <c r="E4" s="96" t="s">
        <v>1594</v>
      </c>
      <c r="F4" s="137" t="s">
        <v>43</v>
      </c>
      <c r="G4" s="69" t="s">
        <v>54</v>
      </c>
      <c r="H4" s="138">
        <f>COUNTIF(F4:F480,"Select from Drop Down")</f>
        <v>17</v>
      </c>
      <c r="I4" s="139">
        <f t="shared" ref="I4:I16" si="1">VLOOKUP($D4,SpecData,2,FALSE)</f>
        <v>1</v>
      </c>
      <c r="J4" s="140">
        <f t="shared" ref="J4:J16" si="2">VLOOKUP($F4,AvailabilityData,2,FALSE)</f>
        <v>0</v>
      </c>
      <c r="K4" s="141">
        <f>I4*J4</f>
        <v>0</v>
      </c>
      <c r="L4" s="82"/>
    </row>
    <row r="5" spans="2:12" ht="30" customHeight="1" x14ac:dyDescent="0.3">
      <c r="B5" s="81" t="str">
        <f t="shared" ref="B5:B10" si="3">IF(C5="","",$B$4)</f>
        <v>Jkioski</v>
      </c>
      <c r="C5" s="2">
        <f>IF(ISTEXT(D5),MAX($C$4:$C4)+1,"")</f>
        <v>2</v>
      </c>
      <c r="D5" s="144" t="s">
        <v>11</v>
      </c>
      <c r="E5" s="96" t="s">
        <v>488</v>
      </c>
      <c r="F5" s="137" t="s">
        <v>43</v>
      </c>
      <c r="G5" s="69" t="s">
        <v>55</v>
      </c>
      <c r="H5" s="138">
        <f>COUNTIF(F4:F480,"Function Available")</f>
        <v>0</v>
      </c>
      <c r="I5" s="139">
        <f t="shared" si="1"/>
        <v>1</v>
      </c>
      <c r="J5" s="140">
        <f t="shared" si="2"/>
        <v>0</v>
      </c>
      <c r="K5" s="141">
        <f t="shared" ref="K5:K21" si="4">I5*J5</f>
        <v>0</v>
      </c>
      <c r="L5" s="82"/>
    </row>
    <row r="6" spans="2:12" ht="30" customHeight="1" x14ac:dyDescent="0.3">
      <c r="B6" s="81" t="str">
        <f t="shared" si="3"/>
        <v>Jkioski</v>
      </c>
      <c r="C6" s="2">
        <f>IF(ISTEXT(D6),MAX($C$4:$C5)+1,"")</f>
        <v>3</v>
      </c>
      <c r="D6" s="144" t="s">
        <v>11</v>
      </c>
      <c r="E6" s="96" t="s">
        <v>489</v>
      </c>
      <c r="F6" s="137" t="s">
        <v>43</v>
      </c>
      <c r="G6" s="69" t="s">
        <v>57</v>
      </c>
      <c r="H6" s="143">
        <f>COUNTIF(F4:F480,"Function Not Available")</f>
        <v>0</v>
      </c>
      <c r="I6" s="139">
        <f t="shared" si="1"/>
        <v>1</v>
      </c>
      <c r="J6" s="140">
        <f t="shared" si="2"/>
        <v>0</v>
      </c>
      <c r="K6" s="141">
        <f t="shared" si="4"/>
        <v>0</v>
      </c>
      <c r="L6" s="82"/>
    </row>
    <row r="7" spans="2:12" ht="27.6" x14ac:dyDescent="0.3">
      <c r="B7" s="81" t="str">
        <f t="shared" si="3"/>
        <v>Jkioski</v>
      </c>
      <c r="C7" s="2">
        <f>IF(ISTEXT(D7),MAX($C$4:$C6)+1,"")</f>
        <v>4</v>
      </c>
      <c r="D7" s="144" t="s">
        <v>11</v>
      </c>
      <c r="E7" s="96" t="s">
        <v>1595</v>
      </c>
      <c r="F7" s="137" t="s">
        <v>43</v>
      </c>
      <c r="G7" s="69" t="s">
        <v>59</v>
      </c>
      <c r="H7" s="143">
        <f>COUNTIF(F4:F480,"Exception")</f>
        <v>0</v>
      </c>
      <c r="I7" s="139">
        <f t="shared" si="1"/>
        <v>1</v>
      </c>
      <c r="J7" s="140">
        <f t="shared" si="2"/>
        <v>0</v>
      </c>
      <c r="K7" s="141">
        <f t="shared" si="4"/>
        <v>0</v>
      </c>
      <c r="L7" s="82"/>
    </row>
    <row r="8" spans="2:12" ht="30" customHeight="1" x14ac:dyDescent="0.3">
      <c r="B8" s="81" t="str">
        <f t="shared" si="3"/>
        <v>Jkioski</v>
      </c>
      <c r="C8" s="2">
        <f>IF(ISTEXT(D8),MAX($C$4:$C7)+1,"")</f>
        <v>5</v>
      </c>
      <c r="D8" s="144" t="s">
        <v>11</v>
      </c>
      <c r="E8" s="96" t="s">
        <v>490</v>
      </c>
      <c r="F8" s="137" t="s">
        <v>43</v>
      </c>
      <c r="G8" s="69" t="s">
        <v>61</v>
      </c>
      <c r="H8" s="66">
        <f>COUNTIFS(D:D,"=Crucial",F:F,"=Select From Drop Down")</f>
        <v>0</v>
      </c>
      <c r="I8" s="139">
        <f t="shared" si="1"/>
        <v>1</v>
      </c>
      <c r="J8" s="140">
        <f t="shared" si="2"/>
        <v>0</v>
      </c>
      <c r="K8" s="141">
        <f t="shared" si="4"/>
        <v>0</v>
      </c>
      <c r="L8" s="82"/>
    </row>
    <row r="9" spans="2:12" ht="30" customHeight="1" x14ac:dyDescent="0.3">
      <c r="B9" s="81" t="str">
        <f t="shared" si="3"/>
        <v>Jkioski</v>
      </c>
      <c r="C9" s="2">
        <f>IF(ISTEXT(D9),MAX($C$4:$C8)+1,"")</f>
        <v>6</v>
      </c>
      <c r="D9" s="144" t="s">
        <v>11</v>
      </c>
      <c r="E9" s="96" t="s">
        <v>491</v>
      </c>
      <c r="F9" s="137" t="s">
        <v>43</v>
      </c>
      <c r="G9" s="69" t="s">
        <v>63</v>
      </c>
      <c r="H9" s="66">
        <f>COUNTIFS(D:D,"=Crucial",F:F,"=Function Available")</f>
        <v>0</v>
      </c>
      <c r="I9" s="139">
        <f t="shared" si="1"/>
        <v>1</v>
      </c>
      <c r="J9" s="140">
        <f t="shared" si="2"/>
        <v>0</v>
      </c>
      <c r="K9" s="141">
        <f t="shared" si="4"/>
        <v>0</v>
      </c>
      <c r="L9" s="82"/>
    </row>
    <row r="10" spans="2:12" ht="27.6" x14ac:dyDescent="0.3">
      <c r="B10" s="83" t="str">
        <f t="shared" si="3"/>
        <v>Jkioski</v>
      </c>
      <c r="C10" s="39">
        <f>IF(ISTEXT(D10),MAX($C$4:$C9)+1,"")</f>
        <v>7</v>
      </c>
      <c r="D10" s="148" t="s">
        <v>11</v>
      </c>
      <c r="E10" s="96" t="s">
        <v>1596</v>
      </c>
      <c r="F10" s="147" t="s">
        <v>43</v>
      </c>
      <c r="G10" s="69" t="s">
        <v>65</v>
      </c>
      <c r="H10" s="66">
        <f>COUNTIFS(D:D,"=Crucial",F:F,"=Function Not Available")</f>
        <v>0</v>
      </c>
      <c r="I10" s="139">
        <f t="shared" si="1"/>
        <v>1</v>
      </c>
      <c r="J10" s="140">
        <f t="shared" si="2"/>
        <v>0</v>
      </c>
      <c r="K10" s="141">
        <f t="shared" si="4"/>
        <v>0</v>
      </c>
      <c r="L10" s="82"/>
    </row>
    <row r="11" spans="2:12" ht="41.4" x14ac:dyDescent="0.3">
      <c r="B11" s="100" t="str">
        <f t="shared" ref="B11:B21" si="5">IF(C11="","",$B$4)</f>
        <v>Jkioski</v>
      </c>
      <c r="C11" s="100">
        <f>IF(ISTEXT(D11),MAX($C$4:$C10)+1,"")</f>
        <v>8</v>
      </c>
      <c r="D11" s="153" t="s">
        <v>11</v>
      </c>
      <c r="E11" s="96" t="s">
        <v>492</v>
      </c>
      <c r="F11" s="142" t="s">
        <v>43</v>
      </c>
      <c r="G11" s="69" t="s">
        <v>66</v>
      </c>
      <c r="H11" s="146">
        <f>COUNTIFS(D:D,"=Crucial",F:F,"=Exception")</f>
        <v>0</v>
      </c>
      <c r="I11" s="139">
        <f t="shared" si="1"/>
        <v>1</v>
      </c>
      <c r="J11" s="140">
        <f t="shared" si="2"/>
        <v>0</v>
      </c>
      <c r="K11" s="141">
        <f t="shared" si="4"/>
        <v>0</v>
      </c>
      <c r="L11" s="82"/>
    </row>
    <row r="12" spans="2:12" ht="30" customHeight="1" x14ac:dyDescent="0.3">
      <c r="B12" s="100" t="str">
        <f t="shared" si="5"/>
        <v>Jkioski</v>
      </c>
      <c r="C12" s="100">
        <f>IF(ISTEXT(D12),MAX($C$4:$C11)+1,"")</f>
        <v>9</v>
      </c>
      <c r="D12" s="153" t="s">
        <v>11</v>
      </c>
      <c r="E12" s="96" t="s">
        <v>493</v>
      </c>
      <c r="F12" s="142" t="s">
        <v>43</v>
      </c>
      <c r="G12" s="77" t="s">
        <v>67</v>
      </c>
      <c r="H12" s="145">
        <f>COUNTIFS(D:D,"=Important",F:F,"=Select From Drop Down")</f>
        <v>0</v>
      </c>
      <c r="I12" s="139">
        <f t="shared" si="1"/>
        <v>1</v>
      </c>
      <c r="J12" s="140">
        <f t="shared" si="2"/>
        <v>0</v>
      </c>
      <c r="K12" s="141">
        <f t="shared" si="4"/>
        <v>0</v>
      </c>
      <c r="L12" s="82"/>
    </row>
    <row r="13" spans="2:12" ht="30" customHeight="1" x14ac:dyDescent="0.3">
      <c r="B13" s="100" t="str">
        <f t="shared" si="5"/>
        <v>Jkioski</v>
      </c>
      <c r="C13" s="100">
        <f>IF(ISTEXT(D13),MAX($C$4:$C12)+1,"")</f>
        <v>10</v>
      </c>
      <c r="D13" s="153" t="s">
        <v>11</v>
      </c>
      <c r="E13" s="96" t="s">
        <v>494</v>
      </c>
      <c r="F13" s="142" t="s">
        <v>43</v>
      </c>
      <c r="G13" s="77" t="s">
        <v>69</v>
      </c>
      <c r="H13" s="145">
        <f>COUNTIFS(D:D,"=Important",F:F,"=Function Available")</f>
        <v>0</v>
      </c>
      <c r="I13" s="139">
        <f t="shared" si="1"/>
        <v>1</v>
      </c>
      <c r="J13" s="140">
        <f t="shared" si="2"/>
        <v>0</v>
      </c>
      <c r="K13" s="141">
        <f t="shared" si="4"/>
        <v>0</v>
      </c>
      <c r="L13" s="82"/>
    </row>
    <row r="14" spans="2:12" ht="30" customHeight="1" x14ac:dyDescent="0.3">
      <c r="B14" s="100" t="str">
        <f t="shared" si="5"/>
        <v>Jkioski</v>
      </c>
      <c r="C14" s="100">
        <f>IF(ISTEXT(D14),MAX($C$4:$C13)+1,"")</f>
        <v>11</v>
      </c>
      <c r="D14" s="153" t="s">
        <v>11</v>
      </c>
      <c r="E14" s="96" t="s">
        <v>495</v>
      </c>
      <c r="F14" s="142" t="s">
        <v>43</v>
      </c>
      <c r="G14" s="69" t="s">
        <v>71</v>
      </c>
      <c r="H14" s="146">
        <f>COUNTIFS(D:D,"=Important",F:F,"=Function Not Available")</f>
        <v>0</v>
      </c>
      <c r="I14" s="139">
        <f t="shared" si="1"/>
        <v>1</v>
      </c>
      <c r="J14" s="140">
        <f t="shared" si="2"/>
        <v>0</v>
      </c>
      <c r="K14" s="141">
        <f t="shared" si="4"/>
        <v>0</v>
      </c>
      <c r="L14" s="82"/>
    </row>
    <row r="15" spans="2:12" ht="30" customHeight="1" x14ac:dyDescent="0.3">
      <c r="B15" s="100" t="str">
        <f t="shared" si="5"/>
        <v>Jkioski</v>
      </c>
      <c r="C15" s="100">
        <f>IF(ISTEXT(D15),MAX($C$4:$C14)+1,"")</f>
        <v>12</v>
      </c>
      <c r="D15" s="153" t="s">
        <v>11</v>
      </c>
      <c r="E15" s="93" t="s">
        <v>496</v>
      </c>
      <c r="F15" s="142" t="s">
        <v>43</v>
      </c>
      <c r="G15" s="69" t="s">
        <v>73</v>
      </c>
      <c r="H15" s="146">
        <f>COUNTIFS(D:D,"=Important",F:F,"=Exception")</f>
        <v>0</v>
      </c>
      <c r="I15" s="139">
        <f t="shared" si="1"/>
        <v>1</v>
      </c>
      <c r="J15" s="140">
        <f t="shared" si="2"/>
        <v>0</v>
      </c>
      <c r="K15" s="141">
        <f t="shared" si="4"/>
        <v>0</v>
      </c>
      <c r="L15" s="82"/>
    </row>
    <row r="16" spans="2:12" ht="41.4" x14ac:dyDescent="0.3">
      <c r="B16" s="100" t="str">
        <f t="shared" si="5"/>
        <v>Jkioski</v>
      </c>
      <c r="C16" s="100">
        <f>IF(ISTEXT(D16),MAX($C$4:$C15)+1,"")</f>
        <v>13</v>
      </c>
      <c r="D16" s="153" t="s">
        <v>11</v>
      </c>
      <c r="E16" s="96" t="s">
        <v>497</v>
      </c>
      <c r="F16" s="142" t="s">
        <v>43</v>
      </c>
      <c r="G16" s="69" t="s">
        <v>75</v>
      </c>
      <c r="H16" s="146">
        <f>COUNTIFS(D:D,"=Minimal",F:F,"=Select From Drop Down")</f>
        <v>17</v>
      </c>
      <c r="I16" s="139">
        <f t="shared" si="1"/>
        <v>1</v>
      </c>
      <c r="J16" s="140">
        <f t="shared" si="2"/>
        <v>0</v>
      </c>
      <c r="K16" s="141">
        <f t="shared" si="4"/>
        <v>0</v>
      </c>
      <c r="L16" s="82"/>
    </row>
    <row r="17" spans="2:12" ht="15" x14ac:dyDescent="0.3">
      <c r="B17" s="86" t="str">
        <f t="shared" si="5"/>
        <v/>
      </c>
      <c r="C17" s="1" t="str">
        <f>IF(ISTEXT(D17),MAX($C$7:$C16)+1,"")</f>
        <v/>
      </c>
      <c r="D17" s="3"/>
      <c r="E17" s="94" t="s">
        <v>498</v>
      </c>
      <c r="F17" s="137"/>
      <c r="G17" s="78"/>
      <c r="H17" s="72"/>
      <c r="I17" s="72"/>
      <c r="J17" s="72"/>
      <c r="K17" s="72"/>
      <c r="L17" s="72"/>
    </row>
    <row r="18" spans="2:12" ht="30" customHeight="1" x14ac:dyDescent="0.3">
      <c r="B18" s="100" t="str">
        <f t="shared" si="5"/>
        <v>Jkioski</v>
      </c>
      <c r="C18" s="100">
        <f>IF(ISTEXT(D18),MAX($C$4:$C16)+1,"")</f>
        <v>14</v>
      </c>
      <c r="D18" s="153" t="s">
        <v>11</v>
      </c>
      <c r="E18" s="99" t="s">
        <v>499</v>
      </c>
      <c r="F18" s="142" t="s">
        <v>43</v>
      </c>
      <c r="G18" s="69" t="s">
        <v>77</v>
      </c>
      <c r="H18" s="146">
        <f>COUNTIFS(D:D,"=Minimal",F:F,"=Function Available")</f>
        <v>0</v>
      </c>
      <c r="I18" s="139">
        <f>VLOOKUP($D18,SpecData,2,FALSE)</f>
        <v>1</v>
      </c>
      <c r="J18" s="140">
        <f>VLOOKUP($F18,AvailabilityData,2,FALSE)</f>
        <v>0</v>
      </c>
      <c r="K18" s="141">
        <f t="shared" si="4"/>
        <v>0</v>
      </c>
      <c r="L18" s="82"/>
    </row>
    <row r="19" spans="2:12" ht="30" customHeight="1" x14ac:dyDescent="0.3">
      <c r="B19" s="100" t="str">
        <f t="shared" si="5"/>
        <v>Jkioski</v>
      </c>
      <c r="C19" s="100">
        <f>IF(ISTEXT(D19),MAX($C$4:$C18)+1,"")</f>
        <v>15</v>
      </c>
      <c r="D19" s="153" t="s">
        <v>11</v>
      </c>
      <c r="E19" s="95" t="s">
        <v>500</v>
      </c>
      <c r="F19" s="142" t="s">
        <v>43</v>
      </c>
      <c r="G19" s="69" t="s">
        <v>79</v>
      </c>
      <c r="H19" s="146">
        <f>COUNTIFS(D:D,"=Minimal",F:F,"=Function Not Available")</f>
        <v>0</v>
      </c>
      <c r="I19" s="139">
        <f>VLOOKUP($D19,SpecData,2,FALSE)</f>
        <v>1</v>
      </c>
      <c r="J19" s="140">
        <f>VLOOKUP($F19,AvailabilityData,2,FALSE)</f>
        <v>0</v>
      </c>
      <c r="K19" s="141">
        <f t="shared" si="4"/>
        <v>0</v>
      </c>
      <c r="L19" s="82"/>
    </row>
    <row r="20" spans="2:12" ht="30" customHeight="1" x14ac:dyDescent="0.3">
      <c r="B20" s="100" t="str">
        <f t="shared" si="5"/>
        <v>Jkioski</v>
      </c>
      <c r="C20" s="100">
        <f>IF(ISTEXT(D20),MAX($C$4:$C19)+1,"")</f>
        <v>16</v>
      </c>
      <c r="D20" s="144" t="s">
        <v>11</v>
      </c>
      <c r="E20" s="95" t="s">
        <v>501</v>
      </c>
      <c r="F20" s="152" t="s">
        <v>43</v>
      </c>
      <c r="G20" s="69" t="s">
        <v>81</v>
      </c>
      <c r="H20" s="143">
        <f>COUNTIFS(D:D,"=Minimal",F:F,"=Exception")</f>
        <v>0</v>
      </c>
      <c r="I20" s="74">
        <f>VLOOKUP($D20,SpecData,2,FALSE)</f>
        <v>1</v>
      </c>
      <c r="J20" s="71">
        <f>VLOOKUP($F20,AvailabilityData,2,FALSE)</f>
        <v>0</v>
      </c>
      <c r="K20" s="141">
        <f t="shared" si="4"/>
        <v>0</v>
      </c>
      <c r="L20" s="82"/>
    </row>
    <row r="21" spans="2:12" ht="30" customHeight="1" x14ac:dyDescent="0.3">
      <c r="B21" s="100" t="str">
        <f t="shared" si="5"/>
        <v>Jkioski</v>
      </c>
      <c r="C21" s="100">
        <f>IF(ISTEXT(D21),MAX($C$4:$C20)+1,"")</f>
        <v>17</v>
      </c>
      <c r="D21" s="153" t="s">
        <v>11</v>
      </c>
      <c r="E21" s="95" t="s">
        <v>502</v>
      </c>
      <c r="F21" s="142" t="s">
        <v>43</v>
      </c>
      <c r="G21" s="69"/>
      <c r="H21" s="146"/>
      <c r="I21" s="139">
        <f>VLOOKUP($D21,SpecData,2,FALSE)</f>
        <v>1</v>
      </c>
      <c r="J21" s="140">
        <f>VLOOKUP($F21,AvailabilityData,2,FALSE)</f>
        <v>0</v>
      </c>
      <c r="K21" s="141">
        <f t="shared" si="4"/>
        <v>0</v>
      </c>
      <c r="L21" s="82"/>
    </row>
    <row r="22" spans="2:12" ht="11.55" customHeight="1" x14ac:dyDescent="0.3">
      <c r="E22" s="106"/>
    </row>
    <row r="23" spans="2:12" hidden="1" x14ac:dyDescent="0.3">
      <c r="E23" s="106"/>
    </row>
    <row r="24" spans="2:12" hidden="1" x14ac:dyDescent="0.3">
      <c r="E24" s="106"/>
    </row>
    <row r="25" spans="2:12" hidden="1" x14ac:dyDescent="0.3">
      <c r="E25" s="106"/>
    </row>
    <row r="26" spans="2:12" hidden="1" x14ac:dyDescent="0.3">
      <c r="E26" s="106"/>
    </row>
    <row r="27" spans="2:12" hidden="1" x14ac:dyDescent="0.3">
      <c r="E27" s="106"/>
    </row>
    <row r="28" spans="2:12" hidden="1" x14ac:dyDescent="0.3">
      <c r="E28" s="106"/>
    </row>
    <row r="29" spans="2:12" hidden="1" x14ac:dyDescent="0.3">
      <c r="E29" s="106"/>
    </row>
    <row r="30" spans="2:12" hidden="1" x14ac:dyDescent="0.3">
      <c r="E30" s="106"/>
    </row>
    <row r="31" spans="2:12" hidden="1" x14ac:dyDescent="0.3">
      <c r="E31" s="106"/>
    </row>
    <row r="32" spans="2:12" hidden="1" x14ac:dyDescent="0.3">
      <c r="E32" s="106"/>
    </row>
    <row r="33" spans="5:5" hidden="1" x14ac:dyDescent="0.3">
      <c r="E33" s="106"/>
    </row>
    <row r="34" spans="5:5" hidden="1" x14ac:dyDescent="0.3">
      <c r="E34" s="106"/>
    </row>
    <row r="35" spans="5:5" hidden="1" x14ac:dyDescent="0.3">
      <c r="E35" s="106"/>
    </row>
    <row r="36" spans="5:5" hidden="1" x14ac:dyDescent="0.3">
      <c r="E36" s="106"/>
    </row>
    <row r="37" spans="5:5" hidden="1" x14ac:dyDescent="0.3">
      <c r="E37" s="106"/>
    </row>
    <row r="38" spans="5:5" hidden="1" x14ac:dyDescent="0.3">
      <c r="E38" s="106"/>
    </row>
    <row r="39" spans="5:5" hidden="1" x14ac:dyDescent="0.3">
      <c r="E39" s="106"/>
    </row>
    <row r="40" spans="5:5" hidden="1" x14ac:dyDescent="0.3">
      <c r="E40" s="106"/>
    </row>
    <row r="41" spans="5:5" hidden="1" x14ac:dyDescent="0.3">
      <c r="E41" s="106"/>
    </row>
    <row r="42" spans="5:5" hidden="1" x14ac:dyDescent="0.3">
      <c r="E42" s="106"/>
    </row>
    <row r="43" spans="5:5" hidden="1" x14ac:dyDescent="0.3">
      <c r="E43" s="106"/>
    </row>
    <row r="44" spans="5:5" hidden="1" x14ac:dyDescent="0.3">
      <c r="E44" s="106"/>
    </row>
    <row r="45" spans="5:5" hidden="1" x14ac:dyDescent="0.3">
      <c r="E45" s="106"/>
    </row>
    <row r="46" spans="5:5" hidden="1" x14ac:dyDescent="0.3">
      <c r="E46" s="106"/>
    </row>
    <row r="47" spans="5:5" hidden="1" x14ac:dyDescent="0.3">
      <c r="E47" s="106"/>
    </row>
    <row r="48" spans="5:5"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row r="167" spans="5:5" hidden="1" x14ac:dyDescent="0.3">
      <c r="E167" s="106"/>
    </row>
    <row r="168" spans="5:5" hidden="1" x14ac:dyDescent="0.3">
      <c r="E168" s="106"/>
    </row>
    <row r="169" spans="5:5" hidden="1" x14ac:dyDescent="0.3">
      <c r="E169" s="106"/>
    </row>
    <row r="170" spans="5:5" hidden="1" x14ac:dyDescent="0.3">
      <c r="E170" s="106"/>
    </row>
    <row r="171" spans="5:5" hidden="1" x14ac:dyDescent="0.3">
      <c r="E171" s="106"/>
    </row>
    <row r="172" spans="5:5" hidden="1" x14ac:dyDescent="0.3">
      <c r="E172" s="106"/>
    </row>
    <row r="173" spans="5:5" hidden="1" x14ac:dyDescent="0.3">
      <c r="E173" s="106"/>
    </row>
    <row r="174" spans="5:5" hidden="1" x14ac:dyDescent="0.3">
      <c r="E174" s="106"/>
    </row>
    <row r="175" spans="5:5" hidden="1" x14ac:dyDescent="0.3">
      <c r="E175" s="106"/>
    </row>
    <row r="176" spans="5:5" hidden="1" x14ac:dyDescent="0.3">
      <c r="E176" s="106"/>
    </row>
    <row r="177" spans="5:5" hidden="1" x14ac:dyDescent="0.3">
      <c r="E177" s="106"/>
    </row>
    <row r="178" spans="5:5" hidden="1" x14ac:dyDescent="0.3">
      <c r="E178" s="106"/>
    </row>
    <row r="179" spans="5:5" hidden="1" x14ac:dyDescent="0.3">
      <c r="E179" s="106"/>
    </row>
  </sheetData>
  <sheetProtection algorithmName="SHA-512" hashValue="pIdNSvqLKo0h6BRkD2kQq/+CuttfrdWa16fGqMXMRSb82qMBYtY2wWSSyouQWjLNhv5jiWoMJ3ABrQVId2NDKw==" saltValue="o9JD+hq/aqDORVJmZF0s4Q==" spinCount="100000" sheet="1" objects="1" scenarios="1" selectLockedCells="1"/>
  <conditionalFormatting sqref="D4:D16 D18:D21">
    <cfRule type="cellIs" dxfId="216" priority="7" operator="equal">
      <formula>"Important"</formula>
    </cfRule>
    <cfRule type="cellIs" dxfId="215" priority="8" operator="equal">
      <formula>"Crucial"</formula>
    </cfRule>
    <cfRule type="cellIs" dxfId="214" priority="9" operator="equal">
      <formula>"N/A"</formula>
    </cfRule>
  </conditionalFormatting>
  <conditionalFormatting sqref="F4:F21">
    <cfRule type="cellIs" dxfId="213" priority="1" operator="equal">
      <formula>"Function Not Available"</formula>
    </cfRule>
    <cfRule type="cellIs" dxfId="212" priority="2" operator="equal">
      <formula>"Function Available"</formula>
    </cfRule>
    <cfRule type="cellIs" dxfId="211" priority="3" operator="equal">
      <formula>"Exception"</formula>
    </cfRule>
  </conditionalFormatting>
  <dataValidations count="3">
    <dataValidation type="list" allowBlank="1" showInputMessage="1" showErrorMessage="1" sqref="F4:F5" xr:uid="{00000000-0002-0000-0A00-000000000000}">
      <formula1>AvailabilityType</formula1>
    </dataValidation>
    <dataValidation type="list" allowBlank="1" showInputMessage="1" showErrorMessage="1" sqref="D4:D16 D18:D21" xr:uid="{00000000-0002-0000-0A00-000001000000}">
      <formula1>SpecType</formula1>
    </dataValidation>
    <dataValidation type="list" allowBlank="1" showInputMessage="1" showErrorMessage="1" errorTitle="Invalid specification type" error="Please enter a Specification type from the drop-down list." sqref="F6:F16 F18:F21" xr:uid="{00000000-0002-0000-0A00-000002000000}">
      <formula1>AvailabilityType</formula1>
    </dataValidation>
  </dataValidations>
  <pageMargins left="0.7" right="0.7" top="0.75" bottom="0.75" header="0.3" footer="0.3"/>
  <pageSetup scale="49" fitToHeight="0" orientation="portrait" r:id="rId1"/>
  <headerFooter>
    <oddHeader>&amp;CLos Alamos, NM
&amp;F&amp;R&amp;A</oddHeader>
    <oddFooter>&amp;LTSSI Consulting LLC, June 2015&amp;CPage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M169"/>
  <sheetViews>
    <sheetView showGridLines="0" zoomScaleNormal="100" workbookViewId="0">
      <selection activeCell="D4" sqref="D4"/>
    </sheetView>
  </sheetViews>
  <sheetFormatPr defaultColWidth="0" defaultRowHeight="14.4" zeroHeight="1" x14ac:dyDescent="0.3"/>
  <cols>
    <col min="1" max="1" width="1"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6" customHeight="1" x14ac:dyDescent="0.3"/>
    <row r="2" spans="2:12" ht="129" customHeight="1" thickBot="1" x14ac:dyDescent="0.35">
      <c r="B2" s="124" t="s">
        <v>44</v>
      </c>
      <c r="C2" s="125" t="s">
        <v>45</v>
      </c>
      <c r="D2" s="125" t="s">
        <v>46</v>
      </c>
      <c r="E2" s="125" t="s">
        <v>1599</v>
      </c>
      <c r="F2" s="125" t="s">
        <v>42</v>
      </c>
      <c r="G2" s="126" t="s">
        <v>47</v>
      </c>
      <c r="H2" s="126" t="s">
        <v>48</v>
      </c>
      <c r="I2" s="127" t="s">
        <v>49</v>
      </c>
      <c r="J2" s="127" t="s">
        <v>50</v>
      </c>
      <c r="K2" s="128" t="s">
        <v>14</v>
      </c>
      <c r="L2" s="129" t="s">
        <v>51</v>
      </c>
    </row>
    <row r="3" spans="2:12" ht="16.2" thickBot="1" x14ac:dyDescent="0.35">
      <c r="B3" s="34" t="s">
        <v>1609</v>
      </c>
      <c r="C3" s="34"/>
      <c r="D3" s="34"/>
      <c r="E3" s="34"/>
      <c r="F3" s="34"/>
      <c r="G3" s="77" t="s">
        <v>52</v>
      </c>
      <c r="H3" s="25">
        <f>COUNTA(D4:D470)</f>
        <v>27</v>
      </c>
      <c r="I3" s="61"/>
      <c r="J3" s="62" t="s">
        <v>53</v>
      </c>
      <c r="K3" s="63">
        <f>SUM(K4:K470)</f>
        <v>0</v>
      </c>
      <c r="L3" s="34"/>
    </row>
    <row r="4" spans="2:12" ht="30" customHeight="1" x14ac:dyDescent="0.3">
      <c r="B4" s="81" t="s">
        <v>1610</v>
      </c>
      <c r="C4" s="2">
        <v>1</v>
      </c>
      <c r="D4" s="144" t="s">
        <v>11</v>
      </c>
      <c r="E4" s="96" t="s">
        <v>1600</v>
      </c>
      <c r="F4" s="137" t="s">
        <v>43</v>
      </c>
      <c r="G4" s="69" t="s">
        <v>54</v>
      </c>
      <c r="H4" s="138">
        <f>COUNTIF(F4:F470,"Select from Drop Down")</f>
        <v>27</v>
      </c>
      <c r="I4" s="139">
        <f>VLOOKUP($D4,SpecData,2,FALSE)</f>
        <v>1</v>
      </c>
      <c r="J4" s="140">
        <f>VLOOKUP($F4,AvailabilityData,2,FALSE)</f>
        <v>0</v>
      </c>
      <c r="K4" s="141">
        <f>I4*J4</f>
        <v>0</v>
      </c>
      <c r="L4" s="82"/>
    </row>
    <row r="5" spans="2:12" ht="30" customHeight="1" x14ac:dyDescent="0.3">
      <c r="B5" s="83" t="str">
        <f>IF(C5="","",$B$4)</f>
        <v>Jcomisl</v>
      </c>
      <c r="C5" s="39">
        <f>IF(ISTEXT(D5),MAX($C$4:$C4)+1,"")</f>
        <v>2</v>
      </c>
      <c r="D5" s="148" t="s">
        <v>11</v>
      </c>
      <c r="E5" s="96" t="s">
        <v>525</v>
      </c>
      <c r="F5" s="147" t="s">
        <v>43</v>
      </c>
      <c r="G5" s="69" t="s">
        <v>55</v>
      </c>
      <c r="H5" s="138">
        <f>COUNTIF(F4:F470,"Function Available")</f>
        <v>0</v>
      </c>
      <c r="I5" s="139">
        <f>VLOOKUP($D5,SpecData,2,FALSE)</f>
        <v>1</v>
      </c>
      <c r="J5" s="140">
        <f>VLOOKUP($F5,AvailabilityData,2,FALSE)</f>
        <v>0</v>
      </c>
      <c r="K5" s="141">
        <f t="shared" ref="K5:K32" si="0">I5*J5</f>
        <v>0</v>
      </c>
      <c r="L5" s="82"/>
    </row>
    <row r="6" spans="2:12" ht="27.6" x14ac:dyDescent="0.3">
      <c r="B6" s="100" t="str">
        <f t="shared" ref="B6:B32" si="1">IF(C6="","",$B$4)</f>
        <v>Jcomisl</v>
      </c>
      <c r="C6" s="100">
        <f>IF(ISTEXT(D6),MAX($C$4:$C5)+1,"")</f>
        <v>3</v>
      </c>
      <c r="D6" s="153" t="s">
        <v>11</v>
      </c>
      <c r="E6" s="93" t="s">
        <v>1601</v>
      </c>
      <c r="F6" s="142" t="s">
        <v>43</v>
      </c>
      <c r="G6" s="69" t="s">
        <v>57</v>
      </c>
      <c r="H6" s="138">
        <f>COUNTIF(F4:F470,"Function Not Available")</f>
        <v>0</v>
      </c>
      <c r="I6" s="139">
        <f>VLOOKUP($D6,SpecData,2,FALSE)</f>
        <v>1</v>
      </c>
      <c r="J6" s="140">
        <f>VLOOKUP($F6,AvailabilityData,2,FALSE)</f>
        <v>0</v>
      </c>
      <c r="K6" s="141">
        <f t="shared" si="0"/>
        <v>0</v>
      </c>
      <c r="L6" s="82"/>
    </row>
    <row r="7" spans="2:12" ht="30" customHeight="1" x14ac:dyDescent="0.3">
      <c r="B7" s="86" t="str">
        <f t="shared" si="1"/>
        <v/>
      </c>
      <c r="C7" s="1" t="str">
        <f>IF(ISTEXT(D7),MAX($C$4:$C6)+1,"")</f>
        <v/>
      </c>
      <c r="D7" s="3"/>
      <c r="E7" s="94" t="s">
        <v>526</v>
      </c>
      <c r="F7" s="137"/>
      <c r="G7" s="78"/>
      <c r="H7" s="72"/>
      <c r="I7" s="72"/>
      <c r="J7" s="72"/>
      <c r="K7" s="72"/>
      <c r="L7" s="72"/>
    </row>
    <row r="8" spans="2:12" ht="30" customHeight="1" x14ac:dyDescent="0.3">
      <c r="B8" s="100" t="str">
        <f t="shared" si="1"/>
        <v>Jcomisl</v>
      </c>
      <c r="C8" s="100">
        <f>IF(ISTEXT(D8),MAX($C$4:$C6)+1,"")</f>
        <v>4</v>
      </c>
      <c r="D8" s="153" t="s">
        <v>11</v>
      </c>
      <c r="E8" s="99" t="s">
        <v>500</v>
      </c>
      <c r="F8" s="142" t="s">
        <v>43</v>
      </c>
      <c r="G8" s="69" t="s">
        <v>59</v>
      </c>
      <c r="H8" s="138">
        <f>COUNTIF(F4:F470,"Exception")</f>
        <v>0</v>
      </c>
      <c r="I8" s="139">
        <f t="shared" ref="I8:I24" si="2">VLOOKUP($D8,SpecData,2,FALSE)</f>
        <v>1</v>
      </c>
      <c r="J8" s="140">
        <f t="shared" ref="J8:J24" si="3">VLOOKUP($F8,AvailabilityData,2,FALSE)</f>
        <v>0</v>
      </c>
      <c r="K8" s="141">
        <f t="shared" si="0"/>
        <v>0</v>
      </c>
      <c r="L8" s="82"/>
    </row>
    <row r="9" spans="2:12" ht="30" customHeight="1" x14ac:dyDescent="0.3">
      <c r="B9" s="100" t="str">
        <f t="shared" si="1"/>
        <v>Jcomisl</v>
      </c>
      <c r="C9" s="100">
        <f>IF(ISTEXT(D9),MAX($C$4:$C8)+1,"")</f>
        <v>5</v>
      </c>
      <c r="D9" s="153" t="s">
        <v>11</v>
      </c>
      <c r="E9" s="95" t="s">
        <v>501</v>
      </c>
      <c r="F9" s="142" t="s">
        <v>43</v>
      </c>
      <c r="G9" s="69" t="s">
        <v>61</v>
      </c>
      <c r="H9" s="146">
        <f>COUNTIFS(D:D,"=Crucial",F:F,"=Select From Drop Down")</f>
        <v>0</v>
      </c>
      <c r="I9" s="139">
        <f t="shared" si="2"/>
        <v>1</v>
      </c>
      <c r="J9" s="140">
        <f t="shared" si="3"/>
        <v>0</v>
      </c>
      <c r="K9" s="141">
        <f t="shared" si="0"/>
        <v>0</v>
      </c>
      <c r="L9" s="82"/>
    </row>
    <row r="10" spans="2:12" ht="30" customHeight="1" x14ac:dyDescent="0.3">
      <c r="B10" s="100" t="str">
        <f t="shared" si="1"/>
        <v>Jcomisl</v>
      </c>
      <c r="C10" s="100">
        <f>IF(ISTEXT(D10),MAX($C$4:$C9)+1,"")</f>
        <v>6</v>
      </c>
      <c r="D10" s="153" t="s">
        <v>11</v>
      </c>
      <c r="E10" s="95" t="s">
        <v>502</v>
      </c>
      <c r="F10" s="142" t="s">
        <v>43</v>
      </c>
      <c r="G10" s="69" t="s">
        <v>63</v>
      </c>
      <c r="H10" s="146">
        <f>COUNTIFS(D:D,"=Crucial",F:F,"=Function Available")</f>
        <v>0</v>
      </c>
      <c r="I10" s="139">
        <f t="shared" si="2"/>
        <v>1</v>
      </c>
      <c r="J10" s="140">
        <f t="shared" si="3"/>
        <v>0</v>
      </c>
      <c r="K10" s="141">
        <f t="shared" si="0"/>
        <v>0</v>
      </c>
      <c r="L10" s="82"/>
    </row>
    <row r="11" spans="2:12" ht="30" customHeight="1" x14ac:dyDescent="0.3">
      <c r="B11" s="100" t="str">
        <f t="shared" si="1"/>
        <v>Jcomisl</v>
      </c>
      <c r="C11" s="100">
        <f>IF(ISTEXT(D11),MAX($C$4:$C10)+1,"")</f>
        <v>7</v>
      </c>
      <c r="D11" s="153" t="s">
        <v>11</v>
      </c>
      <c r="E11" s="95" t="s">
        <v>527</v>
      </c>
      <c r="F11" s="142" t="s">
        <v>43</v>
      </c>
      <c r="G11" s="69" t="s">
        <v>65</v>
      </c>
      <c r="H11" s="146">
        <f>COUNTIFS(D:D,"=Crucial",F:F,"=Function Not Available")</f>
        <v>0</v>
      </c>
      <c r="I11" s="139">
        <f t="shared" si="2"/>
        <v>1</v>
      </c>
      <c r="J11" s="140">
        <f t="shared" si="3"/>
        <v>0</v>
      </c>
      <c r="K11" s="141">
        <f t="shared" si="0"/>
        <v>0</v>
      </c>
      <c r="L11" s="82"/>
    </row>
    <row r="12" spans="2:12" ht="41.4" x14ac:dyDescent="0.3">
      <c r="B12" s="100" t="str">
        <f t="shared" si="1"/>
        <v>Jcomisl</v>
      </c>
      <c r="C12" s="100">
        <f>IF(ISTEXT(D12),MAX($C$4:$C11)+1,"")</f>
        <v>8</v>
      </c>
      <c r="D12" s="153" t="s">
        <v>11</v>
      </c>
      <c r="E12" s="96" t="s">
        <v>1602</v>
      </c>
      <c r="F12" s="142" t="s">
        <v>43</v>
      </c>
      <c r="G12" s="69" t="s">
        <v>66</v>
      </c>
      <c r="H12" s="146">
        <f>COUNTIFS(D:D,"=Crucial",F:F,"=Exception")</f>
        <v>0</v>
      </c>
      <c r="I12" s="139">
        <f t="shared" si="2"/>
        <v>1</v>
      </c>
      <c r="J12" s="140">
        <f t="shared" si="3"/>
        <v>0</v>
      </c>
      <c r="K12" s="141">
        <f t="shared" si="0"/>
        <v>0</v>
      </c>
      <c r="L12" s="82"/>
    </row>
    <row r="13" spans="2:12" ht="30" customHeight="1" x14ac:dyDescent="0.3">
      <c r="B13" s="100" t="str">
        <f t="shared" si="1"/>
        <v>Jcomisl</v>
      </c>
      <c r="C13" s="100">
        <f>IF(ISTEXT(D13),MAX($C$4:$C12)+1,"")</f>
        <v>9</v>
      </c>
      <c r="D13" s="153" t="s">
        <v>11</v>
      </c>
      <c r="E13" s="96" t="s">
        <v>528</v>
      </c>
      <c r="F13" s="142" t="s">
        <v>43</v>
      </c>
      <c r="G13" s="77" t="s">
        <v>67</v>
      </c>
      <c r="H13" s="145">
        <f>COUNTIFS(D:D,"=Important",F:F,"=Select From Drop Down")</f>
        <v>0</v>
      </c>
      <c r="I13" s="139">
        <f t="shared" si="2"/>
        <v>1</v>
      </c>
      <c r="J13" s="140">
        <f t="shared" si="3"/>
        <v>0</v>
      </c>
      <c r="K13" s="141">
        <f t="shared" si="0"/>
        <v>0</v>
      </c>
      <c r="L13" s="82"/>
    </row>
    <row r="14" spans="2:12" ht="41.4" x14ac:dyDescent="0.3">
      <c r="B14" s="100" t="str">
        <f t="shared" si="1"/>
        <v>Jcomisl</v>
      </c>
      <c r="C14" s="100">
        <f>IF(ISTEXT(D14),MAX($C$4:$C13)+1,"")</f>
        <v>10</v>
      </c>
      <c r="D14" s="153" t="s">
        <v>11</v>
      </c>
      <c r="E14" s="96" t="s">
        <v>1603</v>
      </c>
      <c r="F14" s="142" t="s">
        <v>43</v>
      </c>
      <c r="G14" s="77" t="s">
        <v>69</v>
      </c>
      <c r="H14" s="145">
        <f>COUNTIFS(D:D,"=Important",F:F,"=Function Available")</f>
        <v>0</v>
      </c>
      <c r="I14" s="139">
        <f t="shared" si="2"/>
        <v>1</v>
      </c>
      <c r="J14" s="140">
        <f t="shared" si="3"/>
        <v>0</v>
      </c>
      <c r="K14" s="141">
        <f t="shared" si="0"/>
        <v>0</v>
      </c>
      <c r="L14" s="82"/>
    </row>
    <row r="15" spans="2:12" ht="41.4" x14ac:dyDescent="0.3">
      <c r="B15" s="100" t="str">
        <f t="shared" si="1"/>
        <v>Jcomisl</v>
      </c>
      <c r="C15" s="100">
        <f>IF(ISTEXT(D15),MAX($C$4:$C14)+1,"")</f>
        <v>11</v>
      </c>
      <c r="D15" s="153" t="s">
        <v>11</v>
      </c>
      <c r="E15" s="96" t="s">
        <v>1604</v>
      </c>
      <c r="F15" s="142" t="s">
        <v>43</v>
      </c>
      <c r="G15" s="69" t="s">
        <v>71</v>
      </c>
      <c r="H15" s="146">
        <f>COUNTIFS(D:D,"=Important",F:F,"=Function Not Available")</f>
        <v>0</v>
      </c>
      <c r="I15" s="139">
        <f t="shared" si="2"/>
        <v>1</v>
      </c>
      <c r="J15" s="140">
        <f t="shared" si="3"/>
        <v>0</v>
      </c>
      <c r="K15" s="141">
        <f t="shared" si="0"/>
        <v>0</v>
      </c>
      <c r="L15" s="82"/>
    </row>
    <row r="16" spans="2:12" ht="69" x14ac:dyDescent="0.3">
      <c r="B16" s="100" t="str">
        <f t="shared" si="1"/>
        <v>Jcomisl</v>
      </c>
      <c r="C16" s="100">
        <f>IF(ISTEXT(D16),MAX($C$4:$C15)+1,"")</f>
        <v>12</v>
      </c>
      <c r="D16" s="153" t="s">
        <v>11</v>
      </c>
      <c r="E16" s="96" t="s">
        <v>1605</v>
      </c>
      <c r="F16" s="142" t="s">
        <v>43</v>
      </c>
      <c r="G16" s="69" t="s">
        <v>73</v>
      </c>
      <c r="H16" s="146">
        <f>COUNTIFS(D:D,"=Important",F:F,"=Exception")</f>
        <v>0</v>
      </c>
      <c r="I16" s="139">
        <f t="shared" si="2"/>
        <v>1</v>
      </c>
      <c r="J16" s="140">
        <f t="shared" si="3"/>
        <v>0</v>
      </c>
      <c r="K16" s="141">
        <f t="shared" si="0"/>
        <v>0</v>
      </c>
      <c r="L16" s="82"/>
    </row>
    <row r="17" spans="2:12" ht="41.4" x14ac:dyDescent="0.3">
      <c r="B17" s="100" t="str">
        <f t="shared" si="1"/>
        <v>Jcomisl</v>
      </c>
      <c r="C17" s="100">
        <f>IF(ISTEXT(D17),MAX($C$4:$C16)+1,"")</f>
        <v>13</v>
      </c>
      <c r="D17" s="153" t="s">
        <v>11</v>
      </c>
      <c r="E17" s="96" t="s">
        <v>1606</v>
      </c>
      <c r="F17" s="142" t="s">
        <v>43</v>
      </c>
      <c r="G17" s="69" t="s">
        <v>75</v>
      </c>
      <c r="H17" s="146">
        <f>COUNTIFS(D:D,"=Minimal",F:F,"=Select From Drop Down")</f>
        <v>27</v>
      </c>
      <c r="I17" s="139">
        <f t="shared" si="2"/>
        <v>1</v>
      </c>
      <c r="J17" s="140">
        <f t="shared" si="3"/>
        <v>0</v>
      </c>
      <c r="K17" s="141">
        <f t="shared" si="0"/>
        <v>0</v>
      </c>
      <c r="L17" s="82"/>
    </row>
    <row r="18" spans="2:12" ht="30" customHeight="1" x14ac:dyDescent="0.3">
      <c r="B18" s="100" t="str">
        <f t="shared" si="1"/>
        <v>Jcomisl</v>
      </c>
      <c r="C18" s="100">
        <f>IF(ISTEXT(D18),MAX($C$4:$C17)+1,"")</f>
        <v>14</v>
      </c>
      <c r="D18" s="153" t="s">
        <v>11</v>
      </c>
      <c r="E18" s="96" t="s">
        <v>529</v>
      </c>
      <c r="F18" s="142" t="s">
        <v>43</v>
      </c>
      <c r="G18" s="69" t="s">
        <v>77</v>
      </c>
      <c r="H18" s="146">
        <f>COUNTIFS(D:D,"=Minimal",F:F,"=Function Available")</f>
        <v>0</v>
      </c>
      <c r="I18" s="139">
        <f t="shared" si="2"/>
        <v>1</v>
      </c>
      <c r="J18" s="140">
        <f t="shared" si="3"/>
        <v>0</v>
      </c>
      <c r="K18" s="141">
        <f t="shared" si="0"/>
        <v>0</v>
      </c>
      <c r="L18" s="82"/>
    </row>
    <row r="19" spans="2:12" ht="41.4" x14ac:dyDescent="0.3">
      <c r="B19" s="100" t="str">
        <f t="shared" si="1"/>
        <v>Jcomisl</v>
      </c>
      <c r="C19" s="100">
        <f>IF(ISTEXT(D19),MAX($C$4:$C18)+1,"")</f>
        <v>15</v>
      </c>
      <c r="D19" s="153" t="s">
        <v>11</v>
      </c>
      <c r="E19" s="96" t="s">
        <v>530</v>
      </c>
      <c r="F19" s="142" t="s">
        <v>43</v>
      </c>
      <c r="G19" s="69" t="s">
        <v>79</v>
      </c>
      <c r="H19" s="146">
        <f>COUNTIFS(D:D,"=Minimal",F:F,"=Function Not Available")</f>
        <v>0</v>
      </c>
      <c r="I19" s="139">
        <f t="shared" si="2"/>
        <v>1</v>
      </c>
      <c r="J19" s="140">
        <f t="shared" si="3"/>
        <v>0</v>
      </c>
      <c r="K19" s="141">
        <f t="shared" si="0"/>
        <v>0</v>
      </c>
      <c r="L19" s="82"/>
    </row>
    <row r="20" spans="2:12" ht="30" customHeight="1" x14ac:dyDescent="0.3">
      <c r="B20" s="100" t="str">
        <f t="shared" si="1"/>
        <v>Jcomisl</v>
      </c>
      <c r="C20" s="100">
        <f>IF(ISTEXT(D20),MAX($C$4:$C19)+1,"")</f>
        <v>16</v>
      </c>
      <c r="D20" s="153" t="s">
        <v>11</v>
      </c>
      <c r="E20" s="96" t="s">
        <v>1607</v>
      </c>
      <c r="F20" s="142" t="s">
        <v>43</v>
      </c>
      <c r="G20" s="69" t="s">
        <v>81</v>
      </c>
      <c r="H20" s="146">
        <f>COUNTIFS(D:D,"=Minimal",F:F,"=Exception")</f>
        <v>0</v>
      </c>
      <c r="I20" s="139">
        <f t="shared" si="2"/>
        <v>1</v>
      </c>
      <c r="J20" s="140">
        <f t="shared" si="3"/>
        <v>0</v>
      </c>
      <c r="K20" s="141">
        <f t="shared" si="0"/>
        <v>0</v>
      </c>
      <c r="L20" s="82"/>
    </row>
    <row r="21" spans="2:12" ht="41.4" x14ac:dyDescent="0.3">
      <c r="B21" s="100" t="str">
        <f t="shared" si="1"/>
        <v>Jcomisl</v>
      </c>
      <c r="C21" s="100">
        <f>IF(ISTEXT(D21),MAX($C$4:$C20)+1,"")</f>
        <v>17</v>
      </c>
      <c r="D21" s="153" t="s">
        <v>11</v>
      </c>
      <c r="E21" s="96" t="s">
        <v>1608</v>
      </c>
      <c r="F21" s="142" t="s">
        <v>43</v>
      </c>
      <c r="G21" s="69"/>
      <c r="H21" s="146"/>
      <c r="I21" s="139">
        <f t="shared" si="2"/>
        <v>1</v>
      </c>
      <c r="J21" s="140">
        <f t="shared" si="3"/>
        <v>0</v>
      </c>
      <c r="K21" s="141">
        <f t="shared" si="0"/>
        <v>0</v>
      </c>
      <c r="L21" s="82"/>
    </row>
    <row r="22" spans="2:12" ht="30" customHeight="1" x14ac:dyDescent="0.3">
      <c r="B22" s="100" t="str">
        <f t="shared" si="1"/>
        <v>Jcomisl</v>
      </c>
      <c r="C22" s="100">
        <f>IF(ISTEXT(D22),MAX($C$4:$C21)+1,"")</f>
        <v>18</v>
      </c>
      <c r="D22" s="153" t="s">
        <v>11</v>
      </c>
      <c r="E22" s="96" t="s">
        <v>531</v>
      </c>
      <c r="F22" s="142" t="s">
        <v>43</v>
      </c>
      <c r="G22" s="69"/>
      <c r="H22" s="146"/>
      <c r="I22" s="139">
        <f t="shared" si="2"/>
        <v>1</v>
      </c>
      <c r="J22" s="140">
        <f t="shared" si="3"/>
        <v>0</v>
      </c>
      <c r="K22" s="141">
        <f t="shared" si="0"/>
        <v>0</v>
      </c>
      <c r="L22" s="82"/>
    </row>
    <row r="23" spans="2:12" ht="30" customHeight="1" x14ac:dyDescent="0.3">
      <c r="B23" s="100" t="str">
        <f t="shared" si="1"/>
        <v>Jcomisl</v>
      </c>
      <c r="C23" s="100">
        <f>IF(ISTEXT(D23),MAX($C$4:$C22)+1,"")</f>
        <v>19</v>
      </c>
      <c r="D23" s="153" t="s">
        <v>11</v>
      </c>
      <c r="E23" s="96" t="s">
        <v>532</v>
      </c>
      <c r="F23" s="142" t="s">
        <v>43</v>
      </c>
      <c r="G23" s="69"/>
      <c r="H23" s="146"/>
      <c r="I23" s="139">
        <f t="shared" si="2"/>
        <v>1</v>
      </c>
      <c r="J23" s="140">
        <f t="shared" si="3"/>
        <v>0</v>
      </c>
      <c r="K23" s="141">
        <f t="shared" si="0"/>
        <v>0</v>
      </c>
      <c r="L23" s="82"/>
    </row>
    <row r="24" spans="2:12" ht="30" customHeight="1" x14ac:dyDescent="0.3">
      <c r="B24" s="100" t="str">
        <f t="shared" si="1"/>
        <v>Jcomisl</v>
      </c>
      <c r="C24" s="100">
        <f>IF(ISTEXT(D24),MAX($C$4:$C23)+1,"")</f>
        <v>20</v>
      </c>
      <c r="D24" s="153" t="s">
        <v>11</v>
      </c>
      <c r="E24" s="93" t="s">
        <v>533</v>
      </c>
      <c r="F24" s="142" t="s">
        <v>43</v>
      </c>
      <c r="G24" s="69"/>
      <c r="H24" s="146"/>
      <c r="I24" s="139">
        <f t="shared" si="2"/>
        <v>1</v>
      </c>
      <c r="J24" s="140">
        <f t="shared" si="3"/>
        <v>0</v>
      </c>
      <c r="K24" s="141">
        <f t="shared" si="0"/>
        <v>0</v>
      </c>
      <c r="L24" s="82"/>
    </row>
    <row r="25" spans="2:12" ht="30" customHeight="1" x14ac:dyDescent="0.3">
      <c r="B25" s="86" t="str">
        <f t="shared" si="1"/>
        <v/>
      </c>
      <c r="C25" s="1" t="str">
        <f>IF(ISTEXT(D25),MAX($C$4:$C24)+1,"")</f>
        <v/>
      </c>
      <c r="D25" s="3"/>
      <c r="E25" s="94" t="s">
        <v>534</v>
      </c>
      <c r="F25" s="137"/>
      <c r="G25" s="78"/>
      <c r="H25" s="72"/>
      <c r="I25" s="72"/>
      <c r="J25" s="72"/>
      <c r="K25" s="72"/>
      <c r="L25" s="72"/>
    </row>
    <row r="26" spans="2:12" ht="30" customHeight="1" x14ac:dyDescent="0.3">
      <c r="B26" s="100" t="str">
        <f t="shared" si="1"/>
        <v>Jcomisl</v>
      </c>
      <c r="C26" s="100">
        <f>IF(ISTEXT(D26),MAX($C$4:$C24)+1,"")</f>
        <v>21</v>
      </c>
      <c r="D26" s="153" t="s">
        <v>11</v>
      </c>
      <c r="E26" s="99" t="s">
        <v>390</v>
      </c>
      <c r="F26" s="142" t="s">
        <v>43</v>
      </c>
      <c r="G26" s="69"/>
      <c r="H26" s="146"/>
      <c r="I26" s="139">
        <f t="shared" ref="I26:I32" si="4">VLOOKUP($D26,SpecData,2,FALSE)</f>
        <v>1</v>
      </c>
      <c r="J26" s="140">
        <f t="shared" ref="J26:J32" si="5">VLOOKUP($F26,AvailabilityData,2,FALSE)</f>
        <v>0</v>
      </c>
      <c r="K26" s="141">
        <f t="shared" si="0"/>
        <v>0</v>
      </c>
      <c r="L26" s="82"/>
    </row>
    <row r="27" spans="2:12" ht="30" customHeight="1" x14ac:dyDescent="0.3">
      <c r="B27" s="100" t="str">
        <f t="shared" si="1"/>
        <v>Jcomisl</v>
      </c>
      <c r="C27" s="100">
        <f>IF(ISTEXT(D27),MAX($C$4:$C26)+1,"")</f>
        <v>22</v>
      </c>
      <c r="D27" s="153" t="s">
        <v>11</v>
      </c>
      <c r="E27" s="95" t="s">
        <v>535</v>
      </c>
      <c r="F27" s="142" t="s">
        <v>43</v>
      </c>
      <c r="G27" s="69"/>
      <c r="H27" s="146"/>
      <c r="I27" s="139">
        <f t="shared" si="4"/>
        <v>1</v>
      </c>
      <c r="J27" s="140">
        <f t="shared" si="5"/>
        <v>0</v>
      </c>
      <c r="K27" s="141">
        <f t="shared" si="0"/>
        <v>0</v>
      </c>
      <c r="L27" s="82"/>
    </row>
    <row r="28" spans="2:12" ht="30" customHeight="1" x14ac:dyDescent="0.3">
      <c r="B28" s="100" t="str">
        <f t="shared" si="1"/>
        <v>Jcomisl</v>
      </c>
      <c r="C28" s="100">
        <f>IF(ISTEXT(D28),MAX($C$4:$C27)+1,"")</f>
        <v>23</v>
      </c>
      <c r="D28" s="153" t="s">
        <v>11</v>
      </c>
      <c r="E28" s="95" t="s">
        <v>536</v>
      </c>
      <c r="F28" s="142" t="s">
        <v>43</v>
      </c>
      <c r="G28" s="69"/>
      <c r="H28" s="146"/>
      <c r="I28" s="139">
        <f t="shared" si="4"/>
        <v>1</v>
      </c>
      <c r="J28" s="140">
        <f t="shared" si="5"/>
        <v>0</v>
      </c>
      <c r="K28" s="141">
        <f t="shared" si="0"/>
        <v>0</v>
      </c>
      <c r="L28" s="82"/>
    </row>
    <row r="29" spans="2:12" ht="30" customHeight="1" x14ac:dyDescent="0.3">
      <c r="B29" s="100" t="str">
        <f t="shared" si="1"/>
        <v>Jcomisl</v>
      </c>
      <c r="C29" s="100">
        <f>IF(ISTEXT(D29),MAX($C$4:$C28)+1,"")</f>
        <v>24</v>
      </c>
      <c r="D29" s="153" t="s">
        <v>11</v>
      </c>
      <c r="E29" s="95" t="s">
        <v>537</v>
      </c>
      <c r="F29" s="142" t="s">
        <v>43</v>
      </c>
      <c r="G29" s="69"/>
      <c r="H29" s="146"/>
      <c r="I29" s="139">
        <f t="shared" si="4"/>
        <v>1</v>
      </c>
      <c r="J29" s="140">
        <f t="shared" si="5"/>
        <v>0</v>
      </c>
      <c r="K29" s="141">
        <f t="shared" si="0"/>
        <v>0</v>
      </c>
      <c r="L29" s="82"/>
    </row>
    <row r="30" spans="2:12" ht="30" customHeight="1" x14ac:dyDescent="0.3">
      <c r="B30" s="100" t="str">
        <f t="shared" si="1"/>
        <v>Jcomisl</v>
      </c>
      <c r="C30" s="100">
        <f>IF(ISTEXT(D30),MAX($C$4:$C29)+1,"")</f>
        <v>25</v>
      </c>
      <c r="D30" s="153" t="s">
        <v>11</v>
      </c>
      <c r="E30" s="96" t="s">
        <v>538</v>
      </c>
      <c r="F30" s="142" t="s">
        <v>43</v>
      </c>
      <c r="G30" s="69"/>
      <c r="H30" s="146"/>
      <c r="I30" s="139">
        <f t="shared" si="4"/>
        <v>1</v>
      </c>
      <c r="J30" s="140">
        <f t="shared" si="5"/>
        <v>0</v>
      </c>
      <c r="K30" s="141">
        <f t="shared" si="0"/>
        <v>0</v>
      </c>
      <c r="L30" s="82"/>
    </row>
    <row r="31" spans="2:12" ht="30" customHeight="1" x14ac:dyDescent="0.3">
      <c r="B31" s="100" t="str">
        <f t="shared" si="1"/>
        <v>Jcomisl</v>
      </c>
      <c r="C31" s="100">
        <f>IF(ISTEXT(D31),MAX($C$4:$C30)+1,"")</f>
        <v>26</v>
      </c>
      <c r="D31" s="153" t="s">
        <v>11</v>
      </c>
      <c r="E31" s="96" t="s">
        <v>539</v>
      </c>
      <c r="F31" s="142" t="s">
        <v>43</v>
      </c>
      <c r="G31" s="69"/>
      <c r="H31" s="146"/>
      <c r="I31" s="139">
        <f t="shared" si="4"/>
        <v>1</v>
      </c>
      <c r="J31" s="140">
        <f t="shared" si="5"/>
        <v>0</v>
      </c>
      <c r="K31" s="141">
        <f t="shared" si="0"/>
        <v>0</v>
      </c>
      <c r="L31" s="82"/>
    </row>
    <row r="32" spans="2:12" ht="30" customHeight="1" x14ac:dyDescent="0.3">
      <c r="B32" s="100" t="str">
        <f t="shared" si="1"/>
        <v>Jcomisl</v>
      </c>
      <c r="C32" s="100">
        <f>IF(ISTEXT(D32),MAX($C$4:$C31)+1,"")</f>
        <v>27</v>
      </c>
      <c r="D32" s="153" t="s">
        <v>11</v>
      </c>
      <c r="E32" s="96" t="s">
        <v>540</v>
      </c>
      <c r="F32" s="142" t="s">
        <v>43</v>
      </c>
      <c r="G32" s="69"/>
      <c r="H32" s="146"/>
      <c r="I32" s="139">
        <f t="shared" si="4"/>
        <v>1</v>
      </c>
      <c r="J32" s="140">
        <f t="shared" si="5"/>
        <v>0</v>
      </c>
      <c r="K32" s="141">
        <f t="shared" si="0"/>
        <v>0</v>
      </c>
      <c r="L32" s="82"/>
    </row>
    <row r="33" spans="5:5" ht="8.5500000000000007" customHeight="1" x14ac:dyDescent="0.3">
      <c r="E33" s="106"/>
    </row>
    <row r="34" spans="5:5" hidden="1" x14ac:dyDescent="0.3">
      <c r="E34" s="106"/>
    </row>
    <row r="35" spans="5:5" hidden="1" x14ac:dyDescent="0.3">
      <c r="E35" s="106"/>
    </row>
    <row r="36" spans="5:5" hidden="1" x14ac:dyDescent="0.3">
      <c r="E36" s="106"/>
    </row>
    <row r="37" spans="5:5" hidden="1" x14ac:dyDescent="0.3">
      <c r="E37" s="106"/>
    </row>
    <row r="38" spans="5:5" hidden="1" x14ac:dyDescent="0.3">
      <c r="E38" s="106"/>
    </row>
    <row r="39" spans="5:5" hidden="1" x14ac:dyDescent="0.3">
      <c r="E39" s="106"/>
    </row>
    <row r="40" spans="5:5" hidden="1" x14ac:dyDescent="0.3">
      <c r="E40" s="106"/>
    </row>
    <row r="41" spans="5:5" hidden="1" x14ac:dyDescent="0.3">
      <c r="E41" s="106"/>
    </row>
    <row r="42" spans="5:5" hidden="1" x14ac:dyDescent="0.3">
      <c r="E42" s="106"/>
    </row>
    <row r="43" spans="5:5" hidden="1" x14ac:dyDescent="0.3">
      <c r="E43" s="106"/>
    </row>
    <row r="44" spans="5:5" hidden="1" x14ac:dyDescent="0.3">
      <c r="E44" s="106"/>
    </row>
    <row r="45" spans="5:5" hidden="1" x14ac:dyDescent="0.3">
      <c r="E45" s="106"/>
    </row>
    <row r="46" spans="5:5" hidden="1" x14ac:dyDescent="0.3">
      <c r="E46" s="106"/>
    </row>
    <row r="47" spans="5:5" hidden="1" x14ac:dyDescent="0.3">
      <c r="E47" s="106"/>
    </row>
    <row r="48" spans="5:5"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row r="167" spans="5:5" hidden="1" x14ac:dyDescent="0.3">
      <c r="E167" s="106"/>
    </row>
    <row r="168" spans="5:5" hidden="1" x14ac:dyDescent="0.3">
      <c r="E168" s="106"/>
    </row>
    <row r="169" spans="5:5" hidden="1" x14ac:dyDescent="0.3">
      <c r="E169" s="106"/>
    </row>
  </sheetData>
  <sheetProtection selectLockedCells="1"/>
  <conditionalFormatting sqref="D4:D6">
    <cfRule type="cellIs" dxfId="210" priority="22" operator="equal">
      <formula>"Important"</formula>
    </cfRule>
    <cfRule type="cellIs" dxfId="209" priority="23" operator="equal">
      <formula>"Crucial"</formula>
    </cfRule>
    <cfRule type="cellIs" dxfId="208" priority="24" operator="equal">
      <formula>"N/A"</formula>
    </cfRule>
  </conditionalFormatting>
  <conditionalFormatting sqref="D8:D24 D26:D32">
    <cfRule type="cellIs" dxfId="207" priority="7" operator="equal">
      <formula>"Important"</formula>
    </cfRule>
    <cfRule type="cellIs" dxfId="206" priority="8" operator="equal">
      <formula>"Crucial"</formula>
    </cfRule>
    <cfRule type="cellIs" dxfId="205" priority="9" operator="equal">
      <formula>"N/A"</formula>
    </cfRule>
  </conditionalFormatting>
  <conditionalFormatting sqref="F4:F32">
    <cfRule type="cellIs" dxfId="204" priority="1" operator="equal">
      <formula>"Function Not Available"</formula>
    </cfRule>
    <cfRule type="cellIs" dxfId="203" priority="2" operator="equal">
      <formula>"Function Available"</formula>
    </cfRule>
    <cfRule type="cellIs" dxfId="202" priority="3" operator="equal">
      <formula>"Exception"</formula>
    </cfRule>
  </conditionalFormatting>
  <dataValidations count="2">
    <dataValidation type="list" allowBlank="1" showInputMessage="1" showErrorMessage="1" sqref="D4:D6 D8:D24 D26:D32" xr:uid="{00000000-0002-0000-0C00-000000000000}">
      <formula1>SpecType</formula1>
    </dataValidation>
    <dataValidation type="list" allowBlank="1" showInputMessage="1" showErrorMessage="1" sqref="F4:F6 F8:F24 F26:F32" xr:uid="{00000000-0002-0000-0C00-000001000000}">
      <formula1>AvailabilityType</formula1>
    </dataValidation>
  </dataValidations>
  <pageMargins left="0.7" right="0.7" top="0.75" bottom="0.75" header="0.3" footer="0.3"/>
  <pageSetup scale="49" fitToHeight="0" orientation="portrait" r:id="rId1"/>
  <headerFooter>
    <oddHeader>&amp;CLos Alamos, NM
&amp;F&amp;R&amp;A</oddHeader>
    <oddFooter>&amp;LTSSI Consulting LLC, June 2015&amp;CPage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FFCC00"/>
  </sheetPr>
  <dimension ref="A1:M173"/>
  <sheetViews>
    <sheetView showGridLines="0" zoomScale="80" zoomScaleNormal="80" zoomScalePageLayoutView="4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2" customWidth="1"/>
    <col min="14" max="16384" width="9.21875" hidden="1"/>
  </cols>
  <sheetData>
    <row r="1" spans="2:12" ht="2.5499999999999998" customHeight="1" x14ac:dyDescent="0.3"/>
    <row r="2" spans="2:12" s="181" customFormat="1" ht="129" customHeight="1" thickBot="1" x14ac:dyDescent="0.3">
      <c r="B2" s="124" t="s">
        <v>44</v>
      </c>
      <c r="C2" s="125" t="s">
        <v>45</v>
      </c>
      <c r="D2" s="125" t="s">
        <v>46</v>
      </c>
      <c r="E2" s="125" t="s">
        <v>1611</v>
      </c>
      <c r="F2" s="125" t="s">
        <v>42</v>
      </c>
      <c r="G2" s="126" t="s">
        <v>47</v>
      </c>
      <c r="H2" s="126" t="s">
        <v>48</v>
      </c>
      <c r="I2" s="127" t="s">
        <v>49</v>
      </c>
      <c r="J2" s="127" t="s">
        <v>50</v>
      </c>
      <c r="K2" s="128" t="s">
        <v>14</v>
      </c>
      <c r="L2" s="129" t="s">
        <v>51</v>
      </c>
    </row>
    <row r="3" spans="2:12" ht="16.2" thickBot="1" x14ac:dyDescent="0.35">
      <c r="B3" s="34" t="s">
        <v>1612</v>
      </c>
      <c r="C3" s="34"/>
      <c r="D3" s="34"/>
      <c r="E3" s="34"/>
      <c r="F3" s="34"/>
      <c r="G3" s="77" t="s">
        <v>52</v>
      </c>
      <c r="H3" s="25">
        <f>COUNTA(D4:D497)</f>
        <v>12</v>
      </c>
      <c r="I3" s="61"/>
      <c r="J3" s="62" t="s">
        <v>53</v>
      </c>
      <c r="K3" s="63">
        <f>SUM(K4:K497)</f>
        <v>0</v>
      </c>
      <c r="L3" s="34"/>
    </row>
    <row r="4" spans="2:12" ht="30" customHeight="1" x14ac:dyDescent="0.3">
      <c r="B4" s="81" t="s">
        <v>1613</v>
      </c>
      <c r="C4" s="2">
        <v>1</v>
      </c>
      <c r="D4" s="4" t="s">
        <v>10</v>
      </c>
      <c r="E4" s="96" t="s">
        <v>541</v>
      </c>
      <c r="F4" s="91" t="s">
        <v>43</v>
      </c>
      <c r="G4" s="76" t="s">
        <v>54</v>
      </c>
      <c r="H4" s="20">
        <f>COUNTIF(F4:F497,"Select from Drop Down")</f>
        <v>12</v>
      </c>
      <c r="I4" s="14">
        <f>VLOOKUP($D4,SpecData,2,FALSE)</f>
        <v>2</v>
      </c>
      <c r="J4" s="15">
        <f>VLOOKUP($F4,AvailabilityData,2,FALSE)</f>
        <v>0</v>
      </c>
      <c r="K4" s="21">
        <f>I4*J4</f>
        <v>0</v>
      </c>
      <c r="L4" s="82"/>
    </row>
    <row r="5" spans="2:12" ht="30" customHeight="1" x14ac:dyDescent="0.3">
      <c r="B5" s="81" t="str">
        <f>IF(C5="","",$B$4)</f>
        <v>JPRBC</v>
      </c>
      <c r="C5" s="2">
        <v>2</v>
      </c>
      <c r="D5" s="4" t="s">
        <v>10</v>
      </c>
      <c r="E5" s="96" t="s">
        <v>542</v>
      </c>
      <c r="F5" s="91" t="s">
        <v>43</v>
      </c>
      <c r="G5" s="76" t="s">
        <v>55</v>
      </c>
      <c r="H5" s="20">
        <f>COUNTIF(F4:F497,"Function Available")</f>
        <v>0</v>
      </c>
      <c r="I5" s="14">
        <f>VLOOKUP($D5,SpecData,2,FALSE)</f>
        <v>2</v>
      </c>
      <c r="J5" s="15">
        <f>VLOOKUP($F5,AvailabilityData,2,FALSE)</f>
        <v>0</v>
      </c>
      <c r="K5" s="21">
        <f>I5*J5</f>
        <v>0</v>
      </c>
      <c r="L5" s="82"/>
    </row>
    <row r="6" spans="2:12" ht="30" customHeight="1" x14ac:dyDescent="0.3">
      <c r="B6" s="81" t="str">
        <f t="shared" ref="B6:B15" si="0">IF(C6="","",$B$4)</f>
        <v>JPRBC</v>
      </c>
      <c r="C6" s="2">
        <v>3</v>
      </c>
      <c r="D6" s="4" t="s">
        <v>10</v>
      </c>
      <c r="E6" s="96" t="s">
        <v>543</v>
      </c>
      <c r="F6" s="91" t="s">
        <v>43</v>
      </c>
      <c r="G6" s="76" t="s">
        <v>57</v>
      </c>
      <c r="H6" s="8">
        <f>COUNTIF(F4:F497,"Function Not Available")</f>
        <v>0</v>
      </c>
      <c r="I6" s="14">
        <f t="shared" ref="I6:I12" si="1">VLOOKUP($D6,SpecData,2,FALSE)</f>
        <v>2</v>
      </c>
      <c r="J6" s="15">
        <f t="shared" ref="J6:J12" si="2">VLOOKUP($F6,AvailabilityData,2,FALSE)</f>
        <v>0</v>
      </c>
      <c r="K6" s="16">
        <f t="shared" ref="K6:K12" si="3">I6*J6</f>
        <v>0</v>
      </c>
      <c r="L6" s="82"/>
    </row>
    <row r="7" spans="2:12" ht="30" customHeight="1" x14ac:dyDescent="0.3">
      <c r="B7" s="81" t="str">
        <f t="shared" si="0"/>
        <v>JPRBC</v>
      </c>
      <c r="C7" s="2">
        <f>IF(ISTEXT(D7),MAX($C$6:$C6)+1,"")</f>
        <v>4</v>
      </c>
      <c r="D7" s="4" t="s">
        <v>11</v>
      </c>
      <c r="E7" s="96" t="s">
        <v>544</v>
      </c>
      <c r="F7" s="91" t="s">
        <v>43</v>
      </c>
      <c r="G7" s="76" t="s">
        <v>59</v>
      </c>
      <c r="H7" s="8">
        <f>COUNTIF(F4:F497,"Exception")</f>
        <v>0</v>
      </c>
      <c r="I7" s="14">
        <f t="shared" si="1"/>
        <v>1</v>
      </c>
      <c r="J7" s="15">
        <f t="shared" si="2"/>
        <v>0</v>
      </c>
      <c r="K7" s="21">
        <f t="shared" si="3"/>
        <v>0</v>
      </c>
      <c r="L7" s="82"/>
    </row>
    <row r="8" spans="2:12" ht="30" customHeight="1" x14ac:dyDescent="0.3">
      <c r="B8" s="81" t="str">
        <f t="shared" si="0"/>
        <v>JPRBC</v>
      </c>
      <c r="C8" s="2">
        <f>IF(ISTEXT(D8),MAX($C$6:$C7)+1,"")</f>
        <v>5</v>
      </c>
      <c r="D8" s="4" t="s">
        <v>9</v>
      </c>
      <c r="E8" s="96" t="s">
        <v>545</v>
      </c>
      <c r="F8" s="91" t="s">
        <v>43</v>
      </c>
      <c r="G8" s="76" t="s">
        <v>61</v>
      </c>
      <c r="H8" s="11">
        <f>COUNTIFS(D:D,"=Crucial",F:F,"=Select From Drop Down")</f>
        <v>3</v>
      </c>
      <c r="I8" s="14">
        <f t="shared" si="1"/>
        <v>3</v>
      </c>
      <c r="J8" s="15">
        <f t="shared" si="2"/>
        <v>0</v>
      </c>
      <c r="K8" s="16">
        <f t="shared" si="3"/>
        <v>0</v>
      </c>
      <c r="L8" s="82"/>
    </row>
    <row r="9" spans="2:12" ht="30" customHeight="1" x14ac:dyDescent="0.3">
      <c r="B9" s="81" t="str">
        <f t="shared" si="0"/>
        <v>JPRBC</v>
      </c>
      <c r="C9" s="2">
        <f>IF(ISTEXT(D9),MAX($C$6:$C8)+1,"")</f>
        <v>6</v>
      </c>
      <c r="D9" s="4" t="s">
        <v>9</v>
      </c>
      <c r="E9" s="96" t="s">
        <v>546</v>
      </c>
      <c r="F9" s="91" t="s">
        <v>43</v>
      </c>
      <c r="G9" s="76" t="s">
        <v>63</v>
      </c>
      <c r="H9" s="11">
        <f>COUNTIFS(D:D,"=Crucial",F:F,"=Function Available")</f>
        <v>0</v>
      </c>
      <c r="I9" s="14">
        <f t="shared" si="1"/>
        <v>3</v>
      </c>
      <c r="J9" s="15">
        <f t="shared" si="2"/>
        <v>0</v>
      </c>
      <c r="K9" s="16">
        <f t="shared" si="3"/>
        <v>0</v>
      </c>
      <c r="L9" s="82"/>
    </row>
    <row r="10" spans="2:12" ht="30" customHeight="1" x14ac:dyDescent="0.3">
      <c r="B10" s="81" t="str">
        <f t="shared" si="0"/>
        <v>JPRBC</v>
      </c>
      <c r="C10" s="2">
        <f>IF(ISTEXT(D10),MAX($C$6:$C9)+1,"")</f>
        <v>7</v>
      </c>
      <c r="D10" s="4" t="s">
        <v>10</v>
      </c>
      <c r="E10" s="96" t="s">
        <v>547</v>
      </c>
      <c r="F10" s="91" t="s">
        <v>43</v>
      </c>
      <c r="G10" s="76" t="s">
        <v>65</v>
      </c>
      <c r="H10" s="11">
        <f>COUNTIFS(D:D,"=Crucial",F:F,"=Function Not Available")</f>
        <v>0</v>
      </c>
      <c r="I10" s="14">
        <f t="shared" si="1"/>
        <v>2</v>
      </c>
      <c r="J10" s="15">
        <f t="shared" si="2"/>
        <v>0</v>
      </c>
      <c r="K10" s="16">
        <f t="shared" si="3"/>
        <v>0</v>
      </c>
      <c r="L10" s="82"/>
    </row>
    <row r="11" spans="2:12" ht="30" customHeight="1" x14ac:dyDescent="0.3">
      <c r="B11" s="81" t="str">
        <f t="shared" si="0"/>
        <v>JPRBC</v>
      </c>
      <c r="C11" s="2">
        <f>IF(ISTEXT(D11),MAX($C$6:$C10)+1,"")</f>
        <v>8</v>
      </c>
      <c r="D11" s="4" t="s">
        <v>10</v>
      </c>
      <c r="E11" s="96" t="s">
        <v>548</v>
      </c>
      <c r="F11" s="91" t="s">
        <v>43</v>
      </c>
      <c r="G11" s="73" t="s">
        <v>66</v>
      </c>
      <c r="H11" s="28">
        <f>COUNTIFS(D:D,"=Crucial",F:F,"=Exception")</f>
        <v>0</v>
      </c>
      <c r="I11" s="14">
        <f t="shared" si="1"/>
        <v>2</v>
      </c>
      <c r="J11" s="15">
        <f t="shared" si="2"/>
        <v>0</v>
      </c>
      <c r="K11" s="21">
        <f t="shared" si="3"/>
        <v>0</v>
      </c>
      <c r="L11" s="87"/>
    </row>
    <row r="12" spans="2:12" ht="30" customHeight="1" x14ac:dyDescent="0.3">
      <c r="B12" s="81" t="str">
        <f t="shared" si="0"/>
        <v>JPRBC</v>
      </c>
      <c r="C12" s="2">
        <f>IF(ISTEXT(D12),MAX($C$6:$C11)+1,"")</f>
        <v>9</v>
      </c>
      <c r="D12" s="4" t="s">
        <v>10</v>
      </c>
      <c r="E12" s="96" t="s">
        <v>549</v>
      </c>
      <c r="F12" s="91" t="s">
        <v>43</v>
      </c>
      <c r="G12" s="65" t="s">
        <v>67</v>
      </c>
      <c r="H12" s="11">
        <f>COUNTIFS(D:D,"=Important",F:F,"=Select From Drop Down")</f>
        <v>8</v>
      </c>
      <c r="I12" s="9">
        <f t="shared" si="1"/>
        <v>2</v>
      </c>
      <c r="J12" s="10">
        <f t="shared" si="2"/>
        <v>0</v>
      </c>
      <c r="K12" s="16">
        <f t="shared" si="3"/>
        <v>0</v>
      </c>
      <c r="L12" s="82"/>
    </row>
    <row r="13" spans="2:12" ht="30" customHeight="1" x14ac:dyDescent="0.3">
      <c r="B13" s="81" t="str">
        <f t="shared" si="0"/>
        <v>JPRBC</v>
      </c>
      <c r="C13" s="2">
        <f>IF(ISTEXT(D13),MAX($C$6:$C12)+1,"")</f>
        <v>10</v>
      </c>
      <c r="D13" s="4" t="s">
        <v>10</v>
      </c>
      <c r="E13" s="96" t="s">
        <v>550</v>
      </c>
      <c r="F13" s="91" t="s">
        <v>43</v>
      </c>
      <c r="G13" s="68" t="s">
        <v>69</v>
      </c>
      <c r="H13" s="28">
        <f>COUNTIFS(D:D,"=Important",F:F,"=Function Available")</f>
        <v>0</v>
      </c>
      <c r="I13" s="14">
        <f t="shared" ref="I13:I15" si="4">VLOOKUP($D13,SpecData,2,FALSE)</f>
        <v>2</v>
      </c>
      <c r="J13" s="15">
        <f t="shared" ref="J13:J15" si="5">VLOOKUP($F13,AvailabilityData,2,FALSE)</f>
        <v>0</v>
      </c>
      <c r="K13" s="21">
        <f t="shared" ref="K13:K15" si="6">I13*J13</f>
        <v>0</v>
      </c>
      <c r="L13" s="82"/>
    </row>
    <row r="14" spans="2:12" ht="30" customHeight="1" x14ac:dyDescent="0.3">
      <c r="B14" s="81" t="str">
        <f t="shared" si="0"/>
        <v>JPRBC</v>
      </c>
      <c r="C14" s="2">
        <f>IF(ISTEXT(D14),MAX($C$6:$C13)+1,"")</f>
        <v>11</v>
      </c>
      <c r="D14" s="4" t="s">
        <v>10</v>
      </c>
      <c r="E14" s="96" t="s">
        <v>551</v>
      </c>
      <c r="F14" s="91" t="s">
        <v>43</v>
      </c>
      <c r="G14" s="76" t="s">
        <v>71</v>
      </c>
      <c r="H14" s="11">
        <f>COUNTIFS(D:D,"=Important",F:F,"=Function Not Available")</f>
        <v>0</v>
      </c>
      <c r="I14" s="9">
        <f t="shared" si="4"/>
        <v>2</v>
      </c>
      <c r="J14" s="10">
        <f t="shared" si="5"/>
        <v>0</v>
      </c>
      <c r="K14" s="16">
        <f t="shared" si="6"/>
        <v>0</v>
      </c>
      <c r="L14" s="82"/>
    </row>
    <row r="15" spans="2:12" ht="42.75" customHeight="1" x14ac:dyDescent="0.3">
      <c r="B15" s="81" t="str">
        <f t="shared" si="0"/>
        <v>JPRBC</v>
      </c>
      <c r="C15" s="2">
        <f>IF(ISTEXT(D15),MAX($C$6:$C14)+1,"")</f>
        <v>12</v>
      </c>
      <c r="D15" s="4" t="s">
        <v>9</v>
      </c>
      <c r="E15" s="96" t="s">
        <v>552</v>
      </c>
      <c r="F15" s="91" t="s">
        <v>43</v>
      </c>
      <c r="G15" s="76" t="s">
        <v>73</v>
      </c>
      <c r="H15" s="11">
        <f>COUNTIFS(D:D,"=Important",F:F,"=Exception")</f>
        <v>0</v>
      </c>
      <c r="I15" s="12">
        <f t="shared" si="4"/>
        <v>3</v>
      </c>
      <c r="J15" s="13">
        <f t="shared" si="5"/>
        <v>0</v>
      </c>
      <c r="K15" s="22">
        <f t="shared" si="6"/>
        <v>0</v>
      </c>
      <c r="L15" s="82"/>
    </row>
    <row r="16" spans="2:12" ht="30" hidden="1" customHeight="1" x14ac:dyDescent="0.3">
      <c r="B16" s="199"/>
      <c r="C16" s="199"/>
      <c r="D16" s="200"/>
      <c r="E16" s="207"/>
      <c r="F16" s="202"/>
      <c r="G16" s="69" t="s">
        <v>75</v>
      </c>
      <c r="H16" s="146">
        <f>COUNTIFS(D:D,"=Minimal",F:F,"=Select From Drop Down")</f>
        <v>1</v>
      </c>
      <c r="I16" s="204"/>
      <c r="J16" s="205"/>
      <c r="K16" s="204"/>
      <c r="L16" s="182"/>
    </row>
    <row r="17" spans="2:12" ht="30" hidden="1" customHeight="1" x14ac:dyDescent="0.3">
      <c r="B17" s="199"/>
      <c r="C17" s="199"/>
      <c r="D17" s="200"/>
      <c r="E17" s="207"/>
      <c r="F17" s="202"/>
      <c r="G17" s="69" t="s">
        <v>77</v>
      </c>
      <c r="H17" s="146">
        <f>COUNTIFS(D:D,"=Minimal",F:F,"=Function Available")</f>
        <v>0</v>
      </c>
      <c r="I17" s="204"/>
      <c r="J17" s="205"/>
      <c r="K17" s="204"/>
      <c r="L17" s="182"/>
    </row>
    <row r="18" spans="2:12" ht="47.25" hidden="1" customHeight="1" x14ac:dyDescent="0.3">
      <c r="B18" s="199"/>
      <c r="C18" s="199"/>
      <c r="D18" s="200"/>
      <c r="E18" s="208"/>
      <c r="F18" s="202"/>
      <c r="G18" s="69" t="s">
        <v>79</v>
      </c>
      <c r="H18" s="146">
        <f>COUNTIFS(D:D,"=Minimal",F:F,"=Function Not Available")</f>
        <v>0</v>
      </c>
      <c r="I18" s="204"/>
      <c r="J18" s="205"/>
      <c r="K18" s="204"/>
      <c r="L18" s="182"/>
    </row>
    <row r="19" spans="2:12" ht="30" hidden="1" customHeight="1" x14ac:dyDescent="0.3">
      <c r="B19" s="199"/>
      <c r="C19" s="199"/>
      <c r="D19" s="200"/>
      <c r="E19" s="207"/>
      <c r="F19" s="202"/>
      <c r="G19" s="69" t="s">
        <v>81</v>
      </c>
      <c r="H19" s="146">
        <f>COUNTIFS(D:D,"=Minimal",F:F,"=Exception")</f>
        <v>0</v>
      </c>
      <c r="I19" s="204"/>
      <c r="J19" s="205"/>
      <c r="K19" s="204"/>
      <c r="L19" s="182"/>
    </row>
    <row r="20" spans="2:12" ht="7.5" customHeight="1" x14ac:dyDescent="0.3">
      <c r="E20" s="106"/>
    </row>
    <row r="21" spans="2:12" hidden="1" x14ac:dyDescent="0.3">
      <c r="E21" s="106"/>
    </row>
    <row r="22" spans="2:12" hidden="1" x14ac:dyDescent="0.3">
      <c r="E22" s="106"/>
    </row>
    <row r="23" spans="2:12" hidden="1" x14ac:dyDescent="0.3">
      <c r="E23" s="106"/>
    </row>
    <row r="24" spans="2:12" hidden="1" x14ac:dyDescent="0.3">
      <c r="E24" s="106"/>
    </row>
    <row r="25" spans="2:12" hidden="1" x14ac:dyDescent="0.3">
      <c r="E25" s="106"/>
    </row>
    <row r="26" spans="2:12" hidden="1" x14ac:dyDescent="0.3">
      <c r="E26" s="106"/>
    </row>
    <row r="27" spans="2:12" hidden="1" x14ac:dyDescent="0.3">
      <c r="E27" s="106"/>
    </row>
    <row r="28" spans="2:12" hidden="1" x14ac:dyDescent="0.3">
      <c r="E28" s="106"/>
    </row>
    <row r="29" spans="2:12" hidden="1" x14ac:dyDescent="0.3">
      <c r="E29" s="106"/>
    </row>
    <row r="30" spans="2:12" hidden="1" x14ac:dyDescent="0.3">
      <c r="E30" s="106"/>
    </row>
    <row r="31" spans="2:12" hidden="1" x14ac:dyDescent="0.3">
      <c r="E31" s="106"/>
    </row>
    <row r="32" spans="2:12" hidden="1" x14ac:dyDescent="0.3">
      <c r="E32" s="106"/>
    </row>
    <row r="33" spans="5:5" hidden="1" x14ac:dyDescent="0.3">
      <c r="E33" s="106"/>
    </row>
    <row r="34" spans="5:5" hidden="1" x14ac:dyDescent="0.3">
      <c r="E34" s="106"/>
    </row>
    <row r="35" spans="5:5" hidden="1" x14ac:dyDescent="0.3">
      <c r="E35" s="106"/>
    </row>
    <row r="36" spans="5:5" hidden="1" x14ac:dyDescent="0.3">
      <c r="E36" s="106"/>
    </row>
    <row r="37" spans="5:5" hidden="1" x14ac:dyDescent="0.3">
      <c r="E37" s="106"/>
    </row>
    <row r="38" spans="5:5" hidden="1" x14ac:dyDescent="0.3">
      <c r="E38" s="106"/>
    </row>
    <row r="39" spans="5:5" hidden="1" x14ac:dyDescent="0.3">
      <c r="E39" s="106"/>
    </row>
    <row r="40" spans="5:5" hidden="1" x14ac:dyDescent="0.3">
      <c r="E40" s="106"/>
    </row>
    <row r="41" spans="5:5" hidden="1" x14ac:dyDescent="0.3">
      <c r="E41" s="106"/>
    </row>
    <row r="42" spans="5:5" hidden="1" x14ac:dyDescent="0.3">
      <c r="E42" s="106"/>
    </row>
    <row r="43" spans="5:5" hidden="1" x14ac:dyDescent="0.3">
      <c r="E43" s="106"/>
    </row>
    <row r="44" spans="5:5" hidden="1" x14ac:dyDescent="0.3">
      <c r="E44" s="106"/>
    </row>
    <row r="45" spans="5:5" hidden="1" x14ac:dyDescent="0.3">
      <c r="E45" s="106"/>
    </row>
    <row r="46" spans="5:5" hidden="1" x14ac:dyDescent="0.3">
      <c r="E46" s="106"/>
    </row>
    <row r="47" spans="5:5" hidden="1" x14ac:dyDescent="0.3">
      <c r="E47" s="106"/>
    </row>
    <row r="48" spans="5:5"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row r="167" spans="5:5" hidden="1" x14ac:dyDescent="0.3">
      <c r="E167" s="106"/>
    </row>
    <row r="168" spans="5:5" hidden="1" x14ac:dyDescent="0.3">
      <c r="E168" s="106"/>
    </row>
    <row r="169" spans="5:5" hidden="1" x14ac:dyDescent="0.3">
      <c r="E169" s="106"/>
    </row>
    <row r="170" spans="5:5" hidden="1" x14ac:dyDescent="0.3">
      <c r="E170" s="106"/>
    </row>
    <row r="171" spans="5:5" hidden="1" x14ac:dyDescent="0.3">
      <c r="E171" s="106"/>
    </row>
    <row r="172" spans="5:5" hidden="1" x14ac:dyDescent="0.3">
      <c r="E172" s="106"/>
    </row>
    <row r="173" spans="5:5" hidden="1" x14ac:dyDescent="0.3">
      <c r="E173" s="106"/>
    </row>
  </sheetData>
  <sheetProtection algorithmName="SHA-512" hashValue="gCDxfpOThvloXGSKGXXvmbhZvcVUOio4yekgHe0FuK+VKI6eNTIQsNkz+yfz7BVrh0SPa+Hkw9+rrAorWzqtEA==" saltValue="PkTGIzRKD7mbevsi+O6oPQ==" spinCount="100000" sheet="1" selectLockedCells="1"/>
  <conditionalFormatting sqref="D4:D19">
    <cfRule type="cellIs" dxfId="201" priority="10" operator="equal">
      <formula>"Important"</formula>
    </cfRule>
    <cfRule type="cellIs" dxfId="200" priority="11" operator="equal">
      <formula>"Crucial"</formula>
    </cfRule>
    <cfRule type="cellIs" dxfId="199" priority="12" operator="equal">
      <formula>"N/A"</formula>
    </cfRule>
  </conditionalFormatting>
  <conditionalFormatting sqref="F4:F19">
    <cfRule type="cellIs" dxfId="198" priority="1" operator="equal">
      <formula>"Function Not Available"</formula>
    </cfRule>
    <cfRule type="cellIs" dxfId="197" priority="2" operator="equal">
      <formula>"Function Available"</formula>
    </cfRule>
    <cfRule type="cellIs" dxfId="196" priority="3" operator="equal">
      <formula>"Exception"</formula>
    </cfRule>
  </conditionalFormatting>
  <dataValidations count="3">
    <dataValidation type="list" allowBlank="1" showInputMessage="1" showErrorMessage="1" errorTitle="Invalid specification type" error="Please enter a Specification type from the drop-down list." sqref="F6:F15" xr:uid="{00000000-0002-0000-0D00-000000000000}">
      <formula1>AvailabilityType</formula1>
    </dataValidation>
    <dataValidation type="list" allowBlank="1" showInputMessage="1" showErrorMessage="1" sqref="D4:D15" xr:uid="{00000000-0002-0000-0D00-000001000000}">
      <formula1>SpecType</formula1>
    </dataValidation>
    <dataValidation type="list" allowBlank="1" showInputMessage="1" showErrorMessage="1" sqref="F4:F5" xr:uid="{00000000-0002-0000-0D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C00"/>
  </sheetPr>
  <dimension ref="A1:M153"/>
  <sheetViews>
    <sheetView showGridLines="0" zoomScale="80" zoomScaleNormal="80" workbookViewId="0">
      <selection activeCell="F4" sqref="F4"/>
    </sheetView>
  </sheetViews>
  <sheetFormatPr defaultColWidth="0" defaultRowHeight="14.4" zeroHeight="1" x14ac:dyDescent="0.3"/>
  <cols>
    <col min="1" max="1" width="1.218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3.6" customHeight="1" x14ac:dyDescent="0.3"/>
    <row r="2" spans="2:12" ht="129" customHeight="1" thickBot="1" x14ac:dyDescent="0.35">
      <c r="B2" s="124" t="s">
        <v>44</v>
      </c>
      <c r="C2" s="125" t="s">
        <v>45</v>
      </c>
      <c r="D2" s="125" t="s">
        <v>46</v>
      </c>
      <c r="E2" s="125" t="s">
        <v>1614</v>
      </c>
      <c r="F2" s="125" t="s">
        <v>42</v>
      </c>
      <c r="G2" s="126" t="s">
        <v>47</v>
      </c>
      <c r="H2" s="126" t="s">
        <v>48</v>
      </c>
      <c r="I2" s="127" t="s">
        <v>49</v>
      </c>
      <c r="J2" s="127" t="s">
        <v>50</v>
      </c>
      <c r="K2" s="128" t="s">
        <v>14</v>
      </c>
      <c r="L2" s="129" t="s">
        <v>51</v>
      </c>
    </row>
    <row r="3" spans="2:12" ht="16.2" thickBot="1" x14ac:dyDescent="0.35">
      <c r="B3" s="34" t="s">
        <v>1616</v>
      </c>
      <c r="C3" s="34"/>
      <c r="D3" s="34"/>
      <c r="E3" s="34"/>
      <c r="F3" s="34"/>
      <c r="G3" s="77" t="s">
        <v>52</v>
      </c>
      <c r="H3" s="25">
        <f>COUNTA(D4:D456)</f>
        <v>81</v>
      </c>
      <c r="I3" s="61"/>
      <c r="J3" s="62" t="s">
        <v>53</v>
      </c>
      <c r="K3" s="63">
        <f t="shared" ref="K3" si="0">SUM(K4:K456)</f>
        <v>0</v>
      </c>
      <c r="L3" s="34"/>
    </row>
    <row r="4" spans="2:12" ht="30" customHeight="1" x14ac:dyDescent="0.3">
      <c r="B4" s="81" t="s">
        <v>1617</v>
      </c>
      <c r="C4" s="2">
        <v>1</v>
      </c>
      <c r="D4" s="4" t="s">
        <v>11</v>
      </c>
      <c r="E4" s="267" t="s">
        <v>1615</v>
      </c>
      <c r="F4" s="91" t="s">
        <v>43</v>
      </c>
      <c r="G4" s="76" t="s">
        <v>54</v>
      </c>
      <c r="H4" s="20">
        <f>COUNTIF(F4:F456,"Select from Drop Down")</f>
        <v>81</v>
      </c>
      <c r="I4" s="14">
        <f>VLOOKUP($D4,SpecData,2,FALSE)</f>
        <v>1</v>
      </c>
      <c r="J4" s="15">
        <f>VLOOKUP($F4,AvailabilityData,2,FALSE)</f>
        <v>0</v>
      </c>
      <c r="K4" s="21">
        <f>I4*J4</f>
        <v>0</v>
      </c>
      <c r="L4" s="82"/>
    </row>
    <row r="5" spans="2:12" ht="27.6" x14ac:dyDescent="0.3">
      <c r="B5" s="81" t="str">
        <f>IF(C5="","",$B$4)</f>
        <v>JPers</v>
      </c>
      <c r="C5" s="2">
        <f>IF(ISTEXT(D5),MAX($C$4:$C4)+1,"")</f>
        <v>2</v>
      </c>
      <c r="D5" s="4" t="s">
        <v>11</v>
      </c>
      <c r="E5" s="96" t="s">
        <v>553</v>
      </c>
      <c r="F5" s="91" t="s">
        <v>43</v>
      </c>
      <c r="G5" s="76" t="s">
        <v>55</v>
      </c>
      <c r="H5" s="20">
        <f>COUNTIF(F4:F456,"Function Available")</f>
        <v>0</v>
      </c>
      <c r="I5" s="14">
        <f>VLOOKUP($D5,SpecData,2,FALSE)</f>
        <v>1</v>
      </c>
      <c r="J5" s="15">
        <f>VLOOKUP($F5,AvailabilityData,2,FALSE)</f>
        <v>0</v>
      </c>
      <c r="K5" s="21">
        <f t="shared" ref="K5:K68" si="1">I5*J5</f>
        <v>0</v>
      </c>
      <c r="L5" s="82"/>
    </row>
    <row r="6" spans="2:12" ht="41.4" x14ac:dyDescent="0.3">
      <c r="B6" s="81" t="str">
        <f>IF(C6="","",$B$4)</f>
        <v>JPers</v>
      </c>
      <c r="C6" s="2">
        <f>IF(ISTEXT(D6),MAX($C$4:$C5)+1,"")</f>
        <v>3</v>
      </c>
      <c r="D6" s="4" t="s">
        <v>11</v>
      </c>
      <c r="E6" s="96" t="s">
        <v>554</v>
      </c>
      <c r="F6" s="91" t="s">
        <v>43</v>
      </c>
      <c r="G6" s="76" t="s">
        <v>57</v>
      </c>
      <c r="H6" s="8">
        <f>COUNTIF(F4:F456,"Function Not Available")</f>
        <v>0</v>
      </c>
      <c r="I6" s="14">
        <f t="shared" ref="I6:I69" si="2">VLOOKUP($D6,SpecData,2,FALSE)</f>
        <v>1</v>
      </c>
      <c r="J6" s="15">
        <f t="shared" ref="J6:J69" si="3">VLOOKUP($F6,AvailabilityData,2,FALSE)</f>
        <v>0</v>
      </c>
      <c r="K6" s="21">
        <f t="shared" si="1"/>
        <v>0</v>
      </c>
      <c r="L6" s="82"/>
    </row>
    <row r="7" spans="2:12" ht="30" customHeight="1" x14ac:dyDescent="0.3">
      <c r="B7" s="81" t="str">
        <f t="shared" ref="B7:B15" si="4">IF(C7="","",$B$4)</f>
        <v>JPers</v>
      </c>
      <c r="C7" s="2">
        <f>IF(ISTEXT(D7),MAX($C$4:$C6)+1,"")</f>
        <v>4</v>
      </c>
      <c r="D7" s="4" t="s">
        <v>11</v>
      </c>
      <c r="E7" s="96" t="s">
        <v>555</v>
      </c>
      <c r="F7" s="91" t="s">
        <v>43</v>
      </c>
      <c r="G7" s="76" t="s">
        <v>59</v>
      </c>
      <c r="H7" s="8">
        <f>COUNTIF(F4:F456,"Exception")</f>
        <v>0</v>
      </c>
      <c r="I7" s="14">
        <f t="shared" si="2"/>
        <v>1</v>
      </c>
      <c r="J7" s="15">
        <f t="shared" si="3"/>
        <v>0</v>
      </c>
      <c r="K7" s="21">
        <f t="shared" si="1"/>
        <v>0</v>
      </c>
      <c r="L7" s="82"/>
    </row>
    <row r="8" spans="2:12" ht="30" customHeight="1" x14ac:dyDescent="0.3">
      <c r="B8" s="81" t="str">
        <f t="shared" si="4"/>
        <v>JPers</v>
      </c>
      <c r="C8" s="2">
        <f>IF(ISTEXT(D8),MAX($C$4:$C7)+1,"")</f>
        <v>5</v>
      </c>
      <c r="D8" s="4" t="s">
        <v>11</v>
      </c>
      <c r="E8" s="93" t="s">
        <v>556</v>
      </c>
      <c r="F8" s="91" t="s">
        <v>43</v>
      </c>
      <c r="G8" s="76" t="s">
        <v>61</v>
      </c>
      <c r="H8" s="11">
        <f>COUNTIFS(D:D,"=Crucial",F:F,"=Select From Drop Down")</f>
        <v>0</v>
      </c>
      <c r="I8" s="14">
        <f t="shared" si="2"/>
        <v>1</v>
      </c>
      <c r="J8" s="15">
        <f t="shared" si="3"/>
        <v>0</v>
      </c>
      <c r="K8" s="21">
        <f t="shared" si="1"/>
        <v>0</v>
      </c>
      <c r="L8" s="82"/>
    </row>
    <row r="9" spans="2:12" ht="41.25" customHeight="1" x14ac:dyDescent="0.3">
      <c r="B9" s="81" t="str">
        <f t="shared" si="4"/>
        <v>JPers</v>
      </c>
      <c r="C9" s="2">
        <f>IF(ISTEXT(D9),MAX($C$4:$C8)+1,"")</f>
        <v>6</v>
      </c>
      <c r="D9" s="4" t="s">
        <v>11</v>
      </c>
      <c r="E9" s="93" t="s">
        <v>557</v>
      </c>
      <c r="F9" s="91" t="s">
        <v>43</v>
      </c>
      <c r="G9" s="76" t="s">
        <v>63</v>
      </c>
      <c r="H9" s="11">
        <f>COUNTIFS(D:D,"=Crucial",F:F,"=Function Available")</f>
        <v>0</v>
      </c>
      <c r="I9" s="14">
        <f t="shared" si="2"/>
        <v>1</v>
      </c>
      <c r="J9" s="15">
        <f t="shared" si="3"/>
        <v>0</v>
      </c>
      <c r="K9" s="21">
        <f t="shared" si="1"/>
        <v>0</v>
      </c>
      <c r="L9" s="82"/>
    </row>
    <row r="10" spans="2:12" ht="27.6" x14ac:dyDescent="0.3">
      <c r="B10" s="81" t="str">
        <f t="shared" si="4"/>
        <v>JPers</v>
      </c>
      <c r="C10" s="2">
        <f>IF(ISTEXT(D10),MAX($C$4:$C9)+1,"")</f>
        <v>7</v>
      </c>
      <c r="D10" s="4" t="s">
        <v>11</v>
      </c>
      <c r="E10" s="93" t="s">
        <v>558</v>
      </c>
      <c r="F10" s="91" t="s">
        <v>43</v>
      </c>
      <c r="G10" s="76" t="s">
        <v>65</v>
      </c>
      <c r="H10" s="11">
        <f>COUNTIFS(D:D,"=Crucial",F:F,"=Function Not Available")</f>
        <v>0</v>
      </c>
      <c r="I10" s="14">
        <f t="shared" si="2"/>
        <v>1</v>
      </c>
      <c r="J10" s="15">
        <f t="shared" si="3"/>
        <v>0</v>
      </c>
      <c r="K10" s="21">
        <f t="shared" si="1"/>
        <v>0</v>
      </c>
      <c r="L10" s="82"/>
    </row>
    <row r="11" spans="2:12" ht="30" customHeight="1" x14ac:dyDescent="0.3">
      <c r="B11" s="86" t="str">
        <f t="shared" si="4"/>
        <v/>
      </c>
      <c r="C11" s="1" t="str">
        <f>IF(ISTEXT(D11),MAX($C$6:$C10)+1,"")</f>
        <v/>
      </c>
      <c r="D11" s="3"/>
      <c r="E11" s="268" t="s">
        <v>559</v>
      </c>
      <c r="F11" s="137"/>
      <c r="G11" s="78"/>
      <c r="H11" s="72"/>
      <c r="I11" s="72"/>
      <c r="J11" s="72"/>
      <c r="K11" s="72"/>
      <c r="L11" s="72"/>
    </row>
    <row r="12" spans="2:12" ht="30" customHeight="1" x14ac:dyDescent="0.3">
      <c r="B12" s="81" t="str">
        <f t="shared" si="4"/>
        <v>JPers</v>
      </c>
      <c r="C12" s="2">
        <f>IF(ISTEXT(D12),MAX($C$4:$C10)+1,"")</f>
        <v>8</v>
      </c>
      <c r="D12" s="4" t="s">
        <v>11</v>
      </c>
      <c r="E12" s="99" t="s">
        <v>560</v>
      </c>
      <c r="F12" s="91" t="s">
        <v>43</v>
      </c>
      <c r="G12" s="76" t="s">
        <v>66</v>
      </c>
      <c r="H12" s="11">
        <f>COUNTIFS(D:D,"=Crucial",F:F,"=Exception")</f>
        <v>0</v>
      </c>
      <c r="I12" s="14">
        <f t="shared" si="2"/>
        <v>1</v>
      </c>
      <c r="J12" s="15">
        <f t="shared" si="3"/>
        <v>0</v>
      </c>
      <c r="K12" s="21">
        <f t="shared" si="1"/>
        <v>0</v>
      </c>
      <c r="L12" s="82"/>
    </row>
    <row r="13" spans="2:12" ht="30" customHeight="1" x14ac:dyDescent="0.3">
      <c r="B13" s="81" t="str">
        <f t="shared" si="4"/>
        <v>JPers</v>
      </c>
      <c r="C13" s="2">
        <f>IF(ISTEXT(D13),MAX($C$4:$C12)+1,"")</f>
        <v>9</v>
      </c>
      <c r="D13" s="4" t="s">
        <v>11</v>
      </c>
      <c r="E13" s="95" t="s">
        <v>561</v>
      </c>
      <c r="F13" s="91" t="s">
        <v>43</v>
      </c>
      <c r="G13" s="68" t="s">
        <v>67</v>
      </c>
      <c r="H13" s="28">
        <f>COUNTIFS(D:D,"=Important",F:F,"=Select From Drop Down")</f>
        <v>0</v>
      </c>
      <c r="I13" s="14">
        <f t="shared" si="2"/>
        <v>1</v>
      </c>
      <c r="J13" s="15">
        <f t="shared" si="3"/>
        <v>0</v>
      </c>
      <c r="K13" s="21">
        <f t="shared" si="1"/>
        <v>0</v>
      </c>
      <c r="L13" s="82"/>
    </row>
    <row r="14" spans="2:12" ht="30" customHeight="1" x14ac:dyDescent="0.3">
      <c r="B14" s="81" t="str">
        <f t="shared" si="4"/>
        <v>JPers</v>
      </c>
      <c r="C14" s="2">
        <f>IF(ISTEXT(D14),MAX($C$4:$C13)+1,"")</f>
        <v>10</v>
      </c>
      <c r="D14" s="4" t="s">
        <v>11</v>
      </c>
      <c r="E14" s="95" t="s">
        <v>562</v>
      </c>
      <c r="F14" s="91" t="s">
        <v>43</v>
      </c>
      <c r="G14" s="68" t="s">
        <v>69</v>
      </c>
      <c r="H14" s="28">
        <f>COUNTIFS(D:D,"=Important",F:F,"=Function Available")</f>
        <v>0</v>
      </c>
      <c r="I14" s="14">
        <f t="shared" si="2"/>
        <v>1</v>
      </c>
      <c r="J14" s="15">
        <f t="shared" si="3"/>
        <v>0</v>
      </c>
      <c r="K14" s="21">
        <f t="shared" si="1"/>
        <v>0</v>
      </c>
      <c r="L14" s="82"/>
    </row>
    <row r="15" spans="2:12" ht="20.399999999999999" x14ac:dyDescent="0.3">
      <c r="B15" s="100" t="str">
        <f t="shared" si="4"/>
        <v>JPers</v>
      </c>
      <c r="C15" s="100">
        <f>IF(ISTEXT(D15),MAX($C$4:$C14)+1,"")</f>
        <v>11</v>
      </c>
      <c r="D15" s="104" t="s">
        <v>11</v>
      </c>
      <c r="E15" s="95" t="s">
        <v>243</v>
      </c>
      <c r="F15" s="92" t="s">
        <v>43</v>
      </c>
      <c r="G15" s="76" t="s">
        <v>71</v>
      </c>
      <c r="H15" s="11">
        <f>COUNTIFS(D:D,"=Important",F:F,"=Function Not Available")</f>
        <v>0</v>
      </c>
      <c r="I15" s="12">
        <f t="shared" si="2"/>
        <v>1</v>
      </c>
      <c r="J15" s="13">
        <f t="shared" si="3"/>
        <v>0</v>
      </c>
      <c r="K15" s="21">
        <f t="shared" si="1"/>
        <v>0</v>
      </c>
      <c r="L15" s="82"/>
    </row>
    <row r="16" spans="2:12" ht="30" customHeight="1" x14ac:dyDescent="0.3">
      <c r="B16" s="100" t="str">
        <f t="shared" ref="B16:B20" si="5">IF(C16="","",$B$4)</f>
        <v>JPers</v>
      </c>
      <c r="C16" s="100">
        <f>IF(ISTEXT(D16),MAX($C$4:$C15)+1,"")</f>
        <v>12</v>
      </c>
      <c r="D16" s="104" t="s">
        <v>11</v>
      </c>
      <c r="E16" s="95" t="s">
        <v>563</v>
      </c>
      <c r="F16" s="92" t="s">
        <v>43</v>
      </c>
      <c r="G16" s="76" t="s">
        <v>73</v>
      </c>
      <c r="H16" s="98">
        <f>COUNTIFS(D:D,"=Important",F:F,"=Exception")</f>
        <v>0</v>
      </c>
      <c r="I16" s="12">
        <f t="shared" si="2"/>
        <v>1</v>
      </c>
      <c r="J16" s="13">
        <f t="shared" si="3"/>
        <v>0</v>
      </c>
      <c r="K16" s="21">
        <f t="shared" si="1"/>
        <v>0</v>
      </c>
      <c r="L16" s="82"/>
    </row>
    <row r="17" spans="2:12" ht="30" customHeight="1" x14ac:dyDescent="0.3">
      <c r="B17" s="100" t="str">
        <f t="shared" si="5"/>
        <v>JPers</v>
      </c>
      <c r="C17" s="100">
        <f>IF(ISTEXT(D17),MAX($C$4:$C16)+1,"")</f>
        <v>13</v>
      </c>
      <c r="D17" s="104" t="s">
        <v>11</v>
      </c>
      <c r="E17" s="95" t="s">
        <v>564</v>
      </c>
      <c r="F17" s="92" t="s">
        <v>43</v>
      </c>
      <c r="G17" s="76" t="s">
        <v>75</v>
      </c>
      <c r="H17" s="98">
        <f>COUNTIFS(D:D,"=Minimal",F:F,"=Select From Drop Down")</f>
        <v>81</v>
      </c>
      <c r="I17" s="12">
        <f t="shared" si="2"/>
        <v>1</v>
      </c>
      <c r="J17" s="13">
        <f t="shared" si="3"/>
        <v>0</v>
      </c>
      <c r="K17" s="21">
        <f t="shared" si="1"/>
        <v>0</v>
      </c>
      <c r="L17" s="82"/>
    </row>
    <row r="18" spans="2:12" ht="30" customHeight="1" x14ac:dyDescent="0.3">
      <c r="B18" s="100" t="str">
        <f t="shared" si="5"/>
        <v>JPers</v>
      </c>
      <c r="C18" s="100">
        <f>IF(ISTEXT(D18),MAX($C$4:$C17)+1,"")</f>
        <v>14</v>
      </c>
      <c r="D18" s="104" t="s">
        <v>11</v>
      </c>
      <c r="E18" s="95" t="s">
        <v>242</v>
      </c>
      <c r="F18" s="92" t="s">
        <v>43</v>
      </c>
      <c r="G18" s="76" t="s">
        <v>77</v>
      </c>
      <c r="H18" s="98">
        <f>COUNTIFS(D:D,"=Minimal",F:F,"=Function Available")</f>
        <v>0</v>
      </c>
      <c r="I18" s="12">
        <f t="shared" si="2"/>
        <v>1</v>
      </c>
      <c r="J18" s="13">
        <f t="shared" si="3"/>
        <v>0</v>
      </c>
      <c r="K18" s="21">
        <f t="shared" si="1"/>
        <v>0</v>
      </c>
      <c r="L18" s="82"/>
    </row>
    <row r="19" spans="2:12" ht="30" customHeight="1" x14ac:dyDescent="0.3">
      <c r="B19" s="100" t="str">
        <f t="shared" si="5"/>
        <v>JPers</v>
      </c>
      <c r="C19" s="100">
        <f>IF(ISTEXT(D19),MAX($C$4:$C18)+1,"")</f>
        <v>15</v>
      </c>
      <c r="D19" s="104" t="s">
        <v>11</v>
      </c>
      <c r="E19" s="95" t="s">
        <v>565</v>
      </c>
      <c r="F19" s="92" t="s">
        <v>43</v>
      </c>
      <c r="G19" s="76" t="s">
        <v>79</v>
      </c>
      <c r="H19" s="98">
        <f>COUNTIFS(D:D,"=Minimal",F:F,"=Function Not Available")</f>
        <v>0</v>
      </c>
      <c r="I19" s="12">
        <f t="shared" si="2"/>
        <v>1</v>
      </c>
      <c r="J19" s="13">
        <f t="shared" si="3"/>
        <v>0</v>
      </c>
      <c r="K19" s="21">
        <f t="shared" si="1"/>
        <v>0</v>
      </c>
      <c r="L19" s="82"/>
    </row>
    <row r="20" spans="2:12" ht="30" customHeight="1" x14ac:dyDescent="0.3">
      <c r="B20" s="100" t="str">
        <f t="shared" si="5"/>
        <v>JPers</v>
      </c>
      <c r="C20" s="100">
        <f>IF(ISTEXT(D20),MAX($C$4:$C19)+1,"")</f>
        <v>16</v>
      </c>
      <c r="D20" s="104" t="s">
        <v>11</v>
      </c>
      <c r="E20" s="95" t="s">
        <v>566</v>
      </c>
      <c r="F20" s="92" t="s">
        <v>43</v>
      </c>
      <c r="G20" s="76" t="s">
        <v>81</v>
      </c>
      <c r="H20" s="98">
        <f>COUNTIFS(D:D,"=Minimal",F:F,"=Exception")</f>
        <v>0</v>
      </c>
      <c r="I20" s="12">
        <f t="shared" si="2"/>
        <v>1</v>
      </c>
      <c r="J20" s="13">
        <f t="shared" si="3"/>
        <v>0</v>
      </c>
      <c r="K20" s="21">
        <f t="shared" si="1"/>
        <v>0</v>
      </c>
      <c r="L20" s="82"/>
    </row>
    <row r="21" spans="2:12" ht="30" customHeight="1" x14ac:dyDescent="0.3">
      <c r="B21" s="100" t="str">
        <f t="shared" ref="B21" si="6">IF(C21="","",$B$4)</f>
        <v>JPers</v>
      </c>
      <c r="C21" s="100">
        <f>IF(ISTEXT(D21),MAX($C$4:$C20)+1,"")</f>
        <v>17</v>
      </c>
      <c r="D21" s="104" t="s">
        <v>11</v>
      </c>
      <c r="E21" s="95" t="s">
        <v>567</v>
      </c>
      <c r="F21" s="92" t="s">
        <v>43</v>
      </c>
      <c r="G21" s="76"/>
      <c r="H21" s="98"/>
      <c r="I21" s="12">
        <f t="shared" si="2"/>
        <v>1</v>
      </c>
      <c r="J21" s="13">
        <f t="shared" si="3"/>
        <v>0</v>
      </c>
      <c r="K21" s="21">
        <f t="shared" si="1"/>
        <v>0</v>
      </c>
      <c r="L21" s="82"/>
    </row>
    <row r="22" spans="2:12" ht="30" customHeight="1" x14ac:dyDescent="0.3">
      <c r="B22" s="100" t="str">
        <f t="shared" ref="B22:B68" si="7">IF(C22="","",$B$4)</f>
        <v>JPers</v>
      </c>
      <c r="C22" s="100">
        <f>IF(ISTEXT(D22),MAX($C$4:$C21)+1,"")</f>
        <v>18</v>
      </c>
      <c r="D22" s="104" t="s">
        <v>11</v>
      </c>
      <c r="E22" s="95" t="s">
        <v>568</v>
      </c>
      <c r="F22" s="92" t="s">
        <v>43</v>
      </c>
      <c r="G22" s="76"/>
      <c r="H22" s="98"/>
      <c r="I22" s="12">
        <f t="shared" si="2"/>
        <v>1</v>
      </c>
      <c r="J22" s="13">
        <f t="shared" si="3"/>
        <v>0</v>
      </c>
      <c r="K22" s="21">
        <f t="shared" si="1"/>
        <v>0</v>
      </c>
      <c r="L22" s="82"/>
    </row>
    <row r="23" spans="2:12" ht="30" customHeight="1" x14ac:dyDescent="0.3">
      <c r="B23" s="100" t="str">
        <f t="shared" si="7"/>
        <v>JPers</v>
      </c>
      <c r="C23" s="100">
        <f>IF(ISTEXT(D23),MAX($C$4:$C22)+1,"")</f>
        <v>19</v>
      </c>
      <c r="D23" s="104" t="s">
        <v>11</v>
      </c>
      <c r="E23" s="95" t="s">
        <v>569</v>
      </c>
      <c r="F23" s="92" t="s">
        <v>43</v>
      </c>
      <c r="G23" s="76"/>
      <c r="H23" s="98"/>
      <c r="I23" s="12">
        <f t="shared" si="2"/>
        <v>1</v>
      </c>
      <c r="J23" s="13">
        <f t="shared" si="3"/>
        <v>0</v>
      </c>
      <c r="K23" s="21">
        <f t="shared" si="1"/>
        <v>0</v>
      </c>
      <c r="L23" s="82"/>
    </row>
    <row r="24" spans="2:12" ht="30" customHeight="1" x14ac:dyDescent="0.3">
      <c r="B24" s="100" t="str">
        <f t="shared" si="7"/>
        <v>JPers</v>
      </c>
      <c r="C24" s="100">
        <f>IF(ISTEXT(D24),MAX($C$4:$C23)+1,"")</f>
        <v>20</v>
      </c>
      <c r="D24" s="104" t="s">
        <v>11</v>
      </c>
      <c r="E24" s="95" t="s">
        <v>570</v>
      </c>
      <c r="F24" s="92" t="s">
        <v>43</v>
      </c>
      <c r="G24" s="76"/>
      <c r="H24" s="98"/>
      <c r="I24" s="12">
        <f t="shared" si="2"/>
        <v>1</v>
      </c>
      <c r="J24" s="13">
        <f t="shared" si="3"/>
        <v>0</v>
      </c>
      <c r="K24" s="21">
        <f t="shared" si="1"/>
        <v>0</v>
      </c>
      <c r="L24" s="82"/>
    </row>
    <row r="25" spans="2:12" ht="30" customHeight="1" x14ac:dyDescent="0.3">
      <c r="B25" s="100" t="str">
        <f t="shared" si="7"/>
        <v>JPers</v>
      </c>
      <c r="C25" s="100">
        <f>IF(ISTEXT(D25),MAX($C$4:$C24)+1,"")</f>
        <v>21</v>
      </c>
      <c r="D25" s="104" t="s">
        <v>11</v>
      </c>
      <c r="E25" s="95" t="s">
        <v>571</v>
      </c>
      <c r="F25" s="92" t="s">
        <v>43</v>
      </c>
      <c r="G25" s="76"/>
      <c r="H25" s="98"/>
      <c r="I25" s="12">
        <f t="shared" si="2"/>
        <v>1</v>
      </c>
      <c r="J25" s="13">
        <f t="shared" si="3"/>
        <v>0</v>
      </c>
      <c r="K25" s="21">
        <f t="shared" si="1"/>
        <v>0</v>
      </c>
      <c r="L25" s="82"/>
    </row>
    <row r="26" spans="2:12" ht="30" customHeight="1" x14ac:dyDescent="0.3">
      <c r="B26" s="100" t="str">
        <f t="shared" si="7"/>
        <v>JPers</v>
      </c>
      <c r="C26" s="100">
        <f>IF(ISTEXT(D26),MAX($C$4:$C25)+1,"")</f>
        <v>22</v>
      </c>
      <c r="D26" s="104" t="s">
        <v>11</v>
      </c>
      <c r="E26" s="95" t="s">
        <v>572</v>
      </c>
      <c r="F26" s="92" t="s">
        <v>43</v>
      </c>
      <c r="G26" s="76"/>
      <c r="H26" s="98"/>
      <c r="I26" s="12">
        <f t="shared" si="2"/>
        <v>1</v>
      </c>
      <c r="J26" s="13">
        <f t="shared" si="3"/>
        <v>0</v>
      </c>
      <c r="K26" s="21">
        <f t="shared" si="1"/>
        <v>0</v>
      </c>
      <c r="L26" s="82"/>
    </row>
    <row r="27" spans="2:12" ht="30" customHeight="1" x14ac:dyDescent="0.3">
      <c r="B27" s="100" t="str">
        <f t="shared" si="7"/>
        <v>JPers</v>
      </c>
      <c r="C27" s="100">
        <f>IF(ISTEXT(D27),MAX($C$4:$C26)+1,"")</f>
        <v>23</v>
      </c>
      <c r="D27" s="104" t="s">
        <v>11</v>
      </c>
      <c r="E27" s="95" t="s">
        <v>573</v>
      </c>
      <c r="F27" s="92" t="s">
        <v>43</v>
      </c>
      <c r="G27" s="76"/>
      <c r="H27" s="98"/>
      <c r="I27" s="12">
        <f t="shared" si="2"/>
        <v>1</v>
      </c>
      <c r="J27" s="13">
        <f t="shared" si="3"/>
        <v>0</v>
      </c>
      <c r="K27" s="21">
        <f t="shared" si="1"/>
        <v>0</v>
      </c>
      <c r="L27" s="82"/>
    </row>
    <row r="28" spans="2:12" ht="30" customHeight="1" x14ac:dyDescent="0.3">
      <c r="B28" s="100" t="str">
        <f t="shared" si="7"/>
        <v>JPers</v>
      </c>
      <c r="C28" s="100">
        <f>IF(ISTEXT(D28),MAX($C$4:$C27)+1,"")</f>
        <v>24</v>
      </c>
      <c r="D28" s="104" t="s">
        <v>11</v>
      </c>
      <c r="E28" s="95" t="s">
        <v>574</v>
      </c>
      <c r="F28" s="92" t="s">
        <v>43</v>
      </c>
      <c r="G28" s="76"/>
      <c r="H28" s="98"/>
      <c r="I28" s="12">
        <f t="shared" si="2"/>
        <v>1</v>
      </c>
      <c r="J28" s="13">
        <f t="shared" si="3"/>
        <v>0</v>
      </c>
      <c r="K28" s="21">
        <f t="shared" si="1"/>
        <v>0</v>
      </c>
      <c r="L28" s="82"/>
    </row>
    <row r="29" spans="2:12" ht="30" customHeight="1" x14ac:dyDescent="0.3">
      <c r="B29" s="100" t="str">
        <f t="shared" si="7"/>
        <v>JPers</v>
      </c>
      <c r="C29" s="100">
        <f>IF(ISTEXT(D29),MAX($C$4:$C28)+1,"")</f>
        <v>25</v>
      </c>
      <c r="D29" s="104" t="s">
        <v>11</v>
      </c>
      <c r="E29" s="95" t="s">
        <v>575</v>
      </c>
      <c r="F29" s="92" t="s">
        <v>43</v>
      </c>
      <c r="G29" s="76"/>
      <c r="H29" s="98"/>
      <c r="I29" s="12">
        <f t="shared" si="2"/>
        <v>1</v>
      </c>
      <c r="J29" s="13">
        <f t="shared" si="3"/>
        <v>0</v>
      </c>
      <c r="K29" s="21">
        <f t="shared" si="1"/>
        <v>0</v>
      </c>
      <c r="L29" s="82"/>
    </row>
    <row r="30" spans="2:12" ht="30" customHeight="1" x14ac:dyDescent="0.3">
      <c r="B30" s="100" t="str">
        <f t="shared" si="7"/>
        <v>JPers</v>
      </c>
      <c r="C30" s="100">
        <f>IF(ISTEXT(D30),MAX($C$4:$C29)+1,"")</f>
        <v>26</v>
      </c>
      <c r="D30" s="104" t="s">
        <v>11</v>
      </c>
      <c r="E30" s="95" t="s">
        <v>576</v>
      </c>
      <c r="F30" s="92" t="s">
        <v>43</v>
      </c>
      <c r="G30" s="76"/>
      <c r="H30" s="98"/>
      <c r="I30" s="12">
        <f t="shared" si="2"/>
        <v>1</v>
      </c>
      <c r="J30" s="13">
        <f t="shared" si="3"/>
        <v>0</v>
      </c>
      <c r="K30" s="21">
        <f t="shared" si="1"/>
        <v>0</v>
      </c>
      <c r="L30" s="82"/>
    </row>
    <row r="31" spans="2:12" ht="30" customHeight="1" x14ac:dyDescent="0.3">
      <c r="B31" s="100" t="str">
        <f t="shared" si="7"/>
        <v>JPers</v>
      </c>
      <c r="C31" s="100">
        <f>IF(ISTEXT(D31),MAX($C$4:$C30)+1,"")</f>
        <v>27</v>
      </c>
      <c r="D31" s="104" t="s">
        <v>11</v>
      </c>
      <c r="E31" s="95" t="s">
        <v>577</v>
      </c>
      <c r="F31" s="92" t="s">
        <v>43</v>
      </c>
      <c r="G31" s="76"/>
      <c r="H31" s="98"/>
      <c r="I31" s="12">
        <f t="shared" si="2"/>
        <v>1</v>
      </c>
      <c r="J31" s="13">
        <f t="shared" si="3"/>
        <v>0</v>
      </c>
      <c r="K31" s="21">
        <f t="shared" si="1"/>
        <v>0</v>
      </c>
      <c r="L31" s="82"/>
    </row>
    <row r="32" spans="2:12" ht="30" customHeight="1" x14ac:dyDescent="0.3">
      <c r="B32" s="100" t="str">
        <f t="shared" si="7"/>
        <v>JPers</v>
      </c>
      <c r="C32" s="100">
        <f>IF(ISTEXT(D32),MAX($C$4:$C31)+1,"")</f>
        <v>28</v>
      </c>
      <c r="D32" s="104" t="s">
        <v>11</v>
      </c>
      <c r="E32" s="95" t="s">
        <v>578</v>
      </c>
      <c r="F32" s="92" t="s">
        <v>43</v>
      </c>
      <c r="G32" s="76"/>
      <c r="H32" s="98"/>
      <c r="I32" s="12">
        <f t="shared" si="2"/>
        <v>1</v>
      </c>
      <c r="J32" s="13">
        <f t="shared" si="3"/>
        <v>0</v>
      </c>
      <c r="K32" s="21">
        <f t="shared" si="1"/>
        <v>0</v>
      </c>
      <c r="L32" s="82"/>
    </row>
    <row r="33" spans="2:12" ht="30" customHeight="1" x14ac:dyDescent="0.3">
      <c r="B33" s="100" t="str">
        <f t="shared" si="7"/>
        <v>JPers</v>
      </c>
      <c r="C33" s="100">
        <f>IF(ISTEXT(D33),MAX($C$4:$C32)+1,"")</f>
        <v>29</v>
      </c>
      <c r="D33" s="104" t="s">
        <v>11</v>
      </c>
      <c r="E33" s="95" t="s">
        <v>579</v>
      </c>
      <c r="F33" s="92" t="s">
        <v>43</v>
      </c>
      <c r="G33" s="76"/>
      <c r="H33" s="98"/>
      <c r="I33" s="12">
        <f t="shared" si="2"/>
        <v>1</v>
      </c>
      <c r="J33" s="13">
        <f t="shared" si="3"/>
        <v>0</v>
      </c>
      <c r="K33" s="21">
        <f t="shared" si="1"/>
        <v>0</v>
      </c>
      <c r="L33" s="82"/>
    </row>
    <row r="34" spans="2:12" ht="30" customHeight="1" x14ac:dyDescent="0.3">
      <c r="B34" s="100" t="str">
        <f t="shared" si="7"/>
        <v>JPers</v>
      </c>
      <c r="C34" s="100">
        <f>IF(ISTEXT(D34),MAX($C$4:$C33)+1,"")</f>
        <v>30</v>
      </c>
      <c r="D34" s="104" t="s">
        <v>11</v>
      </c>
      <c r="E34" s="95" t="s">
        <v>580</v>
      </c>
      <c r="F34" s="92" t="s">
        <v>43</v>
      </c>
      <c r="G34" s="76"/>
      <c r="H34" s="98"/>
      <c r="I34" s="12">
        <f t="shared" si="2"/>
        <v>1</v>
      </c>
      <c r="J34" s="13">
        <f t="shared" si="3"/>
        <v>0</v>
      </c>
      <c r="K34" s="21">
        <f t="shared" si="1"/>
        <v>0</v>
      </c>
      <c r="L34" s="82"/>
    </row>
    <row r="35" spans="2:12" ht="30" customHeight="1" x14ac:dyDescent="0.3">
      <c r="B35" s="100" t="str">
        <f t="shared" si="7"/>
        <v>JPers</v>
      </c>
      <c r="C35" s="100">
        <f>IF(ISTEXT(D35),MAX($C$4:$C34)+1,"")</f>
        <v>31</v>
      </c>
      <c r="D35" s="104" t="s">
        <v>11</v>
      </c>
      <c r="E35" s="95" t="s">
        <v>581</v>
      </c>
      <c r="F35" s="92" t="s">
        <v>43</v>
      </c>
      <c r="G35" s="76"/>
      <c r="H35" s="98"/>
      <c r="I35" s="12">
        <f t="shared" si="2"/>
        <v>1</v>
      </c>
      <c r="J35" s="13">
        <f t="shared" si="3"/>
        <v>0</v>
      </c>
      <c r="K35" s="21">
        <f t="shared" si="1"/>
        <v>0</v>
      </c>
      <c r="L35" s="82"/>
    </row>
    <row r="36" spans="2:12" ht="30" customHeight="1" x14ac:dyDescent="0.3">
      <c r="B36" s="100" t="str">
        <f t="shared" si="7"/>
        <v>JPers</v>
      </c>
      <c r="C36" s="100">
        <f>IF(ISTEXT(D36),MAX($C$4:$C35)+1,"")</f>
        <v>32</v>
      </c>
      <c r="D36" s="104" t="s">
        <v>11</v>
      </c>
      <c r="E36" s="95" t="s">
        <v>582</v>
      </c>
      <c r="F36" s="92" t="s">
        <v>43</v>
      </c>
      <c r="G36" s="76"/>
      <c r="H36" s="98"/>
      <c r="I36" s="12">
        <f t="shared" si="2"/>
        <v>1</v>
      </c>
      <c r="J36" s="13">
        <f t="shared" si="3"/>
        <v>0</v>
      </c>
      <c r="K36" s="21">
        <f t="shared" si="1"/>
        <v>0</v>
      </c>
      <c r="L36" s="82"/>
    </row>
    <row r="37" spans="2:12" ht="30" customHeight="1" x14ac:dyDescent="0.3">
      <c r="B37" s="100" t="str">
        <f t="shared" si="7"/>
        <v>JPers</v>
      </c>
      <c r="C37" s="100">
        <f>IF(ISTEXT(D37),MAX($C$4:$C36)+1,"")</f>
        <v>33</v>
      </c>
      <c r="D37" s="104" t="s">
        <v>11</v>
      </c>
      <c r="E37" s="95" t="s">
        <v>583</v>
      </c>
      <c r="F37" s="92" t="s">
        <v>43</v>
      </c>
      <c r="G37" s="76"/>
      <c r="H37" s="98"/>
      <c r="I37" s="12">
        <f t="shared" si="2"/>
        <v>1</v>
      </c>
      <c r="J37" s="13">
        <f t="shared" si="3"/>
        <v>0</v>
      </c>
      <c r="K37" s="21">
        <f t="shared" si="1"/>
        <v>0</v>
      </c>
      <c r="L37" s="82"/>
    </row>
    <row r="38" spans="2:12" ht="30" customHeight="1" x14ac:dyDescent="0.3">
      <c r="B38" s="100" t="str">
        <f t="shared" si="7"/>
        <v>JPers</v>
      </c>
      <c r="C38" s="100">
        <f>IF(ISTEXT(D38),MAX($C$4:$C37)+1,"")</f>
        <v>34</v>
      </c>
      <c r="D38" s="104" t="s">
        <v>11</v>
      </c>
      <c r="E38" s="95" t="s">
        <v>584</v>
      </c>
      <c r="F38" s="92" t="s">
        <v>43</v>
      </c>
      <c r="G38" s="76"/>
      <c r="H38" s="98"/>
      <c r="I38" s="12">
        <f t="shared" si="2"/>
        <v>1</v>
      </c>
      <c r="J38" s="13">
        <f t="shared" si="3"/>
        <v>0</v>
      </c>
      <c r="K38" s="21">
        <f t="shared" si="1"/>
        <v>0</v>
      </c>
      <c r="L38" s="82"/>
    </row>
    <row r="39" spans="2:12" ht="30" customHeight="1" x14ac:dyDescent="0.3">
      <c r="B39" s="100" t="str">
        <f t="shared" si="7"/>
        <v>JPers</v>
      </c>
      <c r="C39" s="100">
        <f>IF(ISTEXT(D39),MAX($C$4:$C38)+1,"")</f>
        <v>35</v>
      </c>
      <c r="D39" s="104" t="s">
        <v>11</v>
      </c>
      <c r="E39" s="96" t="s">
        <v>585</v>
      </c>
      <c r="F39" s="92" t="s">
        <v>43</v>
      </c>
      <c r="G39" s="76"/>
      <c r="H39" s="98"/>
      <c r="I39" s="12">
        <f t="shared" si="2"/>
        <v>1</v>
      </c>
      <c r="J39" s="13">
        <f t="shared" si="3"/>
        <v>0</v>
      </c>
      <c r="K39" s="21">
        <f t="shared" si="1"/>
        <v>0</v>
      </c>
      <c r="L39" s="82"/>
    </row>
    <row r="40" spans="2:12" ht="30" customHeight="1" x14ac:dyDescent="0.3">
      <c r="B40" s="100" t="str">
        <f t="shared" si="7"/>
        <v>JPers</v>
      </c>
      <c r="C40" s="100">
        <f>IF(ISTEXT(D40),MAX($C$4:$C39)+1,"")</f>
        <v>36</v>
      </c>
      <c r="D40" s="104" t="s">
        <v>11</v>
      </c>
      <c r="E40" s="96" t="s">
        <v>586</v>
      </c>
      <c r="F40" s="92" t="s">
        <v>43</v>
      </c>
      <c r="G40" s="76"/>
      <c r="H40" s="98"/>
      <c r="I40" s="12">
        <f t="shared" si="2"/>
        <v>1</v>
      </c>
      <c r="J40" s="13">
        <f t="shared" si="3"/>
        <v>0</v>
      </c>
      <c r="K40" s="21">
        <f t="shared" si="1"/>
        <v>0</v>
      </c>
      <c r="L40" s="82"/>
    </row>
    <row r="41" spans="2:12" ht="30" customHeight="1" x14ac:dyDescent="0.3">
      <c r="B41" s="100" t="str">
        <f t="shared" si="7"/>
        <v>JPers</v>
      </c>
      <c r="C41" s="100">
        <f>IF(ISTEXT(D41),MAX($C$4:$C40)+1,"")</f>
        <v>37</v>
      </c>
      <c r="D41" s="104" t="s">
        <v>11</v>
      </c>
      <c r="E41" s="93" t="s">
        <v>587</v>
      </c>
      <c r="F41" s="92" t="s">
        <v>43</v>
      </c>
      <c r="G41" s="76"/>
      <c r="H41" s="98"/>
      <c r="I41" s="12">
        <f t="shared" si="2"/>
        <v>1</v>
      </c>
      <c r="J41" s="13">
        <f t="shared" si="3"/>
        <v>0</v>
      </c>
      <c r="K41" s="21">
        <f t="shared" si="1"/>
        <v>0</v>
      </c>
      <c r="L41" s="82"/>
    </row>
    <row r="42" spans="2:12" ht="30" customHeight="1" x14ac:dyDescent="0.3">
      <c r="B42" s="86" t="str">
        <f t="shared" si="7"/>
        <v/>
      </c>
      <c r="C42" s="1" t="str">
        <f>IF(ISTEXT(D42),MAX($C$6:$C41)+1,"")</f>
        <v/>
      </c>
      <c r="D42" s="3"/>
      <c r="E42" s="94" t="s">
        <v>588</v>
      </c>
      <c r="F42" s="137"/>
      <c r="G42" s="78"/>
      <c r="H42" s="72"/>
      <c r="I42" s="72"/>
      <c r="J42" s="72"/>
      <c r="K42" s="72"/>
      <c r="L42" s="72"/>
    </row>
    <row r="43" spans="2:12" ht="30" customHeight="1" x14ac:dyDescent="0.3">
      <c r="B43" s="100" t="str">
        <f t="shared" si="7"/>
        <v>JPers</v>
      </c>
      <c r="C43" s="100">
        <f>IF(ISTEXT(D43),MAX($C$4:$C41)+1,"")</f>
        <v>38</v>
      </c>
      <c r="D43" s="104" t="s">
        <v>11</v>
      </c>
      <c r="E43" s="99" t="s">
        <v>589</v>
      </c>
      <c r="F43" s="92" t="s">
        <v>43</v>
      </c>
      <c r="G43" s="76"/>
      <c r="H43" s="98"/>
      <c r="I43" s="12">
        <f t="shared" si="2"/>
        <v>1</v>
      </c>
      <c r="J43" s="13">
        <f t="shared" si="3"/>
        <v>0</v>
      </c>
      <c r="K43" s="21">
        <f t="shared" si="1"/>
        <v>0</v>
      </c>
      <c r="L43" s="82"/>
    </row>
    <row r="44" spans="2:12" ht="30" customHeight="1" x14ac:dyDescent="0.3">
      <c r="B44" s="100" t="str">
        <f t="shared" si="7"/>
        <v>JPers</v>
      </c>
      <c r="C44" s="100">
        <f>IF(ISTEXT(D44),MAX($C$4:$C43)+1,"")</f>
        <v>39</v>
      </c>
      <c r="D44" s="104" t="s">
        <v>11</v>
      </c>
      <c r="E44" s="95" t="s">
        <v>590</v>
      </c>
      <c r="F44" s="92" t="s">
        <v>43</v>
      </c>
      <c r="G44" s="76"/>
      <c r="H44" s="98"/>
      <c r="I44" s="12">
        <f t="shared" si="2"/>
        <v>1</v>
      </c>
      <c r="J44" s="13">
        <f t="shared" si="3"/>
        <v>0</v>
      </c>
      <c r="K44" s="21">
        <f t="shared" si="1"/>
        <v>0</v>
      </c>
      <c r="L44" s="82"/>
    </row>
    <row r="45" spans="2:12" ht="30" customHeight="1" x14ac:dyDescent="0.3">
      <c r="B45" s="100" t="str">
        <f t="shared" si="7"/>
        <v>JPers</v>
      </c>
      <c r="C45" s="100">
        <f>IF(ISTEXT(D45),MAX($C$4:$C44)+1,"")</f>
        <v>40</v>
      </c>
      <c r="D45" s="104" t="s">
        <v>11</v>
      </c>
      <c r="E45" s="95" t="s">
        <v>591</v>
      </c>
      <c r="F45" s="92" t="s">
        <v>43</v>
      </c>
      <c r="G45" s="76"/>
      <c r="H45" s="98"/>
      <c r="I45" s="12">
        <f t="shared" si="2"/>
        <v>1</v>
      </c>
      <c r="J45" s="13">
        <f t="shared" si="3"/>
        <v>0</v>
      </c>
      <c r="K45" s="21">
        <f t="shared" si="1"/>
        <v>0</v>
      </c>
      <c r="L45" s="82"/>
    </row>
    <row r="46" spans="2:12" ht="30" customHeight="1" x14ac:dyDescent="0.3">
      <c r="B46" s="100" t="str">
        <f t="shared" si="7"/>
        <v>JPers</v>
      </c>
      <c r="C46" s="100">
        <f>IF(ISTEXT(D46),MAX($C$4:$C45)+1,"")</f>
        <v>41</v>
      </c>
      <c r="D46" s="104" t="s">
        <v>11</v>
      </c>
      <c r="E46" s="95" t="s">
        <v>592</v>
      </c>
      <c r="F46" s="92" t="s">
        <v>43</v>
      </c>
      <c r="G46" s="76"/>
      <c r="H46" s="98"/>
      <c r="I46" s="12">
        <f t="shared" si="2"/>
        <v>1</v>
      </c>
      <c r="J46" s="13">
        <f t="shared" si="3"/>
        <v>0</v>
      </c>
      <c r="K46" s="21">
        <f t="shared" si="1"/>
        <v>0</v>
      </c>
      <c r="L46" s="82"/>
    </row>
    <row r="47" spans="2:12" ht="30" customHeight="1" x14ac:dyDescent="0.3">
      <c r="B47" s="100" t="str">
        <f t="shared" si="7"/>
        <v>JPers</v>
      </c>
      <c r="C47" s="100">
        <f>IF(ISTEXT(D47),MAX($C$4:$C46)+1,"")</f>
        <v>42</v>
      </c>
      <c r="D47" s="104" t="s">
        <v>11</v>
      </c>
      <c r="E47" s="95" t="s">
        <v>593</v>
      </c>
      <c r="F47" s="92" t="s">
        <v>43</v>
      </c>
      <c r="G47" s="76"/>
      <c r="H47" s="98"/>
      <c r="I47" s="12">
        <f t="shared" si="2"/>
        <v>1</v>
      </c>
      <c r="J47" s="13">
        <f t="shared" si="3"/>
        <v>0</v>
      </c>
      <c r="K47" s="21">
        <f t="shared" si="1"/>
        <v>0</v>
      </c>
      <c r="L47" s="82"/>
    </row>
    <row r="48" spans="2:12" ht="30" customHeight="1" x14ac:dyDescent="0.3">
      <c r="B48" s="100" t="str">
        <f t="shared" si="7"/>
        <v>JPers</v>
      </c>
      <c r="C48" s="100">
        <f>IF(ISTEXT(D48),MAX($C$4:$C47)+1,"")</f>
        <v>43</v>
      </c>
      <c r="D48" s="104" t="s">
        <v>11</v>
      </c>
      <c r="E48" s="95" t="s">
        <v>594</v>
      </c>
      <c r="F48" s="92" t="s">
        <v>43</v>
      </c>
      <c r="G48" s="76"/>
      <c r="H48" s="98"/>
      <c r="I48" s="12">
        <f t="shared" si="2"/>
        <v>1</v>
      </c>
      <c r="J48" s="13">
        <f t="shared" si="3"/>
        <v>0</v>
      </c>
      <c r="K48" s="21">
        <f t="shared" si="1"/>
        <v>0</v>
      </c>
      <c r="L48" s="82"/>
    </row>
    <row r="49" spans="2:12" ht="30" customHeight="1" x14ac:dyDescent="0.3">
      <c r="B49" s="100" t="str">
        <f t="shared" si="7"/>
        <v>JPers</v>
      </c>
      <c r="C49" s="100">
        <f>IF(ISTEXT(D49),MAX($C$4:$C48)+1,"")</f>
        <v>44</v>
      </c>
      <c r="D49" s="104" t="s">
        <v>11</v>
      </c>
      <c r="E49" s="95" t="s">
        <v>595</v>
      </c>
      <c r="F49" s="92" t="s">
        <v>43</v>
      </c>
      <c r="G49" s="76"/>
      <c r="H49" s="98"/>
      <c r="I49" s="12">
        <f t="shared" si="2"/>
        <v>1</v>
      </c>
      <c r="J49" s="13">
        <f t="shared" si="3"/>
        <v>0</v>
      </c>
      <c r="K49" s="21">
        <f t="shared" si="1"/>
        <v>0</v>
      </c>
      <c r="L49" s="82"/>
    </row>
    <row r="50" spans="2:12" ht="30" customHeight="1" x14ac:dyDescent="0.3">
      <c r="B50" s="100" t="str">
        <f t="shared" si="7"/>
        <v>JPers</v>
      </c>
      <c r="C50" s="100">
        <f>IF(ISTEXT(D50),MAX($C$4:$C49)+1,"")</f>
        <v>45</v>
      </c>
      <c r="D50" s="104" t="s">
        <v>11</v>
      </c>
      <c r="E50" s="93" t="s">
        <v>596</v>
      </c>
      <c r="F50" s="92" t="s">
        <v>43</v>
      </c>
      <c r="G50" s="76"/>
      <c r="H50" s="98"/>
      <c r="I50" s="12">
        <f t="shared" si="2"/>
        <v>1</v>
      </c>
      <c r="J50" s="13">
        <f t="shared" si="3"/>
        <v>0</v>
      </c>
      <c r="K50" s="21">
        <f t="shared" si="1"/>
        <v>0</v>
      </c>
      <c r="L50" s="82"/>
    </row>
    <row r="51" spans="2:12" ht="30" customHeight="1" x14ac:dyDescent="0.3">
      <c r="B51" s="86" t="str">
        <f t="shared" ref="B51" si="8">IF(C51="","",$B$4)</f>
        <v/>
      </c>
      <c r="C51" s="1" t="str">
        <f>IF(ISTEXT(D51),MAX($C$6:$C50)+1,"")</f>
        <v/>
      </c>
      <c r="D51" s="3"/>
      <c r="E51" s="94" t="s">
        <v>597</v>
      </c>
      <c r="F51" s="137"/>
      <c r="G51" s="78"/>
      <c r="H51" s="72"/>
      <c r="I51" s="72"/>
      <c r="J51" s="72"/>
      <c r="K51" s="72"/>
      <c r="L51" s="72"/>
    </row>
    <row r="52" spans="2:12" ht="30" customHeight="1" x14ac:dyDescent="0.3">
      <c r="B52" s="100" t="str">
        <f t="shared" si="7"/>
        <v>JPers</v>
      </c>
      <c r="C52" s="100">
        <f>IF(ISTEXT(D52),MAX($C$4:$C50)+1,"")</f>
        <v>46</v>
      </c>
      <c r="D52" s="104" t="s">
        <v>11</v>
      </c>
      <c r="E52" s="99" t="s">
        <v>598</v>
      </c>
      <c r="F52" s="92" t="s">
        <v>43</v>
      </c>
      <c r="G52" s="76"/>
      <c r="H52" s="98"/>
      <c r="I52" s="12">
        <f t="shared" si="2"/>
        <v>1</v>
      </c>
      <c r="J52" s="13">
        <f t="shared" si="3"/>
        <v>0</v>
      </c>
      <c r="K52" s="21">
        <f t="shared" si="1"/>
        <v>0</v>
      </c>
      <c r="L52" s="82"/>
    </row>
    <row r="53" spans="2:12" ht="30" customHeight="1" x14ac:dyDescent="0.3">
      <c r="B53" s="100" t="str">
        <f t="shared" si="7"/>
        <v>JPers</v>
      </c>
      <c r="C53" s="100">
        <f>IF(ISTEXT(D53),MAX($C$4:$C52)+1,"")</f>
        <v>47</v>
      </c>
      <c r="D53" s="104" t="s">
        <v>11</v>
      </c>
      <c r="E53" s="95" t="s">
        <v>599</v>
      </c>
      <c r="F53" s="92" t="s">
        <v>43</v>
      </c>
      <c r="G53" s="76"/>
      <c r="H53" s="98"/>
      <c r="I53" s="12">
        <f t="shared" si="2"/>
        <v>1</v>
      </c>
      <c r="J53" s="13">
        <f t="shared" si="3"/>
        <v>0</v>
      </c>
      <c r="K53" s="21">
        <f t="shared" si="1"/>
        <v>0</v>
      </c>
      <c r="L53" s="82"/>
    </row>
    <row r="54" spans="2:12" ht="30" customHeight="1" x14ac:dyDescent="0.3">
      <c r="B54" s="100" t="str">
        <f t="shared" si="7"/>
        <v>JPers</v>
      </c>
      <c r="C54" s="100">
        <f>IF(ISTEXT(D54),MAX($C$4:$C53)+1,"")</f>
        <v>48</v>
      </c>
      <c r="D54" s="104" t="s">
        <v>11</v>
      </c>
      <c r="E54" s="95" t="s">
        <v>600</v>
      </c>
      <c r="F54" s="92" t="s">
        <v>43</v>
      </c>
      <c r="G54" s="76"/>
      <c r="H54" s="98"/>
      <c r="I54" s="12">
        <f t="shared" si="2"/>
        <v>1</v>
      </c>
      <c r="J54" s="13">
        <f t="shared" si="3"/>
        <v>0</v>
      </c>
      <c r="K54" s="21">
        <f t="shared" si="1"/>
        <v>0</v>
      </c>
      <c r="L54" s="82"/>
    </row>
    <row r="55" spans="2:12" ht="30" customHeight="1" x14ac:dyDescent="0.3">
      <c r="B55" s="100" t="str">
        <f t="shared" si="7"/>
        <v>JPers</v>
      </c>
      <c r="C55" s="100">
        <f>IF(ISTEXT(D55),MAX($C$4:$C54)+1,"")</f>
        <v>49</v>
      </c>
      <c r="D55" s="104" t="s">
        <v>11</v>
      </c>
      <c r="E55" s="95" t="s">
        <v>601</v>
      </c>
      <c r="F55" s="92" t="s">
        <v>43</v>
      </c>
      <c r="G55" s="76"/>
      <c r="H55" s="98"/>
      <c r="I55" s="12">
        <f t="shared" si="2"/>
        <v>1</v>
      </c>
      <c r="J55" s="13">
        <f t="shared" si="3"/>
        <v>0</v>
      </c>
      <c r="K55" s="21">
        <f t="shared" si="1"/>
        <v>0</v>
      </c>
      <c r="L55" s="82"/>
    </row>
    <row r="56" spans="2:12" ht="30" customHeight="1" x14ac:dyDescent="0.3">
      <c r="B56" s="100" t="str">
        <f t="shared" si="7"/>
        <v>JPers</v>
      </c>
      <c r="C56" s="100">
        <f>IF(ISTEXT(D56),MAX($C$4:$C55)+1,"")</f>
        <v>50</v>
      </c>
      <c r="D56" s="104" t="s">
        <v>11</v>
      </c>
      <c r="E56" s="95" t="s">
        <v>602</v>
      </c>
      <c r="F56" s="92" t="s">
        <v>43</v>
      </c>
      <c r="G56" s="76"/>
      <c r="H56" s="98"/>
      <c r="I56" s="12">
        <f t="shared" si="2"/>
        <v>1</v>
      </c>
      <c r="J56" s="13">
        <f t="shared" si="3"/>
        <v>0</v>
      </c>
      <c r="K56" s="21">
        <f t="shared" si="1"/>
        <v>0</v>
      </c>
      <c r="L56" s="82"/>
    </row>
    <row r="57" spans="2:12" ht="30" customHeight="1" x14ac:dyDescent="0.3">
      <c r="B57" s="100" t="str">
        <f t="shared" si="7"/>
        <v>JPers</v>
      </c>
      <c r="C57" s="100">
        <f>IF(ISTEXT(D57),MAX($C$4:$C56)+1,"")</f>
        <v>51</v>
      </c>
      <c r="D57" s="104" t="s">
        <v>11</v>
      </c>
      <c r="E57" s="95" t="s">
        <v>603</v>
      </c>
      <c r="F57" s="92" t="s">
        <v>43</v>
      </c>
      <c r="G57" s="76"/>
      <c r="H57" s="98"/>
      <c r="I57" s="12">
        <f t="shared" si="2"/>
        <v>1</v>
      </c>
      <c r="J57" s="13">
        <f t="shared" si="3"/>
        <v>0</v>
      </c>
      <c r="K57" s="21">
        <f t="shared" si="1"/>
        <v>0</v>
      </c>
      <c r="L57" s="82"/>
    </row>
    <row r="58" spans="2:12" ht="30" customHeight="1" x14ac:dyDescent="0.3">
      <c r="B58" s="100" t="str">
        <f t="shared" si="7"/>
        <v>JPers</v>
      </c>
      <c r="C58" s="100">
        <f>IF(ISTEXT(D58),MAX($C$4:$C57)+1,"")</f>
        <v>52</v>
      </c>
      <c r="D58" s="104" t="s">
        <v>11</v>
      </c>
      <c r="E58" s="210" t="s">
        <v>604</v>
      </c>
      <c r="F58" s="92" t="s">
        <v>43</v>
      </c>
      <c r="G58" s="76"/>
      <c r="H58" s="98"/>
      <c r="I58" s="12">
        <f t="shared" si="2"/>
        <v>1</v>
      </c>
      <c r="J58" s="13">
        <f t="shared" si="3"/>
        <v>0</v>
      </c>
      <c r="K58" s="21">
        <f t="shared" si="1"/>
        <v>0</v>
      </c>
      <c r="L58" s="82"/>
    </row>
    <row r="59" spans="2:12" ht="30" customHeight="1" x14ac:dyDescent="0.3">
      <c r="B59" s="100" t="str">
        <f t="shared" si="7"/>
        <v>JPers</v>
      </c>
      <c r="C59" s="100">
        <f>IF(ISTEXT(D59),MAX($C$4:$C58)+1,"")</f>
        <v>53</v>
      </c>
      <c r="D59" s="104" t="s">
        <v>11</v>
      </c>
      <c r="E59" s="265" t="s">
        <v>605</v>
      </c>
      <c r="F59" s="92" t="s">
        <v>43</v>
      </c>
      <c r="G59" s="76"/>
      <c r="H59" s="98"/>
      <c r="I59" s="12">
        <f t="shared" si="2"/>
        <v>1</v>
      </c>
      <c r="J59" s="13">
        <f t="shared" si="3"/>
        <v>0</v>
      </c>
      <c r="K59" s="21">
        <f t="shared" si="1"/>
        <v>0</v>
      </c>
      <c r="L59" s="82"/>
    </row>
    <row r="60" spans="2:12" ht="30" customHeight="1" x14ac:dyDescent="0.3">
      <c r="B60" s="86" t="str">
        <f t="shared" si="7"/>
        <v/>
      </c>
      <c r="C60" s="1" t="str">
        <f>IF(ISTEXT(D60),MAX($C$6:$C59)+1,"")</f>
        <v/>
      </c>
      <c r="D60" s="3"/>
      <c r="E60" s="94" t="s">
        <v>606</v>
      </c>
      <c r="F60" s="137"/>
      <c r="G60" s="78"/>
      <c r="H60" s="72"/>
      <c r="I60" s="72"/>
      <c r="J60" s="72"/>
      <c r="K60" s="72"/>
      <c r="L60" s="72"/>
    </row>
    <row r="61" spans="2:12" ht="30" customHeight="1" x14ac:dyDescent="0.3">
      <c r="B61" s="100" t="str">
        <f t="shared" si="7"/>
        <v>JPers</v>
      </c>
      <c r="C61" s="100">
        <f>IF(ISTEXT(D61),MAX($C$4:$C59)+1,"")</f>
        <v>54</v>
      </c>
      <c r="D61" s="104" t="s">
        <v>11</v>
      </c>
      <c r="E61" s="99" t="s">
        <v>607</v>
      </c>
      <c r="F61" s="92" t="s">
        <v>43</v>
      </c>
      <c r="G61" s="76"/>
      <c r="H61" s="98"/>
      <c r="I61" s="12">
        <f t="shared" si="2"/>
        <v>1</v>
      </c>
      <c r="J61" s="13">
        <f t="shared" si="3"/>
        <v>0</v>
      </c>
      <c r="K61" s="21">
        <f t="shared" si="1"/>
        <v>0</v>
      </c>
      <c r="L61" s="82"/>
    </row>
    <row r="62" spans="2:12" ht="30" customHeight="1" x14ac:dyDescent="0.3">
      <c r="B62" s="100" t="str">
        <f t="shared" si="7"/>
        <v>JPers</v>
      </c>
      <c r="C62" s="100">
        <f>IF(ISTEXT(D62),MAX($C$4:$C61)+1,"")</f>
        <v>55</v>
      </c>
      <c r="D62" s="104" t="s">
        <v>11</v>
      </c>
      <c r="E62" s="95" t="s">
        <v>608</v>
      </c>
      <c r="F62" s="92" t="s">
        <v>43</v>
      </c>
      <c r="G62" s="76"/>
      <c r="H62" s="98"/>
      <c r="I62" s="12">
        <f t="shared" si="2"/>
        <v>1</v>
      </c>
      <c r="J62" s="13">
        <f t="shared" si="3"/>
        <v>0</v>
      </c>
      <c r="K62" s="21">
        <f t="shared" si="1"/>
        <v>0</v>
      </c>
      <c r="L62" s="82"/>
    </row>
    <row r="63" spans="2:12" ht="30" customHeight="1" x14ac:dyDescent="0.3">
      <c r="B63" s="100" t="str">
        <f t="shared" si="7"/>
        <v>JPers</v>
      </c>
      <c r="C63" s="100">
        <f>IF(ISTEXT(D63),MAX($C$4:$C62)+1,"")</f>
        <v>56</v>
      </c>
      <c r="D63" s="104" t="s">
        <v>11</v>
      </c>
      <c r="E63" s="95" t="s">
        <v>609</v>
      </c>
      <c r="F63" s="92" t="s">
        <v>43</v>
      </c>
      <c r="G63" s="76"/>
      <c r="H63" s="98"/>
      <c r="I63" s="12">
        <f t="shared" si="2"/>
        <v>1</v>
      </c>
      <c r="J63" s="13">
        <f t="shared" si="3"/>
        <v>0</v>
      </c>
      <c r="K63" s="21">
        <f t="shared" si="1"/>
        <v>0</v>
      </c>
      <c r="L63" s="82"/>
    </row>
    <row r="64" spans="2:12" ht="30" customHeight="1" x14ac:dyDescent="0.3">
      <c r="B64" s="100" t="str">
        <f t="shared" si="7"/>
        <v>JPers</v>
      </c>
      <c r="C64" s="100">
        <f>IF(ISTEXT(D64),MAX($C$4:$C63)+1,"")</f>
        <v>57</v>
      </c>
      <c r="D64" s="104" t="s">
        <v>11</v>
      </c>
      <c r="E64" s="95" t="s">
        <v>610</v>
      </c>
      <c r="F64" s="92" t="s">
        <v>43</v>
      </c>
      <c r="G64" s="76"/>
      <c r="H64" s="98"/>
      <c r="I64" s="12">
        <f t="shared" si="2"/>
        <v>1</v>
      </c>
      <c r="J64" s="13">
        <f t="shared" si="3"/>
        <v>0</v>
      </c>
      <c r="K64" s="21">
        <f t="shared" si="1"/>
        <v>0</v>
      </c>
      <c r="L64" s="82"/>
    </row>
    <row r="65" spans="2:12" ht="30" customHeight="1" x14ac:dyDescent="0.3">
      <c r="B65" s="100" t="str">
        <f t="shared" si="7"/>
        <v>JPers</v>
      </c>
      <c r="C65" s="100">
        <f>IF(ISTEXT(D65),MAX($C$4:$C64)+1,"")</f>
        <v>58</v>
      </c>
      <c r="D65" s="104" t="s">
        <v>11</v>
      </c>
      <c r="E65" s="95" t="s">
        <v>611</v>
      </c>
      <c r="F65" s="92" t="s">
        <v>43</v>
      </c>
      <c r="G65" s="76"/>
      <c r="H65" s="98"/>
      <c r="I65" s="12">
        <f t="shared" si="2"/>
        <v>1</v>
      </c>
      <c r="J65" s="13">
        <f t="shared" si="3"/>
        <v>0</v>
      </c>
      <c r="K65" s="21">
        <f t="shared" si="1"/>
        <v>0</v>
      </c>
      <c r="L65" s="82"/>
    </row>
    <row r="66" spans="2:12" ht="30" customHeight="1" x14ac:dyDescent="0.3">
      <c r="B66" s="100" t="str">
        <f t="shared" si="7"/>
        <v>JPers</v>
      </c>
      <c r="C66" s="100">
        <f>IF(ISTEXT(D66),MAX($C$4:$C65)+1,"")</f>
        <v>59</v>
      </c>
      <c r="D66" s="104" t="s">
        <v>11</v>
      </c>
      <c r="E66" s="95" t="s">
        <v>612</v>
      </c>
      <c r="F66" s="92" t="s">
        <v>43</v>
      </c>
      <c r="G66" s="76"/>
      <c r="H66" s="98"/>
      <c r="I66" s="12">
        <f t="shared" si="2"/>
        <v>1</v>
      </c>
      <c r="J66" s="13">
        <f t="shared" si="3"/>
        <v>0</v>
      </c>
      <c r="K66" s="21">
        <f t="shared" si="1"/>
        <v>0</v>
      </c>
      <c r="L66" s="82"/>
    </row>
    <row r="67" spans="2:12" ht="30" customHeight="1" x14ac:dyDescent="0.3">
      <c r="B67" s="100" t="str">
        <f t="shared" si="7"/>
        <v>JPers</v>
      </c>
      <c r="C67" s="100">
        <f>IF(ISTEXT(D67),MAX($C$4:$C66)+1,"")</f>
        <v>60</v>
      </c>
      <c r="D67" s="104" t="s">
        <v>11</v>
      </c>
      <c r="E67" s="95" t="s">
        <v>613</v>
      </c>
      <c r="F67" s="92" t="s">
        <v>43</v>
      </c>
      <c r="G67" s="76"/>
      <c r="H67" s="98"/>
      <c r="I67" s="12">
        <f t="shared" si="2"/>
        <v>1</v>
      </c>
      <c r="J67" s="13">
        <f t="shared" si="3"/>
        <v>0</v>
      </c>
      <c r="K67" s="21">
        <f t="shared" si="1"/>
        <v>0</v>
      </c>
      <c r="L67" s="82"/>
    </row>
    <row r="68" spans="2:12" ht="30" customHeight="1" x14ac:dyDescent="0.3">
      <c r="B68" s="100" t="str">
        <f t="shared" si="7"/>
        <v>JPers</v>
      </c>
      <c r="C68" s="100">
        <f>IF(ISTEXT(D68),MAX($C$4:$C67)+1,"")</f>
        <v>61</v>
      </c>
      <c r="D68" s="104" t="s">
        <v>11</v>
      </c>
      <c r="E68" s="95" t="s">
        <v>614</v>
      </c>
      <c r="F68" s="92" t="s">
        <v>43</v>
      </c>
      <c r="G68" s="76"/>
      <c r="H68" s="98"/>
      <c r="I68" s="12">
        <f t="shared" si="2"/>
        <v>1</v>
      </c>
      <c r="J68" s="13">
        <f t="shared" si="3"/>
        <v>0</v>
      </c>
      <c r="K68" s="21">
        <f t="shared" si="1"/>
        <v>0</v>
      </c>
      <c r="L68" s="82"/>
    </row>
    <row r="69" spans="2:12" ht="30" customHeight="1" x14ac:dyDescent="0.3">
      <c r="B69" s="100" t="str">
        <f t="shared" ref="B69:B89" si="9">IF(C69="","",$B$4)</f>
        <v>JPers</v>
      </c>
      <c r="C69" s="100">
        <f>IF(ISTEXT(D69),MAX($C$4:$C68)+1,"")</f>
        <v>62</v>
      </c>
      <c r="D69" s="104" t="s">
        <v>11</v>
      </c>
      <c r="E69" s="95" t="s">
        <v>615</v>
      </c>
      <c r="F69" s="92" t="s">
        <v>43</v>
      </c>
      <c r="G69" s="76"/>
      <c r="H69" s="98"/>
      <c r="I69" s="12">
        <f t="shared" si="2"/>
        <v>1</v>
      </c>
      <c r="J69" s="13">
        <f t="shared" si="3"/>
        <v>0</v>
      </c>
      <c r="K69" s="21">
        <f t="shared" ref="K69:K89" si="10">I69*J69</f>
        <v>0</v>
      </c>
      <c r="L69" s="82"/>
    </row>
    <row r="70" spans="2:12" ht="30" customHeight="1" x14ac:dyDescent="0.3">
      <c r="B70" s="100" t="str">
        <f t="shared" si="9"/>
        <v>JPers</v>
      </c>
      <c r="C70" s="100">
        <f>IF(ISTEXT(D70),MAX($C$4:$C69)+1,"")</f>
        <v>63</v>
      </c>
      <c r="D70" s="104" t="s">
        <v>11</v>
      </c>
      <c r="E70" s="93" t="s">
        <v>616</v>
      </c>
      <c r="F70" s="92" t="s">
        <v>43</v>
      </c>
      <c r="G70" s="76"/>
      <c r="H70" s="98"/>
      <c r="I70" s="12">
        <f t="shared" ref="I70:I89" si="11">VLOOKUP($D70,SpecData,2,FALSE)</f>
        <v>1</v>
      </c>
      <c r="J70" s="13">
        <f t="shared" ref="J70:J89" si="12">VLOOKUP($F70,AvailabilityData,2,FALSE)</f>
        <v>0</v>
      </c>
      <c r="K70" s="21">
        <f t="shared" si="10"/>
        <v>0</v>
      </c>
      <c r="L70" s="82"/>
    </row>
    <row r="71" spans="2:12" ht="30" customHeight="1" x14ac:dyDescent="0.3">
      <c r="B71" s="86" t="str">
        <f t="shared" si="9"/>
        <v/>
      </c>
      <c r="C71" s="1" t="str">
        <f>IF(ISTEXT(D71),MAX($C$6:$C70)+1,"")</f>
        <v/>
      </c>
      <c r="D71" s="3"/>
      <c r="E71" s="94" t="s">
        <v>617</v>
      </c>
      <c r="F71" s="137"/>
      <c r="G71" s="78"/>
      <c r="H71" s="72"/>
      <c r="I71" s="72"/>
      <c r="J71" s="72"/>
      <c r="K71" s="72"/>
      <c r="L71" s="72"/>
    </row>
    <row r="72" spans="2:12" ht="30" customHeight="1" x14ac:dyDescent="0.3">
      <c r="B72" s="100" t="str">
        <f t="shared" si="9"/>
        <v>JPers</v>
      </c>
      <c r="C72" s="100">
        <f>IF(ISTEXT(D72),MAX($C$4:$C70)+1,"")</f>
        <v>64</v>
      </c>
      <c r="D72" s="104" t="s">
        <v>11</v>
      </c>
      <c r="E72" s="99" t="s">
        <v>618</v>
      </c>
      <c r="F72" s="92" t="s">
        <v>43</v>
      </c>
      <c r="G72" s="76"/>
      <c r="H72" s="98"/>
      <c r="I72" s="12">
        <f t="shared" si="11"/>
        <v>1</v>
      </c>
      <c r="J72" s="13">
        <f t="shared" si="12"/>
        <v>0</v>
      </c>
      <c r="K72" s="21">
        <f t="shared" si="10"/>
        <v>0</v>
      </c>
      <c r="L72" s="82"/>
    </row>
    <row r="73" spans="2:12" ht="30" customHeight="1" x14ac:dyDescent="0.3">
      <c r="B73" s="100" t="str">
        <f t="shared" si="9"/>
        <v>JPers</v>
      </c>
      <c r="C73" s="100">
        <f>IF(ISTEXT(D73),MAX($C$4:$C72)+1,"")</f>
        <v>65</v>
      </c>
      <c r="D73" s="104" t="s">
        <v>11</v>
      </c>
      <c r="E73" s="95" t="s">
        <v>619</v>
      </c>
      <c r="F73" s="92" t="s">
        <v>43</v>
      </c>
      <c r="G73" s="76"/>
      <c r="H73" s="98"/>
      <c r="I73" s="12">
        <f t="shared" si="11"/>
        <v>1</v>
      </c>
      <c r="J73" s="13">
        <f t="shared" si="12"/>
        <v>0</v>
      </c>
      <c r="K73" s="21">
        <f t="shared" si="10"/>
        <v>0</v>
      </c>
      <c r="L73" s="82"/>
    </row>
    <row r="74" spans="2:12" ht="30" customHeight="1" x14ac:dyDescent="0.3">
      <c r="B74" s="100" t="str">
        <f t="shared" si="9"/>
        <v>JPers</v>
      </c>
      <c r="C74" s="100">
        <f>IF(ISTEXT(D74),MAX($C$4:$C73)+1,"")</f>
        <v>66</v>
      </c>
      <c r="D74" s="104" t="s">
        <v>11</v>
      </c>
      <c r="E74" s="95" t="s">
        <v>620</v>
      </c>
      <c r="F74" s="92" t="s">
        <v>43</v>
      </c>
      <c r="G74" s="76"/>
      <c r="H74" s="98"/>
      <c r="I74" s="12">
        <f t="shared" si="11"/>
        <v>1</v>
      </c>
      <c r="J74" s="13">
        <f t="shared" si="12"/>
        <v>0</v>
      </c>
      <c r="K74" s="21">
        <f t="shared" si="10"/>
        <v>0</v>
      </c>
      <c r="L74" s="82"/>
    </row>
    <row r="75" spans="2:12" ht="30" customHeight="1" x14ac:dyDescent="0.3">
      <c r="B75" s="100" t="str">
        <f t="shared" si="9"/>
        <v>JPers</v>
      </c>
      <c r="C75" s="100">
        <f>IF(ISTEXT(D75),MAX($C$4:$C74)+1,"")</f>
        <v>67</v>
      </c>
      <c r="D75" s="104" t="s">
        <v>11</v>
      </c>
      <c r="E75" s="95" t="s">
        <v>621</v>
      </c>
      <c r="F75" s="92" t="s">
        <v>43</v>
      </c>
      <c r="G75" s="76"/>
      <c r="H75" s="98"/>
      <c r="I75" s="12">
        <f t="shared" si="11"/>
        <v>1</v>
      </c>
      <c r="J75" s="13">
        <f t="shared" si="12"/>
        <v>0</v>
      </c>
      <c r="K75" s="21">
        <f t="shared" si="10"/>
        <v>0</v>
      </c>
      <c r="L75" s="82"/>
    </row>
    <row r="76" spans="2:12" ht="30" customHeight="1" x14ac:dyDescent="0.3">
      <c r="B76" s="100" t="str">
        <f t="shared" si="9"/>
        <v>JPers</v>
      </c>
      <c r="C76" s="100">
        <f>IF(ISTEXT(D76),MAX($C$4:$C75)+1,"")</f>
        <v>68</v>
      </c>
      <c r="D76" s="104" t="s">
        <v>11</v>
      </c>
      <c r="E76" s="95" t="s">
        <v>622</v>
      </c>
      <c r="F76" s="92" t="s">
        <v>43</v>
      </c>
      <c r="G76" s="76"/>
      <c r="H76" s="98"/>
      <c r="I76" s="12">
        <f t="shared" si="11"/>
        <v>1</v>
      </c>
      <c r="J76" s="13">
        <f t="shared" si="12"/>
        <v>0</v>
      </c>
      <c r="K76" s="21">
        <f t="shared" si="10"/>
        <v>0</v>
      </c>
      <c r="L76" s="82"/>
    </row>
    <row r="77" spans="2:12" ht="30" customHeight="1" x14ac:dyDescent="0.3">
      <c r="B77" s="100" t="str">
        <f t="shared" si="9"/>
        <v>JPers</v>
      </c>
      <c r="C77" s="100">
        <f>IF(ISTEXT(D77),MAX($C$4:$C76)+1,"")</f>
        <v>69</v>
      </c>
      <c r="D77" s="104" t="s">
        <v>11</v>
      </c>
      <c r="E77" s="95" t="s">
        <v>623</v>
      </c>
      <c r="F77" s="92" t="s">
        <v>43</v>
      </c>
      <c r="G77" s="76"/>
      <c r="H77" s="98"/>
      <c r="I77" s="12">
        <f t="shared" si="11"/>
        <v>1</v>
      </c>
      <c r="J77" s="13">
        <f t="shared" si="12"/>
        <v>0</v>
      </c>
      <c r="K77" s="21">
        <f t="shared" si="10"/>
        <v>0</v>
      </c>
      <c r="L77" s="82"/>
    </row>
    <row r="78" spans="2:12" ht="30" customHeight="1" x14ac:dyDescent="0.3">
      <c r="B78" s="100" t="str">
        <f t="shared" si="9"/>
        <v>JPers</v>
      </c>
      <c r="C78" s="100">
        <f>IF(ISTEXT(D78),MAX($C$4:$C77)+1,"")</f>
        <v>70</v>
      </c>
      <c r="D78" s="104" t="s">
        <v>11</v>
      </c>
      <c r="E78" s="96" t="s">
        <v>624</v>
      </c>
      <c r="F78" s="92" t="s">
        <v>43</v>
      </c>
      <c r="G78" s="76"/>
      <c r="H78" s="98"/>
      <c r="I78" s="12">
        <f t="shared" si="11"/>
        <v>1</v>
      </c>
      <c r="J78" s="13">
        <f t="shared" si="12"/>
        <v>0</v>
      </c>
      <c r="K78" s="21">
        <f t="shared" si="10"/>
        <v>0</v>
      </c>
      <c r="L78" s="82"/>
    </row>
    <row r="79" spans="2:12" ht="30" customHeight="1" x14ac:dyDescent="0.3">
      <c r="B79" s="100" t="str">
        <f t="shared" si="9"/>
        <v>JPers</v>
      </c>
      <c r="C79" s="100">
        <f>IF(ISTEXT(D79),MAX($C$4:$C78)+1,"")</f>
        <v>71</v>
      </c>
      <c r="D79" s="104" t="s">
        <v>11</v>
      </c>
      <c r="E79" s="96" t="s">
        <v>625</v>
      </c>
      <c r="F79" s="92" t="s">
        <v>43</v>
      </c>
      <c r="G79" s="76"/>
      <c r="H79" s="98"/>
      <c r="I79" s="12">
        <f t="shared" si="11"/>
        <v>1</v>
      </c>
      <c r="J79" s="13">
        <f t="shared" si="12"/>
        <v>0</v>
      </c>
      <c r="K79" s="21">
        <f t="shared" si="10"/>
        <v>0</v>
      </c>
      <c r="L79" s="82"/>
    </row>
    <row r="80" spans="2:12" ht="30" customHeight="1" x14ac:dyDescent="0.3">
      <c r="B80" s="100" t="str">
        <f t="shared" si="9"/>
        <v>JPers</v>
      </c>
      <c r="C80" s="100">
        <f>IF(ISTEXT(D80),MAX($C$4:$C79)+1,"")</f>
        <v>72</v>
      </c>
      <c r="D80" s="104" t="s">
        <v>11</v>
      </c>
      <c r="E80" s="96" t="s">
        <v>626</v>
      </c>
      <c r="F80" s="92" t="s">
        <v>43</v>
      </c>
      <c r="G80" s="76"/>
      <c r="H80" s="98"/>
      <c r="I80" s="12">
        <f t="shared" si="11"/>
        <v>1</v>
      </c>
      <c r="J80" s="13">
        <f t="shared" si="12"/>
        <v>0</v>
      </c>
      <c r="K80" s="21">
        <f t="shared" si="10"/>
        <v>0</v>
      </c>
      <c r="L80" s="82"/>
    </row>
    <row r="81" spans="2:12" ht="30" customHeight="1" x14ac:dyDescent="0.3">
      <c r="B81" s="100" t="str">
        <f t="shared" si="9"/>
        <v>JPers</v>
      </c>
      <c r="C81" s="100">
        <f>IF(ISTEXT(D81),MAX($C$4:$C80)+1,"")</f>
        <v>73</v>
      </c>
      <c r="D81" s="104" t="s">
        <v>11</v>
      </c>
      <c r="E81" s="96" t="s">
        <v>627</v>
      </c>
      <c r="F81" s="92" t="s">
        <v>43</v>
      </c>
      <c r="G81" s="76"/>
      <c r="H81" s="98"/>
      <c r="I81" s="12">
        <f t="shared" si="11"/>
        <v>1</v>
      </c>
      <c r="J81" s="13">
        <f t="shared" si="12"/>
        <v>0</v>
      </c>
      <c r="K81" s="21">
        <f t="shared" si="10"/>
        <v>0</v>
      </c>
      <c r="L81" s="82"/>
    </row>
    <row r="82" spans="2:12" ht="30" customHeight="1" x14ac:dyDescent="0.3">
      <c r="B82" s="100" t="str">
        <f t="shared" si="9"/>
        <v>JPers</v>
      </c>
      <c r="C82" s="100">
        <f>IF(ISTEXT(D82),MAX($C$4:$C81)+1,"")</f>
        <v>74</v>
      </c>
      <c r="D82" s="104" t="s">
        <v>11</v>
      </c>
      <c r="E82" s="96" t="s">
        <v>628</v>
      </c>
      <c r="F82" s="92" t="s">
        <v>43</v>
      </c>
      <c r="G82" s="76"/>
      <c r="H82" s="98"/>
      <c r="I82" s="12">
        <f t="shared" si="11"/>
        <v>1</v>
      </c>
      <c r="J82" s="13">
        <f t="shared" si="12"/>
        <v>0</v>
      </c>
      <c r="K82" s="21">
        <f t="shared" si="10"/>
        <v>0</v>
      </c>
      <c r="L82" s="82"/>
    </row>
    <row r="83" spans="2:12" ht="30" customHeight="1" x14ac:dyDescent="0.3">
      <c r="B83" s="100" t="str">
        <f t="shared" si="9"/>
        <v>JPers</v>
      </c>
      <c r="C83" s="100">
        <f>IF(ISTEXT(D83),MAX($C$4:$C82)+1,"")</f>
        <v>75</v>
      </c>
      <c r="D83" s="104" t="s">
        <v>11</v>
      </c>
      <c r="E83" s="96" t="s">
        <v>629</v>
      </c>
      <c r="F83" s="92" t="s">
        <v>43</v>
      </c>
      <c r="G83" s="76"/>
      <c r="H83" s="98"/>
      <c r="I83" s="12">
        <f t="shared" si="11"/>
        <v>1</v>
      </c>
      <c r="J83" s="13">
        <f t="shared" si="12"/>
        <v>0</v>
      </c>
      <c r="K83" s="21">
        <f t="shared" si="10"/>
        <v>0</v>
      </c>
      <c r="L83" s="82"/>
    </row>
    <row r="84" spans="2:12" ht="30" customHeight="1" x14ac:dyDescent="0.3">
      <c r="B84" s="100" t="str">
        <f t="shared" si="9"/>
        <v>JPers</v>
      </c>
      <c r="C84" s="100">
        <f>IF(ISTEXT(D84),MAX($C$4:$C83)+1,"")</f>
        <v>76</v>
      </c>
      <c r="D84" s="104" t="s">
        <v>11</v>
      </c>
      <c r="E84" s="93" t="s">
        <v>630</v>
      </c>
      <c r="F84" s="92" t="s">
        <v>43</v>
      </c>
      <c r="G84" s="76"/>
      <c r="H84" s="98"/>
      <c r="I84" s="12">
        <f t="shared" si="11"/>
        <v>1</v>
      </c>
      <c r="J84" s="13">
        <f t="shared" si="12"/>
        <v>0</v>
      </c>
      <c r="K84" s="21">
        <f t="shared" si="10"/>
        <v>0</v>
      </c>
      <c r="L84" s="82"/>
    </row>
    <row r="85" spans="2:12" ht="30" customHeight="1" x14ac:dyDescent="0.3">
      <c r="B85" s="100" t="str">
        <f t="shared" si="9"/>
        <v>JPers</v>
      </c>
      <c r="C85" s="100">
        <f>IF(ISTEXT(D85),MAX($C$4:$C84)+1,"")</f>
        <v>77</v>
      </c>
      <c r="D85" s="104" t="s">
        <v>11</v>
      </c>
      <c r="E85" s="184" t="s">
        <v>631</v>
      </c>
      <c r="F85" s="92" t="s">
        <v>43</v>
      </c>
      <c r="G85" s="76"/>
      <c r="H85" s="98"/>
      <c r="I85" s="12">
        <f t="shared" si="11"/>
        <v>1</v>
      </c>
      <c r="J85" s="13">
        <f t="shared" si="12"/>
        <v>0</v>
      </c>
      <c r="K85" s="21">
        <f t="shared" si="10"/>
        <v>0</v>
      </c>
      <c r="L85" s="82"/>
    </row>
    <row r="86" spans="2:12" ht="30" customHeight="1" x14ac:dyDescent="0.3">
      <c r="B86" s="100" t="str">
        <f t="shared" si="9"/>
        <v>JPers</v>
      </c>
      <c r="C86" s="100">
        <f>IF(ISTEXT(D86),MAX($C$4:$C85)+1,"")</f>
        <v>78</v>
      </c>
      <c r="D86" s="104" t="s">
        <v>11</v>
      </c>
      <c r="E86" s="184" t="s">
        <v>632</v>
      </c>
      <c r="F86" s="92" t="s">
        <v>43</v>
      </c>
      <c r="G86" s="76"/>
      <c r="H86" s="98"/>
      <c r="I86" s="12">
        <f t="shared" si="11"/>
        <v>1</v>
      </c>
      <c r="J86" s="13">
        <f t="shared" si="12"/>
        <v>0</v>
      </c>
      <c r="K86" s="21">
        <f t="shared" si="10"/>
        <v>0</v>
      </c>
      <c r="L86" s="82"/>
    </row>
    <row r="87" spans="2:12" ht="41.4" x14ac:dyDescent="0.3">
      <c r="B87" s="100" t="str">
        <f t="shared" si="9"/>
        <v>JPers</v>
      </c>
      <c r="C87" s="100">
        <f>IF(ISTEXT(D87),MAX($C$4:$C86)+1,"")</f>
        <v>79</v>
      </c>
      <c r="D87" s="104" t="s">
        <v>11</v>
      </c>
      <c r="E87" s="184" t="s">
        <v>633</v>
      </c>
      <c r="F87" s="92" t="s">
        <v>43</v>
      </c>
      <c r="G87" s="76"/>
      <c r="H87" s="98"/>
      <c r="I87" s="12">
        <f t="shared" si="11"/>
        <v>1</v>
      </c>
      <c r="J87" s="13">
        <f t="shared" si="12"/>
        <v>0</v>
      </c>
      <c r="K87" s="21">
        <f t="shared" si="10"/>
        <v>0</v>
      </c>
      <c r="L87" s="82"/>
    </row>
    <row r="88" spans="2:12" ht="30" customHeight="1" x14ac:dyDescent="0.3">
      <c r="B88" s="100" t="str">
        <f t="shared" si="9"/>
        <v>JPers</v>
      </c>
      <c r="C88" s="100">
        <f>IF(ISTEXT(D88),MAX($C$4:$C87)+1,"")</f>
        <v>80</v>
      </c>
      <c r="D88" s="104" t="s">
        <v>11</v>
      </c>
      <c r="E88" s="184" t="s">
        <v>634</v>
      </c>
      <c r="F88" s="92" t="s">
        <v>43</v>
      </c>
      <c r="G88" s="76"/>
      <c r="H88" s="98"/>
      <c r="I88" s="12">
        <f t="shared" si="11"/>
        <v>1</v>
      </c>
      <c r="J88" s="13">
        <f t="shared" si="12"/>
        <v>0</v>
      </c>
      <c r="K88" s="21">
        <f t="shared" si="10"/>
        <v>0</v>
      </c>
      <c r="L88" s="82"/>
    </row>
    <row r="89" spans="2:12" ht="30" customHeight="1" x14ac:dyDescent="0.3">
      <c r="B89" s="100" t="str">
        <f t="shared" si="9"/>
        <v>JPers</v>
      </c>
      <c r="C89" s="100">
        <f>IF(ISTEXT(D89),MAX($C$4:$C88)+1,"")</f>
        <v>81</v>
      </c>
      <c r="D89" s="104" t="s">
        <v>11</v>
      </c>
      <c r="E89" s="184" t="s">
        <v>635</v>
      </c>
      <c r="F89" s="92" t="s">
        <v>43</v>
      </c>
      <c r="G89" s="76"/>
      <c r="H89" s="98"/>
      <c r="I89" s="12">
        <f t="shared" si="11"/>
        <v>1</v>
      </c>
      <c r="J89" s="13">
        <f t="shared" si="12"/>
        <v>0</v>
      </c>
      <c r="K89" s="21">
        <f t="shared" si="10"/>
        <v>0</v>
      </c>
      <c r="L89" s="82"/>
    </row>
    <row r="90" spans="2:12" ht="8.5500000000000007" customHeight="1" x14ac:dyDescent="0.3">
      <c r="E90" s="106"/>
    </row>
    <row r="91" spans="2:12" hidden="1" x14ac:dyDescent="0.3">
      <c r="E91" s="106"/>
    </row>
    <row r="92" spans="2:12" hidden="1" x14ac:dyDescent="0.3">
      <c r="E92" s="106"/>
    </row>
    <row r="93" spans="2:12" hidden="1" x14ac:dyDescent="0.3">
      <c r="E93" s="106"/>
    </row>
    <row r="94" spans="2:12" hidden="1" x14ac:dyDescent="0.3">
      <c r="E94" s="106"/>
    </row>
    <row r="95" spans="2:12" hidden="1" x14ac:dyDescent="0.3">
      <c r="E95" s="106"/>
    </row>
    <row r="96" spans="2:12"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sheetData>
  <sheetProtection algorithmName="SHA-512" hashValue="Vo0YJqyxACwlU7C87mqb+0yAOUA4Tcx6S8K8kp9jhbuuqV86RwrPnwzp/VAF5u58Mq72dOWC4U8INh3Pb3tp+A==" saltValue="TdTSbOlhTjDPg6C5039EEA==" spinCount="100000" sheet="1" objects="1" scenarios="1" selectLockedCells="1"/>
  <conditionalFormatting sqref="D4:D10">
    <cfRule type="cellIs" dxfId="195" priority="52" operator="equal">
      <formula>"Important"</formula>
    </cfRule>
    <cfRule type="cellIs" dxfId="194" priority="53" operator="equal">
      <formula>"Crucial"</formula>
    </cfRule>
    <cfRule type="cellIs" dxfId="193" priority="54" operator="equal">
      <formula>"N/A"</formula>
    </cfRule>
  </conditionalFormatting>
  <conditionalFormatting sqref="D12:D41 D43:D50 D52:D59">
    <cfRule type="cellIs" dxfId="192" priority="22" operator="equal">
      <formula>"Important"</formula>
    </cfRule>
    <cfRule type="cellIs" dxfId="191" priority="23" operator="equal">
      <formula>"Crucial"</formula>
    </cfRule>
    <cfRule type="cellIs" dxfId="190" priority="24" operator="equal">
      <formula>"N/A"</formula>
    </cfRule>
  </conditionalFormatting>
  <conditionalFormatting sqref="D61:D70 D72:D89">
    <cfRule type="cellIs" dxfId="189" priority="7" operator="equal">
      <formula>"Important"</formula>
    </cfRule>
    <cfRule type="cellIs" dxfId="188" priority="8" operator="equal">
      <formula>"Crucial"</formula>
    </cfRule>
    <cfRule type="cellIs" dxfId="187" priority="9" operator="equal">
      <formula>"N/A"</formula>
    </cfRule>
  </conditionalFormatting>
  <conditionalFormatting sqref="F4:F89">
    <cfRule type="cellIs" dxfId="186" priority="2" operator="equal">
      <formula>"Function Available"</formula>
    </cfRule>
    <cfRule type="cellIs" dxfId="185" priority="3" operator="equal">
      <formula>"Exception"</formula>
    </cfRule>
    <cfRule type="cellIs" dxfId="184" priority="1" operator="equal">
      <formula>"Function Not Available"</formula>
    </cfRule>
  </conditionalFormatting>
  <dataValidations count="3">
    <dataValidation type="list" allowBlank="1" showInputMessage="1" showErrorMessage="1" sqref="F4:F5" xr:uid="{00000000-0002-0000-0E00-000000000000}">
      <formula1>AvailabilityType</formula1>
    </dataValidation>
    <dataValidation type="list" allowBlank="1" showInputMessage="1" showErrorMessage="1" sqref="D4:D10 D12:D41 D43:D50 D52:D59 D61:D70 D72:D89" xr:uid="{00000000-0002-0000-0E00-000001000000}">
      <formula1>SpecType</formula1>
    </dataValidation>
    <dataValidation type="list" allowBlank="1" showInputMessage="1" showErrorMessage="1" errorTitle="Invalid specification type" error="Please enter a Specification type from the drop-down list." sqref="F6:F10 F12:F41 F43:F50 F52:F59 F61:F70 F72:F89" xr:uid="{00000000-0002-0000-0E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C00"/>
  </sheetPr>
  <dimension ref="A1:M154"/>
  <sheetViews>
    <sheetView showGridLines="0" zoomScale="80" zoomScaleNormal="80" workbookViewId="0">
      <selection activeCell="F4" sqref="F4"/>
    </sheetView>
  </sheetViews>
  <sheetFormatPr defaultColWidth="0" defaultRowHeight="14.4" zeroHeight="1" x14ac:dyDescent="0.3"/>
  <cols>
    <col min="1" max="1" width="1.218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4.95" customHeight="1" x14ac:dyDescent="0.3"/>
    <row r="2" spans="2:12" ht="129" customHeight="1" thickBot="1" x14ac:dyDescent="0.35">
      <c r="B2" s="124" t="s">
        <v>44</v>
      </c>
      <c r="C2" s="125" t="s">
        <v>45</v>
      </c>
      <c r="D2" s="125" t="s">
        <v>46</v>
      </c>
      <c r="E2" s="125" t="s">
        <v>1618</v>
      </c>
      <c r="F2" s="125" t="s">
        <v>42</v>
      </c>
      <c r="G2" s="126" t="s">
        <v>47</v>
      </c>
      <c r="H2" s="126" t="s">
        <v>48</v>
      </c>
      <c r="I2" s="127" t="s">
        <v>49</v>
      </c>
      <c r="J2" s="127" t="s">
        <v>50</v>
      </c>
      <c r="K2" s="128" t="s">
        <v>14</v>
      </c>
      <c r="L2" s="129" t="s">
        <v>51</v>
      </c>
    </row>
    <row r="3" spans="2:12" ht="16.2" thickBot="1" x14ac:dyDescent="0.35">
      <c r="B3" s="34" t="s">
        <v>1619</v>
      </c>
      <c r="C3" s="34"/>
      <c r="D3" s="34"/>
      <c r="E3" s="34"/>
      <c r="F3" s="34"/>
      <c r="G3" s="77" t="s">
        <v>52</v>
      </c>
      <c r="H3" s="25">
        <f>COUNTA(D4:D477)</f>
        <v>22</v>
      </c>
      <c r="I3" s="61"/>
      <c r="J3" s="62" t="s">
        <v>53</v>
      </c>
      <c r="K3" s="63">
        <f>SUM(K4:K25)</f>
        <v>0</v>
      </c>
      <c r="L3" s="34"/>
    </row>
    <row r="4" spans="2:12" ht="30" customHeight="1" x14ac:dyDescent="0.3">
      <c r="B4" s="81" t="s">
        <v>1620</v>
      </c>
      <c r="C4" s="2">
        <v>1</v>
      </c>
      <c r="D4" s="4" t="s">
        <v>11</v>
      </c>
      <c r="E4" s="266" t="s">
        <v>636</v>
      </c>
      <c r="F4" s="91" t="s">
        <v>43</v>
      </c>
      <c r="G4" s="76" t="s">
        <v>54</v>
      </c>
      <c r="H4" s="20">
        <f>COUNTIF(F4:F477,"Select from Drop Down")</f>
        <v>22</v>
      </c>
      <c r="I4" s="14">
        <f>VLOOKUP($D4,SpecData,2,FALSE)</f>
        <v>1</v>
      </c>
      <c r="J4" s="15">
        <f>VLOOKUP($F4,AvailabilityData,2,FALSE)</f>
        <v>0</v>
      </c>
      <c r="K4" s="21">
        <f t="shared" ref="K4:K25" si="0">I4*J4</f>
        <v>0</v>
      </c>
      <c r="L4" s="82"/>
    </row>
    <row r="5" spans="2:12" ht="30" customHeight="1" x14ac:dyDescent="0.3">
      <c r="B5" s="81" t="str">
        <f>IF(C5="","",$B$4)</f>
        <v>JActiv</v>
      </c>
      <c r="C5" s="2">
        <f>IF(ISTEXT(D5),MAX($C$4:$C4)+1,"")</f>
        <v>2</v>
      </c>
      <c r="D5" s="4" t="s">
        <v>11</v>
      </c>
      <c r="E5" s="96" t="s">
        <v>637</v>
      </c>
      <c r="F5" s="91" t="s">
        <v>43</v>
      </c>
      <c r="G5" s="76" t="s">
        <v>55</v>
      </c>
      <c r="H5" s="20">
        <f>COUNTIF(F4:F477,"Function Available")</f>
        <v>0</v>
      </c>
      <c r="I5" s="14">
        <f>VLOOKUP($D5,SpecData,2,FALSE)</f>
        <v>1</v>
      </c>
      <c r="J5" s="15">
        <f>VLOOKUP($F5,AvailabilityData,2,FALSE)</f>
        <v>0</v>
      </c>
      <c r="K5" s="21">
        <f t="shared" si="0"/>
        <v>0</v>
      </c>
      <c r="L5" s="82"/>
    </row>
    <row r="6" spans="2:12" ht="30" customHeight="1" x14ac:dyDescent="0.3">
      <c r="B6" s="81" t="str">
        <f>IF(C6="","",$B$4)</f>
        <v>JActiv</v>
      </c>
      <c r="C6" s="2">
        <f>IF(ISTEXT(D6),MAX($C$4:$C5)+1,"")</f>
        <v>3</v>
      </c>
      <c r="D6" s="4" t="s">
        <v>11</v>
      </c>
      <c r="E6" s="96" t="s">
        <v>638</v>
      </c>
      <c r="F6" s="91" t="s">
        <v>43</v>
      </c>
      <c r="G6" s="76" t="s">
        <v>57</v>
      </c>
      <c r="H6" s="8">
        <f>COUNTIF(F4:F477,"Function Not Available")</f>
        <v>0</v>
      </c>
      <c r="I6" s="14">
        <f t="shared" ref="I6:I25" si="1">VLOOKUP($D6,SpecData,2,FALSE)</f>
        <v>1</v>
      </c>
      <c r="J6" s="15">
        <f t="shared" ref="J6:J25" si="2">VLOOKUP($F6,AvailabilityData,2,FALSE)</f>
        <v>0</v>
      </c>
      <c r="K6" s="21">
        <f t="shared" si="0"/>
        <v>0</v>
      </c>
      <c r="L6" s="82"/>
    </row>
    <row r="7" spans="2:12" ht="30" customHeight="1" x14ac:dyDescent="0.3">
      <c r="B7" s="81" t="str">
        <f t="shared" ref="B7:B25" si="3">IF(C7="","",$B$4)</f>
        <v>JActiv</v>
      </c>
      <c r="C7" s="2">
        <f>IF(ISTEXT(D7),MAX($C$4:$C6)+1,"")</f>
        <v>4</v>
      </c>
      <c r="D7" s="4" t="s">
        <v>11</v>
      </c>
      <c r="E7" s="96" t="s">
        <v>639</v>
      </c>
      <c r="F7" s="91" t="s">
        <v>43</v>
      </c>
      <c r="G7" s="76" t="s">
        <v>59</v>
      </c>
      <c r="H7" s="8">
        <f>COUNTIF(F4:F477,"Exception")</f>
        <v>0</v>
      </c>
      <c r="I7" s="14">
        <f t="shared" si="1"/>
        <v>1</v>
      </c>
      <c r="J7" s="15">
        <f t="shared" si="2"/>
        <v>0</v>
      </c>
      <c r="K7" s="21">
        <f t="shared" si="0"/>
        <v>0</v>
      </c>
      <c r="L7" s="82"/>
    </row>
    <row r="8" spans="2:12" ht="41.4" x14ac:dyDescent="0.3">
      <c r="B8" s="81" t="str">
        <f t="shared" si="3"/>
        <v>JActiv</v>
      </c>
      <c r="C8" s="2">
        <f>IF(ISTEXT(D8),MAX($C$4:$C7)+1,"")</f>
        <v>5</v>
      </c>
      <c r="D8" s="4" t="s">
        <v>11</v>
      </c>
      <c r="E8" s="96" t="s">
        <v>640</v>
      </c>
      <c r="F8" s="91" t="s">
        <v>43</v>
      </c>
      <c r="G8" s="76" t="s">
        <v>61</v>
      </c>
      <c r="H8" s="11">
        <f>COUNTIFS(D:D,"=Crucial",F:F,"=Select From Drop Down")</f>
        <v>0</v>
      </c>
      <c r="I8" s="14">
        <f t="shared" si="1"/>
        <v>1</v>
      </c>
      <c r="J8" s="15">
        <f t="shared" si="2"/>
        <v>0</v>
      </c>
      <c r="K8" s="21">
        <f t="shared" si="0"/>
        <v>0</v>
      </c>
      <c r="L8" s="82"/>
    </row>
    <row r="9" spans="2:12" ht="30" customHeight="1" x14ac:dyDescent="0.3">
      <c r="B9" s="81" t="str">
        <f t="shared" si="3"/>
        <v>JActiv</v>
      </c>
      <c r="C9" s="2">
        <f>IF(ISTEXT(D9),MAX($C$4:$C8)+1,"")</f>
        <v>6</v>
      </c>
      <c r="D9" s="4" t="s">
        <v>11</v>
      </c>
      <c r="E9" s="96" t="s">
        <v>641</v>
      </c>
      <c r="F9" s="91" t="s">
        <v>43</v>
      </c>
      <c r="G9" s="76" t="s">
        <v>63</v>
      </c>
      <c r="H9" s="11">
        <f>COUNTIFS(D:D,"=Crucial",F:F,"=Function Available")</f>
        <v>0</v>
      </c>
      <c r="I9" s="14">
        <f t="shared" si="1"/>
        <v>1</v>
      </c>
      <c r="J9" s="15">
        <f t="shared" si="2"/>
        <v>0</v>
      </c>
      <c r="K9" s="21">
        <f t="shared" si="0"/>
        <v>0</v>
      </c>
      <c r="L9" s="82"/>
    </row>
    <row r="10" spans="2:12" ht="27.6" x14ac:dyDescent="0.3">
      <c r="B10" s="81" t="str">
        <f t="shared" si="3"/>
        <v>JActiv</v>
      </c>
      <c r="C10" s="2">
        <f>IF(ISTEXT(D10),MAX($C$4:$C9)+1,"")</f>
        <v>7</v>
      </c>
      <c r="D10" s="4" t="s">
        <v>11</v>
      </c>
      <c r="E10" s="96" t="s">
        <v>642</v>
      </c>
      <c r="F10" s="91" t="s">
        <v>43</v>
      </c>
      <c r="G10" s="76" t="s">
        <v>65</v>
      </c>
      <c r="H10" s="11">
        <f>COUNTIFS(D:D,"=Crucial",F:F,"=Function Not Available")</f>
        <v>0</v>
      </c>
      <c r="I10" s="14">
        <f t="shared" si="1"/>
        <v>1</v>
      </c>
      <c r="J10" s="15">
        <f t="shared" si="2"/>
        <v>0</v>
      </c>
      <c r="K10" s="21">
        <f t="shared" si="0"/>
        <v>0</v>
      </c>
      <c r="L10" s="82"/>
    </row>
    <row r="11" spans="2:12" ht="30" customHeight="1" x14ac:dyDescent="0.3">
      <c r="B11" s="81" t="str">
        <f t="shared" si="3"/>
        <v>JActiv</v>
      </c>
      <c r="C11" s="2">
        <f>IF(ISTEXT(D11),MAX($C$4:$C10)+1,"")</f>
        <v>8</v>
      </c>
      <c r="D11" s="4" t="s">
        <v>11</v>
      </c>
      <c r="E11" s="96" t="s">
        <v>643</v>
      </c>
      <c r="F11" s="91" t="s">
        <v>43</v>
      </c>
      <c r="G11" s="76" t="s">
        <v>66</v>
      </c>
      <c r="H11" s="11">
        <f>COUNTIFS(D:D,"=Crucial",F:F,"=Exception")</f>
        <v>0</v>
      </c>
      <c r="I11" s="14">
        <f t="shared" si="1"/>
        <v>1</v>
      </c>
      <c r="J11" s="15">
        <f t="shared" si="2"/>
        <v>0</v>
      </c>
      <c r="K11" s="21">
        <f t="shared" si="0"/>
        <v>0</v>
      </c>
      <c r="L11" s="82"/>
    </row>
    <row r="12" spans="2:12" ht="30" customHeight="1" x14ac:dyDescent="0.3">
      <c r="B12" s="81" t="str">
        <f t="shared" si="3"/>
        <v>JActiv</v>
      </c>
      <c r="C12" s="2">
        <f>IF(ISTEXT(D12),MAX($C$4:$C11)+1,"")</f>
        <v>9</v>
      </c>
      <c r="D12" s="4" t="s">
        <v>11</v>
      </c>
      <c r="E12" s="96" t="s">
        <v>644</v>
      </c>
      <c r="F12" s="91" t="s">
        <v>43</v>
      </c>
      <c r="G12" s="68" t="s">
        <v>67</v>
      </c>
      <c r="H12" s="28">
        <f>COUNTIFS(D:D,"=Important",F:F,"=Select From Drop Down")</f>
        <v>0</v>
      </c>
      <c r="I12" s="14">
        <f t="shared" si="1"/>
        <v>1</v>
      </c>
      <c r="J12" s="15">
        <f t="shared" si="2"/>
        <v>0</v>
      </c>
      <c r="K12" s="21">
        <f t="shared" si="0"/>
        <v>0</v>
      </c>
      <c r="L12" s="82"/>
    </row>
    <row r="13" spans="2:12" ht="30" customHeight="1" x14ac:dyDescent="0.3">
      <c r="B13" s="81" t="str">
        <f t="shared" si="3"/>
        <v>JActiv</v>
      </c>
      <c r="C13" s="2">
        <f>IF(ISTEXT(D13),MAX($C$4:$C12)+1,"")</f>
        <v>10</v>
      </c>
      <c r="D13" s="4" t="s">
        <v>11</v>
      </c>
      <c r="E13" s="96" t="s">
        <v>645</v>
      </c>
      <c r="F13" s="91" t="s">
        <v>43</v>
      </c>
      <c r="G13" s="68" t="s">
        <v>69</v>
      </c>
      <c r="H13" s="28">
        <f>COUNTIFS(D:D,"=Important",F:F,"=Function Available")</f>
        <v>0</v>
      </c>
      <c r="I13" s="14">
        <f t="shared" si="1"/>
        <v>1</v>
      </c>
      <c r="J13" s="15">
        <f t="shared" si="2"/>
        <v>0</v>
      </c>
      <c r="K13" s="21">
        <f t="shared" si="0"/>
        <v>0</v>
      </c>
      <c r="L13" s="82"/>
    </row>
    <row r="14" spans="2:12" ht="30" customHeight="1" x14ac:dyDescent="0.3">
      <c r="B14" s="81" t="str">
        <f t="shared" si="3"/>
        <v>JActiv</v>
      </c>
      <c r="C14" s="2">
        <f>IF(ISTEXT(D14),MAX($C$4:$C13)+1,"")</f>
        <v>11</v>
      </c>
      <c r="D14" s="4" t="s">
        <v>11</v>
      </c>
      <c r="E14" s="96" t="s">
        <v>646</v>
      </c>
      <c r="F14" s="91" t="s">
        <v>43</v>
      </c>
      <c r="G14" s="76" t="s">
        <v>71</v>
      </c>
      <c r="H14" s="11">
        <f>COUNTIFS(D:D,"=Important",F:F,"=Function Not Available")</f>
        <v>0</v>
      </c>
      <c r="I14" s="9">
        <f t="shared" si="1"/>
        <v>1</v>
      </c>
      <c r="J14" s="10">
        <f t="shared" si="2"/>
        <v>0</v>
      </c>
      <c r="K14" s="21">
        <f t="shared" si="0"/>
        <v>0</v>
      </c>
      <c r="L14" s="82"/>
    </row>
    <row r="15" spans="2:12" ht="30" customHeight="1" x14ac:dyDescent="0.3">
      <c r="B15" s="81" t="str">
        <f t="shared" si="3"/>
        <v>JActiv</v>
      </c>
      <c r="C15" s="2">
        <f>IF(ISTEXT(D15),MAX($C$4:$C14)+1,"")</f>
        <v>12</v>
      </c>
      <c r="D15" s="4" t="s">
        <v>11</v>
      </c>
      <c r="E15" s="96" t="s">
        <v>647</v>
      </c>
      <c r="F15" s="91" t="s">
        <v>43</v>
      </c>
      <c r="G15" s="76" t="s">
        <v>73</v>
      </c>
      <c r="H15" s="11">
        <f>COUNTIFS(D:D,"=Important",F:F,"=Exception")</f>
        <v>0</v>
      </c>
      <c r="I15" s="9">
        <f t="shared" si="1"/>
        <v>1</v>
      </c>
      <c r="J15" s="10">
        <f t="shared" si="2"/>
        <v>0</v>
      </c>
      <c r="K15" s="21">
        <f t="shared" si="0"/>
        <v>0</v>
      </c>
      <c r="L15" s="82"/>
    </row>
    <row r="16" spans="2:12" ht="30" customHeight="1" x14ac:dyDescent="0.3">
      <c r="B16" s="81" t="str">
        <f t="shared" si="3"/>
        <v>JActiv</v>
      </c>
      <c r="C16" s="2">
        <f>IF(ISTEXT(D16),MAX($C$4:$C15)+1,"")</f>
        <v>13</v>
      </c>
      <c r="D16" s="4" t="s">
        <v>11</v>
      </c>
      <c r="E16" s="96" t="s">
        <v>648</v>
      </c>
      <c r="F16" s="91" t="s">
        <v>43</v>
      </c>
      <c r="G16" s="76" t="s">
        <v>75</v>
      </c>
      <c r="H16" s="11">
        <f>COUNTIFS(D:D,"=Minimal",F:F,"=Select From Drop Down")</f>
        <v>22</v>
      </c>
      <c r="I16" s="9">
        <f t="shared" si="1"/>
        <v>1</v>
      </c>
      <c r="J16" s="10">
        <f t="shared" si="2"/>
        <v>0</v>
      </c>
      <c r="K16" s="21">
        <f t="shared" si="0"/>
        <v>0</v>
      </c>
      <c r="L16" s="82"/>
    </row>
    <row r="17" spans="2:12" ht="30" customHeight="1" x14ac:dyDescent="0.3">
      <c r="B17" s="81" t="str">
        <f t="shared" si="3"/>
        <v>JActiv</v>
      </c>
      <c r="C17" s="2">
        <f>IF(ISTEXT(D17),MAX($C$4:$C16)+1,"")</f>
        <v>14</v>
      </c>
      <c r="D17" s="4" t="s">
        <v>11</v>
      </c>
      <c r="E17" s="96" t="s">
        <v>649</v>
      </c>
      <c r="F17" s="91" t="s">
        <v>43</v>
      </c>
      <c r="G17" s="76" t="s">
        <v>77</v>
      </c>
      <c r="H17" s="11">
        <f>COUNTIFS(D:D,"=Minimal",F:F,"=Function Available")</f>
        <v>0</v>
      </c>
      <c r="I17" s="9">
        <f t="shared" si="1"/>
        <v>1</v>
      </c>
      <c r="J17" s="10">
        <f t="shared" si="2"/>
        <v>0</v>
      </c>
      <c r="K17" s="21">
        <f t="shared" si="0"/>
        <v>0</v>
      </c>
      <c r="L17" s="82"/>
    </row>
    <row r="18" spans="2:12" ht="30" customHeight="1" x14ac:dyDescent="0.3">
      <c r="B18" s="81" t="str">
        <f t="shared" si="3"/>
        <v>JActiv</v>
      </c>
      <c r="C18" s="2">
        <f>IF(ISTEXT(D18),MAX($C$4:$C17)+1,"")</f>
        <v>15</v>
      </c>
      <c r="D18" s="4" t="s">
        <v>11</v>
      </c>
      <c r="E18" s="96" t="s">
        <v>650</v>
      </c>
      <c r="F18" s="91" t="s">
        <v>43</v>
      </c>
      <c r="G18" s="76" t="s">
        <v>79</v>
      </c>
      <c r="H18" s="11">
        <f>COUNTIFS(D:D,"=Minimal",F:F,"=Function Not Available")</f>
        <v>0</v>
      </c>
      <c r="I18" s="9">
        <f t="shared" si="1"/>
        <v>1</v>
      </c>
      <c r="J18" s="10">
        <f t="shared" si="2"/>
        <v>0</v>
      </c>
      <c r="K18" s="21">
        <f t="shared" si="0"/>
        <v>0</v>
      </c>
      <c r="L18" s="82"/>
    </row>
    <row r="19" spans="2:12" ht="30" customHeight="1" x14ac:dyDescent="0.3">
      <c r="B19" s="81" t="str">
        <f t="shared" si="3"/>
        <v>JActiv</v>
      </c>
      <c r="C19" s="2">
        <f>IF(ISTEXT(D19),MAX($C$4:$C18)+1,"")</f>
        <v>16</v>
      </c>
      <c r="D19" s="4" t="s">
        <v>11</v>
      </c>
      <c r="E19" s="96" t="s">
        <v>651</v>
      </c>
      <c r="F19" s="91" t="s">
        <v>43</v>
      </c>
      <c r="G19" s="76" t="s">
        <v>81</v>
      </c>
      <c r="H19" s="11">
        <f>COUNTIFS(D:D,"=Minimal",F:F,"=Exception")</f>
        <v>0</v>
      </c>
      <c r="I19" s="9">
        <f t="shared" si="1"/>
        <v>1</v>
      </c>
      <c r="J19" s="10">
        <f t="shared" si="2"/>
        <v>0</v>
      </c>
      <c r="K19" s="21">
        <f t="shared" si="0"/>
        <v>0</v>
      </c>
      <c r="L19" s="82"/>
    </row>
    <row r="20" spans="2:12" ht="30" customHeight="1" x14ac:dyDescent="0.3">
      <c r="B20" s="81" t="str">
        <f t="shared" si="3"/>
        <v>JActiv</v>
      </c>
      <c r="C20" s="2">
        <f>IF(ISTEXT(D20),MAX($C$4:$C19)+1,"")</f>
        <v>17</v>
      </c>
      <c r="D20" s="4" t="s">
        <v>11</v>
      </c>
      <c r="E20" s="96" t="s">
        <v>652</v>
      </c>
      <c r="F20" s="91" t="s">
        <v>43</v>
      </c>
      <c r="G20" s="76"/>
      <c r="H20" s="8"/>
      <c r="I20" s="9">
        <f t="shared" si="1"/>
        <v>1</v>
      </c>
      <c r="J20" s="10">
        <f t="shared" si="2"/>
        <v>0</v>
      </c>
      <c r="K20" s="21">
        <f t="shared" si="0"/>
        <v>0</v>
      </c>
      <c r="L20" s="82"/>
    </row>
    <row r="21" spans="2:12" ht="30" customHeight="1" x14ac:dyDescent="0.3">
      <c r="B21" s="81" t="str">
        <f t="shared" si="3"/>
        <v>JActiv</v>
      </c>
      <c r="C21" s="2">
        <f>IF(ISTEXT(D21),MAX($C$4:$C20)+1,"")</f>
        <v>18</v>
      </c>
      <c r="D21" s="4" t="s">
        <v>11</v>
      </c>
      <c r="E21" s="96" t="s">
        <v>653</v>
      </c>
      <c r="F21" s="91" t="s">
        <v>43</v>
      </c>
      <c r="G21" s="76"/>
      <c r="H21" s="8"/>
      <c r="I21" s="9">
        <f t="shared" si="1"/>
        <v>1</v>
      </c>
      <c r="J21" s="10">
        <f t="shared" si="2"/>
        <v>0</v>
      </c>
      <c r="K21" s="21">
        <f t="shared" si="0"/>
        <v>0</v>
      </c>
      <c r="L21" s="82"/>
    </row>
    <row r="22" spans="2:12" ht="30" customHeight="1" x14ac:dyDescent="0.3">
      <c r="B22" s="81" t="str">
        <f t="shared" si="3"/>
        <v>JActiv</v>
      </c>
      <c r="C22" s="2">
        <f>IF(ISTEXT(D22),MAX($C$4:$C21)+1,"")</f>
        <v>19</v>
      </c>
      <c r="D22" s="4" t="s">
        <v>11</v>
      </c>
      <c r="E22" s="96" t="s">
        <v>654</v>
      </c>
      <c r="F22" s="91" t="s">
        <v>43</v>
      </c>
      <c r="G22" s="76"/>
      <c r="H22" s="8"/>
      <c r="I22" s="9">
        <f t="shared" si="1"/>
        <v>1</v>
      </c>
      <c r="J22" s="10">
        <f t="shared" si="2"/>
        <v>0</v>
      </c>
      <c r="K22" s="21">
        <f t="shared" si="0"/>
        <v>0</v>
      </c>
      <c r="L22" s="82"/>
    </row>
    <row r="23" spans="2:12" ht="30" customHeight="1" x14ac:dyDescent="0.3">
      <c r="B23" s="81" t="str">
        <f t="shared" si="3"/>
        <v>JActiv</v>
      </c>
      <c r="C23" s="2">
        <f>IF(ISTEXT(D23),MAX($C$4:$C22)+1,"")</f>
        <v>20</v>
      </c>
      <c r="D23" s="4" t="s">
        <v>11</v>
      </c>
      <c r="E23" s="96" t="s">
        <v>655</v>
      </c>
      <c r="F23" s="91" t="s">
        <v>43</v>
      </c>
      <c r="G23" s="76"/>
      <c r="H23" s="8"/>
      <c r="I23" s="9">
        <f t="shared" si="1"/>
        <v>1</v>
      </c>
      <c r="J23" s="10">
        <f t="shared" si="2"/>
        <v>0</v>
      </c>
      <c r="K23" s="21">
        <f t="shared" si="0"/>
        <v>0</v>
      </c>
      <c r="L23" s="82"/>
    </row>
    <row r="24" spans="2:12" ht="30" customHeight="1" x14ac:dyDescent="0.3">
      <c r="B24" s="81" t="str">
        <f t="shared" si="3"/>
        <v>JActiv</v>
      </c>
      <c r="C24" s="2">
        <f>IF(ISTEXT(D24),MAX($C$4:$C23)+1,"")</f>
        <v>21</v>
      </c>
      <c r="D24" s="4" t="s">
        <v>11</v>
      </c>
      <c r="E24" s="96" t="s">
        <v>656</v>
      </c>
      <c r="F24" s="91" t="s">
        <v>43</v>
      </c>
      <c r="G24" s="73"/>
      <c r="H24" s="23"/>
      <c r="I24" s="12">
        <f t="shared" si="1"/>
        <v>1</v>
      </c>
      <c r="J24" s="13">
        <f t="shared" si="2"/>
        <v>0</v>
      </c>
      <c r="K24" s="21">
        <f t="shared" si="0"/>
        <v>0</v>
      </c>
      <c r="L24" s="82"/>
    </row>
    <row r="25" spans="2:12" ht="30" customHeight="1" x14ac:dyDescent="0.3">
      <c r="B25" s="81" t="str">
        <f t="shared" si="3"/>
        <v>JActiv</v>
      </c>
      <c r="C25" s="2">
        <f>IF(ISTEXT(D25),MAX($C$4:$C24)+1,"")</f>
        <v>22</v>
      </c>
      <c r="D25" s="4" t="s">
        <v>11</v>
      </c>
      <c r="E25" s="96" t="s">
        <v>657</v>
      </c>
      <c r="F25" s="91" t="s">
        <v>43</v>
      </c>
      <c r="G25" s="68"/>
      <c r="H25" s="32"/>
      <c r="I25" s="14">
        <f t="shared" si="1"/>
        <v>1</v>
      </c>
      <c r="J25" s="15">
        <f t="shared" si="2"/>
        <v>0</v>
      </c>
      <c r="K25" s="21">
        <f t="shared" si="0"/>
        <v>0</v>
      </c>
      <c r="L25" s="82"/>
    </row>
    <row r="26" spans="2:12" ht="9.6" customHeight="1" x14ac:dyDescent="0.3">
      <c r="E26" s="106"/>
    </row>
    <row r="27" spans="2:12" hidden="1" x14ac:dyDescent="0.3">
      <c r="E27" s="106"/>
    </row>
    <row r="28" spans="2:12" hidden="1" x14ac:dyDescent="0.3">
      <c r="E28" s="106"/>
    </row>
    <row r="29" spans="2:12" hidden="1" x14ac:dyDescent="0.3">
      <c r="E29" s="106"/>
    </row>
    <row r="30" spans="2:12" hidden="1" x14ac:dyDescent="0.3">
      <c r="E30" s="106"/>
    </row>
    <row r="31" spans="2:12" hidden="1" x14ac:dyDescent="0.3">
      <c r="E31" s="106"/>
    </row>
    <row r="32" spans="2:12" hidden="1" x14ac:dyDescent="0.3">
      <c r="E32" s="106"/>
    </row>
    <row r="33" spans="5:5" hidden="1" x14ac:dyDescent="0.3">
      <c r="E33" s="106"/>
    </row>
    <row r="34" spans="5:5" hidden="1" x14ac:dyDescent="0.3">
      <c r="E34" s="106"/>
    </row>
    <row r="35" spans="5:5" hidden="1" x14ac:dyDescent="0.3">
      <c r="E35" s="106"/>
    </row>
    <row r="36" spans="5:5" hidden="1" x14ac:dyDescent="0.3">
      <c r="E36" s="106"/>
    </row>
    <row r="37" spans="5:5" hidden="1" x14ac:dyDescent="0.3">
      <c r="E37" s="106"/>
    </row>
    <row r="38" spans="5:5" hidden="1" x14ac:dyDescent="0.3">
      <c r="E38" s="106"/>
    </row>
    <row r="39" spans="5:5" hidden="1" x14ac:dyDescent="0.3">
      <c r="E39" s="106"/>
    </row>
    <row r="40" spans="5:5" hidden="1" x14ac:dyDescent="0.3">
      <c r="E40" s="106"/>
    </row>
    <row r="41" spans="5:5" hidden="1" x14ac:dyDescent="0.3">
      <c r="E41" s="106"/>
    </row>
    <row r="42" spans="5:5" hidden="1" x14ac:dyDescent="0.3">
      <c r="E42" s="106"/>
    </row>
    <row r="43" spans="5:5" hidden="1" x14ac:dyDescent="0.3">
      <c r="E43" s="106"/>
    </row>
    <row r="44" spans="5:5" hidden="1" x14ac:dyDescent="0.3">
      <c r="E44" s="106"/>
    </row>
    <row r="45" spans="5:5" hidden="1" x14ac:dyDescent="0.3">
      <c r="E45" s="106"/>
    </row>
    <row r="46" spans="5:5" hidden="1" x14ac:dyDescent="0.3">
      <c r="E46" s="106"/>
    </row>
    <row r="47" spans="5:5" hidden="1" x14ac:dyDescent="0.3">
      <c r="E47" s="106"/>
    </row>
    <row r="48" spans="5:5"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sheetData>
  <sheetProtection algorithmName="SHA-512" hashValue="xPC9u7MjAcKXSvvsjNo53XXsLAr7yI2EmfM5QwAwburVE/tyIcPgJIcnUdVIDqRqPdkAGQg3dGlQlVgrFbtl0w==" saltValue="cxRAfRNYdSfyvBMQJreXsA==" spinCount="100000" sheet="1" objects="1" scenarios="1" selectLockedCells="1"/>
  <conditionalFormatting sqref="D4:D25">
    <cfRule type="cellIs" dxfId="183" priority="25" operator="equal">
      <formula>"Important"</formula>
    </cfRule>
    <cfRule type="cellIs" dxfId="182" priority="26" operator="equal">
      <formula>"Crucial"</formula>
    </cfRule>
    <cfRule type="cellIs" dxfId="181" priority="27" operator="equal">
      <formula>"N/A"</formula>
    </cfRule>
  </conditionalFormatting>
  <conditionalFormatting sqref="F4:F25">
    <cfRule type="cellIs" dxfId="180" priority="16" operator="equal">
      <formula>"Function Not Available"</formula>
    </cfRule>
    <cfRule type="cellIs" dxfId="179" priority="17" operator="equal">
      <formula>"Function Available"</formula>
    </cfRule>
    <cfRule type="cellIs" dxfId="178" priority="18" operator="equal">
      <formula>"Exception"</formula>
    </cfRule>
  </conditionalFormatting>
  <dataValidations count="3">
    <dataValidation type="list" allowBlank="1" showInputMessage="1" showErrorMessage="1" errorTitle="Invalid specification type" error="Please enter a Specification type from the drop-down list." sqref="F6:F25" xr:uid="{00000000-0002-0000-0F00-000000000000}">
      <formula1>AvailabilityType</formula1>
    </dataValidation>
    <dataValidation type="list" allowBlank="1" showInputMessage="1" showErrorMessage="1" sqref="D4:D25" xr:uid="{00000000-0002-0000-0F00-000001000000}">
      <formula1>SpecType</formula1>
    </dataValidation>
    <dataValidation type="list" allowBlank="1" showInputMessage="1" showErrorMessage="1" sqref="F4:F5" xr:uid="{00000000-0002-0000-0F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C00"/>
  </sheetPr>
  <dimension ref="A1:M127"/>
  <sheetViews>
    <sheetView showGridLines="0" zoomScale="80" zoomScaleNormal="80" workbookViewId="0">
      <selection activeCell="F4" sqref="F4"/>
    </sheetView>
  </sheetViews>
  <sheetFormatPr defaultColWidth="0" defaultRowHeight="14.4" zeroHeight="1" x14ac:dyDescent="0.3"/>
  <cols>
    <col min="1" max="1" width="1.218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6" customHeight="1" thickBot="1" x14ac:dyDescent="0.35"/>
    <row r="2" spans="2:12" ht="129" customHeight="1" thickBot="1" x14ac:dyDescent="0.35">
      <c r="B2" s="256" t="s">
        <v>44</v>
      </c>
      <c r="C2" s="256" t="s">
        <v>45</v>
      </c>
      <c r="D2" s="256" t="s">
        <v>46</v>
      </c>
      <c r="E2" s="256" t="s">
        <v>1621</v>
      </c>
      <c r="F2" s="256" t="s">
        <v>42</v>
      </c>
      <c r="G2" s="257" t="s">
        <v>47</v>
      </c>
      <c r="H2" s="257" t="s">
        <v>48</v>
      </c>
      <c r="I2" s="258" t="s">
        <v>49</v>
      </c>
      <c r="J2" s="258" t="s">
        <v>50</v>
      </c>
      <c r="K2" s="259" t="s">
        <v>14</v>
      </c>
      <c r="L2" s="256" t="s">
        <v>51</v>
      </c>
    </row>
    <row r="3" spans="2:12" ht="16.2" thickBot="1" x14ac:dyDescent="0.35">
      <c r="B3" s="260" t="s">
        <v>1622</v>
      </c>
      <c r="C3" s="260"/>
      <c r="D3" s="260"/>
      <c r="E3" s="261"/>
      <c r="F3" s="260"/>
      <c r="G3" s="262" t="s">
        <v>52</v>
      </c>
      <c r="H3" s="263">
        <f>COUNTA(D4:D422)</f>
        <v>31</v>
      </c>
      <c r="I3" s="61"/>
      <c r="J3" s="62" t="s">
        <v>53</v>
      </c>
      <c r="K3" s="63">
        <f>SUM(K4:K422)</f>
        <v>0</v>
      </c>
      <c r="L3" s="260"/>
    </row>
    <row r="4" spans="2:12" ht="30" customHeight="1" x14ac:dyDescent="0.3">
      <c r="B4" s="100" t="s">
        <v>1623</v>
      </c>
      <c r="C4" s="100">
        <v>1</v>
      </c>
      <c r="D4" s="104" t="s">
        <v>11</v>
      </c>
      <c r="E4" s="96" t="s">
        <v>658</v>
      </c>
      <c r="F4" s="92" t="s">
        <v>43</v>
      </c>
      <c r="G4" s="76" t="s">
        <v>54</v>
      </c>
      <c r="H4" s="8">
        <f>COUNTIF(F4:F422,"Select from Drop Down")</f>
        <v>31</v>
      </c>
      <c r="I4" s="14">
        <f>VLOOKUP($D4,SpecData,2,FALSE)</f>
        <v>1</v>
      </c>
      <c r="J4" s="15">
        <f>VLOOKUP($F4,AvailabilityData,2,FALSE)</f>
        <v>0</v>
      </c>
      <c r="K4" s="21">
        <f>I4*J4</f>
        <v>0</v>
      </c>
      <c r="L4" s="105"/>
    </row>
    <row r="5" spans="2:12" ht="30" customHeight="1" x14ac:dyDescent="0.3">
      <c r="B5" s="81" t="str">
        <f>IF(C5="","",$B$4)</f>
        <v>JOffAct</v>
      </c>
      <c r="C5" s="2">
        <f>IF(ISTEXT(D5),MAX($C$4:$C4)+1,"")</f>
        <v>2</v>
      </c>
      <c r="D5" s="4" t="s">
        <v>11</v>
      </c>
      <c r="E5" s="96" t="s">
        <v>659</v>
      </c>
      <c r="F5" s="91" t="s">
        <v>43</v>
      </c>
      <c r="G5" s="76" t="s">
        <v>55</v>
      </c>
      <c r="H5" s="20">
        <f>COUNTIF(F4:F422,"Function Available")</f>
        <v>0</v>
      </c>
      <c r="I5" s="14">
        <f>VLOOKUP($D5,SpecData,2,FALSE)</f>
        <v>1</v>
      </c>
      <c r="J5" s="15">
        <f>VLOOKUP($F5,AvailabilityData,2,FALSE)</f>
        <v>0</v>
      </c>
      <c r="K5" s="21">
        <f t="shared" ref="K5:K38" si="0">I5*J5</f>
        <v>0</v>
      </c>
      <c r="L5" s="82"/>
    </row>
    <row r="6" spans="2:12" ht="30" customHeight="1" x14ac:dyDescent="0.3">
      <c r="B6" s="86" t="str">
        <f t="shared" ref="B6" si="1">IF(C6="","",$B$4)</f>
        <v/>
      </c>
      <c r="C6" s="86" t="str">
        <f>IF(ISTEXT(D6),MAX($C$5:$C5)+1,"")</f>
        <v/>
      </c>
      <c r="D6" s="3"/>
      <c r="E6" s="94" t="s">
        <v>660</v>
      </c>
      <c r="F6" s="264"/>
      <c r="G6" s="78"/>
      <c r="H6" s="72"/>
      <c r="I6" s="72"/>
      <c r="J6" s="72"/>
      <c r="K6" s="72"/>
      <c r="L6" s="72"/>
    </row>
    <row r="7" spans="2:12" ht="30" customHeight="1" x14ac:dyDescent="0.3">
      <c r="B7" s="81" t="str">
        <f>IF(C7="","",$B$4)</f>
        <v>JOffAct</v>
      </c>
      <c r="C7" s="2">
        <f>IF(ISTEXT(D7),MAX($C$4:$C5)+1,"")</f>
        <v>3</v>
      </c>
      <c r="D7" s="4" t="s">
        <v>11</v>
      </c>
      <c r="E7" s="99" t="s">
        <v>661</v>
      </c>
      <c r="F7" s="91" t="s">
        <v>43</v>
      </c>
      <c r="G7" s="76" t="s">
        <v>57</v>
      </c>
      <c r="H7" s="8">
        <f>COUNTIF(F4:F422,"Function Not Available")</f>
        <v>0</v>
      </c>
      <c r="I7" s="14">
        <f t="shared" ref="I7:I38" si="2">VLOOKUP($D7,SpecData,2,FALSE)</f>
        <v>1</v>
      </c>
      <c r="J7" s="15">
        <f t="shared" ref="J7:J38" si="3">VLOOKUP($F7,AvailabilityData,2,FALSE)</f>
        <v>0</v>
      </c>
      <c r="K7" s="21">
        <f t="shared" si="0"/>
        <v>0</v>
      </c>
      <c r="L7" s="82"/>
    </row>
    <row r="8" spans="2:12" ht="30" customHeight="1" x14ac:dyDescent="0.3">
      <c r="B8" s="81" t="str">
        <f t="shared" ref="B8:B38" si="4">IF(C8="","",$B$4)</f>
        <v>JOffAct</v>
      </c>
      <c r="C8" s="2">
        <f>IF(ISTEXT(D8),MAX($C$4:$C7)+1,"")</f>
        <v>4</v>
      </c>
      <c r="D8" s="4" t="s">
        <v>11</v>
      </c>
      <c r="E8" s="95" t="s">
        <v>662</v>
      </c>
      <c r="F8" s="91" t="s">
        <v>43</v>
      </c>
      <c r="G8" s="76" t="s">
        <v>59</v>
      </c>
      <c r="H8" s="8">
        <f>COUNTIF(F4:F422,"Exception")</f>
        <v>0</v>
      </c>
      <c r="I8" s="14">
        <f t="shared" si="2"/>
        <v>1</v>
      </c>
      <c r="J8" s="15">
        <f t="shared" si="3"/>
        <v>0</v>
      </c>
      <c r="K8" s="21">
        <f t="shared" si="0"/>
        <v>0</v>
      </c>
      <c r="L8" s="82"/>
    </row>
    <row r="9" spans="2:12" ht="30" customHeight="1" x14ac:dyDescent="0.3">
      <c r="B9" s="81" t="str">
        <f t="shared" si="4"/>
        <v>JOffAct</v>
      </c>
      <c r="C9" s="2">
        <f>IF(ISTEXT(D9),MAX($C$4:$C8)+1,"")</f>
        <v>5</v>
      </c>
      <c r="D9" s="4" t="s">
        <v>11</v>
      </c>
      <c r="E9" s="95" t="s">
        <v>663</v>
      </c>
      <c r="F9" s="91" t="s">
        <v>43</v>
      </c>
      <c r="G9" s="76" t="s">
        <v>61</v>
      </c>
      <c r="H9" s="11">
        <f>COUNTIFS(D:D,"=Crucial",F:F,"=Select From Drop Down")</f>
        <v>0</v>
      </c>
      <c r="I9" s="14">
        <f t="shared" si="2"/>
        <v>1</v>
      </c>
      <c r="J9" s="15">
        <f t="shared" si="3"/>
        <v>0</v>
      </c>
      <c r="K9" s="21">
        <f t="shared" si="0"/>
        <v>0</v>
      </c>
      <c r="L9" s="82"/>
    </row>
    <row r="10" spans="2:12" ht="30" customHeight="1" x14ac:dyDescent="0.3">
      <c r="B10" s="81" t="str">
        <f t="shared" si="4"/>
        <v>JOffAct</v>
      </c>
      <c r="C10" s="2">
        <f>IF(ISTEXT(D10),MAX($C$4:$C9)+1,"")</f>
        <v>6</v>
      </c>
      <c r="D10" s="4" t="s">
        <v>11</v>
      </c>
      <c r="E10" s="210" t="s">
        <v>664</v>
      </c>
      <c r="F10" s="91" t="s">
        <v>43</v>
      </c>
      <c r="G10" s="76" t="s">
        <v>63</v>
      </c>
      <c r="H10" s="11">
        <f>COUNTIFS(D:D,"=Crucial",F:F,"=Function Available")</f>
        <v>0</v>
      </c>
      <c r="I10" s="14">
        <f t="shared" si="2"/>
        <v>1</v>
      </c>
      <c r="J10" s="15">
        <f t="shared" si="3"/>
        <v>0</v>
      </c>
      <c r="K10" s="21">
        <f t="shared" si="0"/>
        <v>0</v>
      </c>
      <c r="L10" s="82"/>
    </row>
    <row r="11" spans="2:12" ht="30" customHeight="1" x14ac:dyDescent="0.3">
      <c r="B11" s="81" t="str">
        <f t="shared" si="4"/>
        <v>JOffAct</v>
      </c>
      <c r="C11" s="2">
        <f>IF(ISTEXT(D11),MAX($C$4:$C10)+1,"")</f>
        <v>7</v>
      </c>
      <c r="D11" s="4" t="s">
        <v>11</v>
      </c>
      <c r="E11" s="210" t="s">
        <v>665</v>
      </c>
      <c r="F11" s="91" t="s">
        <v>43</v>
      </c>
      <c r="G11" s="76" t="s">
        <v>65</v>
      </c>
      <c r="H11" s="11">
        <f>COUNTIFS(D:D,"=Crucial",F:F,"=Function Not Available")</f>
        <v>0</v>
      </c>
      <c r="I11" s="14">
        <f t="shared" si="2"/>
        <v>1</v>
      </c>
      <c r="J11" s="15">
        <f t="shared" si="3"/>
        <v>0</v>
      </c>
      <c r="K11" s="21">
        <f t="shared" si="0"/>
        <v>0</v>
      </c>
      <c r="L11" s="82"/>
    </row>
    <row r="12" spans="2:12" ht="30" customHeight="1" x14ac:dyDescent="0.3">
      <c r="B12" s="81" t="str">
        <f t="shared" si="4"/>
        <v>JOffAct</v>
      </c>
      <c r="C12" s="2">
        <f>IF(ISTEXT(D12),MAX($C$4:$C11)+1,"")</f>
        <v>8</v>
      </c>
      <c r="D12" s="4" t="s">
        <v>11</v>
      </c>
      <c r="E12" s="265" t="s">
        <v>666</v>
      </c>
      <c r="F12" s="91" t="s">
        <v>43</v>
      </c>
      <c r="G12" s="76" t="s">
        <v>66</v>
      </c>
      <c r="H12" s="11">
        <f>COUNTIFS(D:D,"=Crucial",F:F,"=Exception")</f>
        <v>0</v>
      </c>
      <c r="I12" s="14">
        <f t="shared" si="2"/>
        <v>1</v>
      </c>
      <c r="J12" s="15">
        <f t="shared" si="3"/>
        <v>0</v>
      </c>
      <c r="K12" s="21">
        <f t="shared" si="0"/>
        <v>0</v>
      </c>
      <c r="L12" s="82"/>
    </row>
    <row r="13" spans="2:12" ht="30" customHeight="1" x14ac:dyDescent="0.3">
      <c r="B13" s="86" t="str">
        <f t="shared" si="4"/>
        <v/>
      </c>
      <c r="C13" s="86" t="str">
        <f>IF(ISTEXT(D13),MAX($C$5:$C12)+1,"")</f>
        <v/>
      </c>
      <c r="D13" s="3"/>
      <c r="E13" s="94" t="s">
        <v>667</v>
      </c>
      <c r="F13" s="264"/>
      <c r="G13" s="78"/>
      <c r="H13" s="72"/>
      <c r="I13" s="72"/>
      <c r="J13" s="72"/>
      <c r="K13" s="72"/>
      <c r="L13" s="72"/>
    </row>
    <row r="14" spans="2:12" ht="30" customHeight="1" x14ac:dyDescent="0.3">
      <c r="B14" s="81" t="str">
        <f t="shared" si="4"/>
        <v>JOffAct</v>
      </c>
      <c r="C14" s="2">
        <f>IF(ISTEXT(D14),MAX($C$4:$C12)+1,"")</f>
        <v>9</v>
      </c>
      <c r="D14" s="4" t="s">
        <v>11</v>
      </c>
      <c r="E14" s="99" t="s">
        <v>245</v>
      </c>
      <c r="F14" s="91" t="s">
        <v>43</v>
      </c>
      <c r="G14" s="68" t="s">
        <v>67</v>
      </c>
      <c r="H14" s="28">
        <f>COUNTIFS(D:D,"=Important",F:F,"=Select From Drop Down")</f>
        <v>0</v>
      </c>
      <c r="I14" s="14">
        <f t="shared" si="2"/>
        <v>1</v>
      </c>
      <c r="J14" s="15">
        <f t="shared" si="3"/>
        <v>0</v>
      </c>
      <c r="K14" s="21">
        <f t="shared" si="0"/>
        <v>0</v>
      </c>
      <c r="L14" s="82"/>
    </row>
    <row r="15" spans="2:12" ht="30" customHeight="1" x14ac:dyDescent="0.3">
      <c r="B15" s="81" t="str">
        <f t="shared" si="4"/>
        <v>JOffAct</v>
      </c>
      <c r="C15" s="2">
        <f>IF(ISTEXT(D15),MAX($C$4:$C14)+1,"")</f>
        <v>10</v>
      </c>
      <c r="D15" s="4" t="s">
        <v>11</v>
      </c>
      <c r="E15" s="95" t="s">
        <v>396</v>
      </c>
      <c r="F15" s="91" t="s">
        <v>43</v>
      </c>
      <c r="G15" s="68" t="s">
        <v>69</v>
      </c>
      <c r="H15" s="28">
        <f>COUNTIFS(D:D,"=Important",F:F,"=Function Available")</f>
        <v>0</v>
      </c>
      <c r="I15" s="14">
        <f t="shared" si="2"/>
        <v>1</v>
      </c>
      <c r="J15" s="15">
        <f t="shared" si="3"/>
        <v>0</v>
      </c>
      <c r="K15" s="21">
        <f t="shared" si="0"/>
        <v>0</v>
      </c>
      <c r="L15" s="82"/>
    </row>
    <row r="16" spans="2:12" ht="30" customHeight="1" x14ac:dyDescent="0.3">
      <c r="B16" s="81" t="str">
        <f t="shared" si="4"/>
        <v>JOffAct</v>
      </c>
      <c r="C16" s="2">
        <f>IF(ISTEXT(D16),MAX($C$4:$C15)+1,"")</f>
        <v>11</v>
      </c>
      <c r="D16" s="4" t="s">
        <v>11</v>
      </c>
      <c r="E16" s="95" t="s">
        <v>668</v>
      </c>
      <c r="F16" s="91" t="s">
        <v>43</v>
      </c>
      <c r="G16" s="76" t="s">
        <v>71</v>
      </c>
      <c r="H16" s="11">
        <f>COUNTIFS(D:D,"=Important",F:F,"=Function Not Available")</f>
        <v>0</v>
      </c>
      <c r="I16" s="9">
        <f t="shared" si="2"/>
        <v>1</v>
      </c>
      <c r="J16" s="10">
        <f t="shared" si="3"/>
        <v>0</v>
      </c>
      <c r="K16" s="21">
        <f t="shared" si="0"/>
        <v>0</v>
      </c>
      <c r="L16" s="82"/>
    </row>
    <row r="17" spans="2:12" ht="30" customHeight="1" x14ac:dyDescent="0.3">
      <c r="B17" s="81" t="str">
        <f t="shared" si="4"/>
        <v>JOffAct</v>
      </c>
      <c r="C17" s="2">
        <f>IF(ISTEXT(D17),MAX($C$4:$C16)+1,"")</f>
        <v>12</v>
      </c>
      <c r="D17" s="4" t="s">
        <v>11</v>
      </c>
      <c r="E17" s="95" t="s">
        <v>669</v>
      </c>
      <c r="F17" s="91" t="s">
        <v>43</v>
      </c>
      <c r="G17" s="76" t="s">
        <v>73</v>
      </c>
      <c r="H17" s="11">
        <f>COUNTIFS(D:D,"=Important",F:F,"=Exception")</f>
        <v>0</v>
      </c>
      <c r="I17" s="9">
        <f t="shared" si="2"/>
        <v>1</v>
      </c>
      <c r="J17" s="10">
        <f t="shared" si="3"/>
        <v>0</v>
      </c>
      <c r="K17" s="21">
        <f t="shared" si="0"/>
        <v>0</v>
      </c>
      <c r="L17" s="82"/>
    </row>
    <row r="18" spans="2:12" ht="30" customHeight="1" x14ac:dyDescent="0.3">
      <c r="B18" s="81" t="str">
        <f t="shared" si="4"/>
        <v>JOffAct</v>
      </c>
      <c r="C18" s="2">
        <f>IF(ISTEXT(D18),MAX($C$4:$C17)+1,"")</f>
        <v>13</v>
      </c>
      <c r="D18" s="4" t="s">
        <v>11</v>
      </c>
      <c r="E18" s="95" t="s">
        <v>670</v>
      </c>
      <c r="F18" s="91" t="s">
        <v>43</v>
      </c>
      <c r="G18" s="76" t="s">
        <v>75</v>
      </c>
      <c r="H18" s="11">
        <f>COUNTIFS(D:D,"=Minimal",F:F,"=Select From Drop Down")</f>
        <v>31</v>
      </c>
      <c r="I18" s="9">
        <f t="shared" si="2"/>
        <v>1</v>
      </c>
      <c r="J18" s="10">
        <f t="shared" si="3"/>
        <v>0</v>
      </c>
      <c r="K18" s="21">
        <f t="shared" si="0"/>
        <v>0</v>
      </c>
      <c r="L18" s="82"/>
    </row>
    <row r="19" spans="2:12" ht="30" customHeight="1" x14ac:dyDescent="0.3">
      <c r="B19" s="81" t="str">
        <f t="shared" si="4"/>
        <v>JOffAct</v>
      </c>
      <c r="C19" s="2">
        <f>IF(ISTEXT(D19),MAX($C$4:$C18)+1,"")</f>
        <v>14</v>
      </c>
      <c r="D19" s="4" t="s">
        <v>11</v>
      </c>
      <c r="E19" s="96" t="s">
        <v>671</v>
      </c>
      <c r="F19" s="91" t="s">
        <v>43</v>
      </c>
      <c r="G19" s="76" t="s">
        <v>77</v>
      </c>
      <c r="H19" s="11">
        <f>COUNTIFS(D:D,"=Minimal",F:F,"=Function Available")</f>
        <v>0</v>
      </c>
      <c r="I19" s="9">
        <f t="shared" si="2"/>
        <v>1</v>
      </c>
      <c r="J19" s="10">
        <f t="shared" si="3"/>
        <v>0</v>
      </c>
      <c r="K19" s="21">
        <f t="shared" si="0"/>
        <v>0</v>
      </c>
      <c r="L19" s="82"/>
    </row>
    <row r="20" spans="2:12" ht="30" customHeight="1" x14ac:dyDescent="0.3">
      <c r="B20" s="81" t="str">
        <f t="shared" si="4"/>
        <v>JOffAct</v>
      </c>
      <c r="C20" s="2">
        <f>IF(ISTEXT(D20),MAX($C$4:$C19)+1,"")</f>
        <v>15</v>
      </c>
      <c r="D20" s="4" t="s">
        <v>11</v>
      </c>
      <c r="E20" s="96" t="s">
        <v>672</v>
      </c>
      <c r="F20" s="91" t="s">
        <v>43</v>
      </c>
      <c r="G20" s="76" t="s">
        <v>79</v>
      </c>
      <c r="H20" s="11">
        <f>COUNTIFS(D:D,"=Minimal",F:F,"=Function Not Available")</f>
        <v>0</v>
      </c>
      <c r="I20" s="9">
        <f t="shared" si="2"/>
        <v>1</v>
      </c>
      <c r="J20" s="10">
        <f t="shared" si="3"/>
        <v>0</v>
      </c>
      <c r="K20" s="21">
        <f t="shared" si="0"/>
        <v>0</v>
      </c>
      <c r="L20" s="82"/>
    </row>
    <row r="21" spans="2:12" ht="30" customHeight="1" x14ac:dyDescent="0.3">
      <c r="B21" s="81" t="str">
        <f t="shared" si="4"/>
        <v>JOffAct</v>
      </c>
      <c r="C21" s="2">
        <f>IF(ISTEXT(D21),MAX($C$4:$C20)+1,"")</f>
        <v>16</v>
      </c>
      <c r="D21" s="4" t="s">
        <v>11</v>
      </c>
      <c r="E21" s="184" t="s">
        <v>673</v>
      </c>
      <c r="F21" s="91" t="s">
        <v>43</v>
      </c>
      <c r="G21" s="76" t="s">
        <v>81</v>
      </c>
      <c r="H21" s="11">
        <f>COUNTIFS(D:D,"=Minimal",F:F,"=Exception")</f>
        <v>0</v>
      </c>
      <c r="I21" s="9">
        <f t="shared" si="2"/>
        <v>1</v>
      </c>
      <c r="J21" s="10">
        <f t="shared" si="3"/>
        <v>0</v>
      </c>
      <c r="K21" s="21">
        <f t="shared" si="0"/>
        <v>0</v>
      </c>
      <c r="L21" s="82"/>
    </row>
    <row r="22" spans="2:12" ht="30" customHeight="1" x14ac:dyDescent="0.3">
      <c r="B22" s="81" t="str">
        <f t="shared" si="4"/>
        <v>JOffAct</v>
      </c>
      <c r="C22" s="2">
        <f>IF(ISTEXT(D22),MAX($C$4:$C21)+1,"")</f>
        <v>17</v>
      </c>
      <c r="D22" s="4" t="s">
        <v>11</v>
      </c>
      <c r="E22" s="185" t="s">
        <v>674</v>
      </c>
      <c r="F22" s="91" t="s">
        <v>43</v>
      </c>
      <c r="G22" s="76"/>
      <c r="H22" s="8"/>
      <c r="I22" s="9">
        <f t="shared" si="2"/>
        <v>1</v>
      </c>
      <c r="J22" s="10">
        <f t="shared" si="3"/>
        <v>0</v>
      </c>
      <c r="K22" s="21">
        <f t="shared" si="0"/>
        <v>0</v>
      </c>
      <c r="L22" s="82"/>
    </row>
    <row r="23" spans="2:12" ht="30" customHeight="1" x14ac:dyDescent="0.3">
      <c r="B23" s="86" t="str">
        <f t="shared" ref="B23" si="5">IF(C23="","",$B$4)</f>
        <v/>
      </c>
      <c r="C23" s="86" t="str">
        <f>IF(ISTEXT(D23),MAX($C$5:$C22)+1,"")</f>
        <v/>
      </c>
      <c r="D23" s="3"/>
      <c r="E23" s="193" t="s">
        <v>675</v>
      </c>
      <c r="F23" s="264"/>
      <c r="G23" s="78"/>
      <c r="H23" s="72"/>
      <c r="I23" s="72"/>
      <c r="J23" s="72"/>
      <c r="K23" s="72"/>
      <c r="L23" s="72"/>
    </row>
    <row r="24" spans="2:12" ht="30" customHeight="1" x14ac:dyDescent="0.3">
      <c r="B24" s="81" t="str">
        <f t="shared" si="4"/>
        <v>JOffAct</v>
      </c>
      <c r="C24" s="2">
        <f>IF(ISTEXT(D24),MAX($C$4:$C22)+1,"")</f>
        <v>18</v>
      </c>
      <c r="D24" s="4" t="s">
        <v>11</v>
      </c>
      <c r="E24" s="99" t="s">
        <v>676</v>
      </c>
      <c r="F24" s="91" t="s">
        <v>43</v>
      </c>
      <c r="G24" s="76"/>
      <c r="H24" s="8"/>
      <c r="I24" s="9">
        <f t="shared" si="2"/>
        <v>1</v>
      </c>
      <c r="J24" s="10">
        <f t="shared" si="3"/>
        <v>0</v>
      </c>
      <c r="K24" s="21">
        <f t="shared" si="0"/>
        <v>0</v>
      </c>
      <c r="L24" s="82"/>
    </row>
    <row r="25" spans="2:12" ht="30" customHeight="1" x14ac:dyDescent="0.3">
      <c r="B25" s="81" t="str">
        <f t="shared" si="4"/>
        <v>JOffAct</v>
      </c>
      <c r="C25" s="2">
        <f>IF(ISTEXT(D25),MAX($C$4:$C24)+1,"")</f>
        <v>19</v>
      </c>
      <c r="D25" s="4" t="s">
        <v>11</v>
      </c>
      <c r="E25" s="95" t="s">
        <v>677</v>
      </c>
      <c r="F25" s="91" t="s">
        <v>43</v>
      </c>
      <c r="G25" s="76"/>
      <c r="H25" s="8"/>
      <c r="I25" s="9">
        <f t="shared" si="2"/>
        <v>1</v>
      </c>
      <c r="J25" s="10">
        <f t="shared" si="3"/>
        <v>0</v>
      </c>
      <c r="K25" s="21">
        <f t="shared" si="0"/>
        <v>0</v>
      </c>
      <c r="L25" s="82"/>
    </row>
    <row r="26" spans="2:12" ht="30" customHeight="1" x14ac:dyDescent="0.3">
      <c r="B26" s="81" t="str">
        <f t="shared" si="4"/>
        <v>JOffAct</v>
      </c>
      <c r="C26" s="2">
        <f>IF(ISTEXT(D26),MAX($C$4:$C25)+1,"")</f>
        <v>20</v>
      </c>
      <c r="D26" s="4" t="s">
        <v>11</v>
      </c>
      <c r="E26" s="95" t="s">
        <v>678</v>
      </c>
      <c r="F26" s="91" t="s">
        <v>43</v>
      </c>
      <c r="G26" s="76"/>
      <c r="H26" s="8"/>
      <c r="I26" s="9">
        <f t="shared" si="2"/>
        <v>1</v>
      </c>
      <c r="J26" s="10">
        <f t="shared" si="3"/>
        <v>0</v>
      </c>
      <c r="K26" s="21">
        <f t="shared" si="0"/>
        <v>0</v>
      </c>
      <c r="L26" s="82"/>
    </row>
    <row r="27" spans="2:12" ht="30" customHeight="1" x14ac:dyDescent="0.3">
      <c r="B27" s="81" t="str">
        <f t="shared" si="4"/>
        <v>JOffAct</v>
      </c>
      <c r="C27" s="2">
        <f>IF(ISTEXT(D27),MAX($C$4:$C26)+1,"")</f>
        <v>21</v>
      </c>
      <c r="D27" s="4" t="s">
        <v>11</v>
      </c>
      <c r="E27" s="95" t="s">
        <v>679</v>
      </c>
      <c r="F27" s="91" t="s">
        <v>43</v>
      </c>
      <c r="G27" s="73"/>
      <c r="H27" s="23"/>
      <c r="I27" s="12">
        <f t="shared" si="2"/>
        <v>1</v>
      </c>
      <c r="J27" s="13">
        <f t="shared" si="3"/>
        <v>0</v>
      </c>
      <c r="K27" s="21">
        <f t="shared" si="0"/>
        <v>0</v>
      </c>
      <c r="L27" s="82"/>
    </row>
    <row r="28" spans="2:12" ht="30" customHeight="1" x14ac:dyDescent="0.3">
      <c r="B28" s="81" t="str">
        <f t="shared" si="4"/>
        <v>JOffAct</v>
      </c>
      <c r="C28" s="2">
        <f>IF(ISTEXT(D28),MAX($C$4:$C27)+1,"")</f>
        <v>22</v>
      </c>
      <c r="D28" s="4" t="s">
        <v>11</v>
      </c>
      <c r="E28" s="95" t="s">
        <v>680</v>
      </c>
      <c r="F28" s="91" t="s">
        <v>43</v>
      </c>
      <c r="G28" s="68"/>
      <c r="H28" s="32"/>
      <c r="I28" s="14">
        <f t="shared" si="2"/>
        <v>1</v>
      </c>
      <c r="J28" s="15">
        <f t="shared" si="3"/>
        <v>0</v>
      </c>
      <c r="K28" s="21">
        <f t="shared" si="0"/>
        <v>0</v>
      </c>
      <c r="L28" s="82"/>
    </row>
    <row r="29" spans="2:12" ht="30" customHeight="1" x14ac:dyDescent="0.3">
      <c r="B29" s="81" t="str">
        <f t="shared" si="4"/>
        <v>JOffAct</v>
      </c>
      <c r="C29" s="2">
        <f>IF(ISTEXT(D29),MAX($C$4:$C28)+1,"")</f>
        <v>23</v>
      </c>
      <c r="D29" s="4" t="s">
        <v>11</v>
      </c>
      <c r="E29" s="95" t="s">
        <v>150</v>
      </c>
      <c r="F29" s="91" t="s">
        <v>43</v>
      </c>
      <c r="G29" s="76"/>
      <c r="H29" s="8"/>
      <c r="I29" s="9">
        <f t="shared" si="2"/>
        <v>1</v>
      </c>
      <c r="J29" s="10">
        <f t="shared" si="3"/>
        <v>0</v>
      </c>
      <c r="K29" s="21">
        <f t="shared" si="0"/>
        <v>0</v>
      </c>
      <c r="L29" s="82"/>
    </row>
    <row r="30" spans="2:12" ht="30" customHeight="1" x14ac:dyDescent="0.3">
      <c r="B30" s="81" t="str">
        <f t="shared" si="4"/>
        <v>JOffAct</v>
      </c>
      <c r="C30" s="2">
        <f>IF(ISTEXT(D30),MAX($C$4:$C29)+1,"")</f>
        <v>24</v>
      </c>
      <c r="D30" s="4" t="s">
        <v>11</v>
      </c>
      <c r="E30" s="95" t="s">
        <v>681</v>
      </c>
      <c r="F30" s="91" t="s">
        <v>43</v>
      </c>
      <c r="G30" s="73"/>
      <c r="H30" s="23"/>
      <c r="I30" s="12">
        <f t="shared" si="2"/>
        <v>1</v>
      </c>
      <c r="J30" s="13">
        <f t="shared" si="3"/>
        <v>0</v>
      </c>
      <c r="K30" s="21">
        <f t="shared" si="0"/>
        <v>0</v>
      </c>
      <c r="L30" s="82"/>
    </row>
    <row r="31" spans="2:12" ht="30" customHeight="1" x14ac:dyDescent="0.3">
      <c r="B31" s="81" t="str">
        <f t="shared" si="4"/>
        <v>JOffAct</v>
      </c>
      <c r="C31" s="2">
        <f>IF(ISTEXT(D31),MAX($C$4:$C30)+1,"")</f>
        <v>25</v>
      </c>
      <c r="D31" s="4" t="s">
        <v>11</v>
      </c>
      <c r="E31" s="95" t="s">
        <v>682</v>
      </c>
      <c r="F31" s="91" t="s">
        <v>43</v>
      </c>
      <c r="G31" s="68"/>
      <c r="H31" s="32"/>
      <c r="I31" s="14">
        <f t="shared" si="2"/>
        <v>1</v>
      </c>
      <c r="J31" s="15">
        <f t="shared" si="3"/>
        <v>0</v>
      </c>
      <c r="K31" s="21">
        <f t="shared" si="0"/>
        <v>0</v>
      </c>
      <c r="L31" s="82"/>
    </row>
    <row r="32" spans="2:12" ht="30" customHeight="1" x14ac:dyDescent="0.3">
      <c r="B32" s="81" t="str">
        <f t="shared" si="4"/>
        <v>JOffAct</v>
      </c>
      <c r="C32" s="2">
        <f>IF(ISTEXT(D32),MAX($C$4:$C31)+1,"")</f>
        <v>26</v>
      </c>
      <c r="D32" s="4" t="s">
        <v>11</v>
      </c>
      <c r="E32" s="95" t="s">
        <v>683</v>
      </c>
      <c r="F32" s="91" t="s">
        <v>43</v>
      </c>
      <c r="G32" s="76"/>
      <c r="H32" s="8"/>
      <c r="I32" s="9">
        <f t="shared" si="2"/>
        <v>1</v>
      </c>
      <c r="J32" s="10">
        <f t="shared" si="3"/>
        <v>0</v>
      </c>
      <c r="K32" s="21">
        <f t="shared" si="0"/>
        <v>0</v>
      </c>
      <c r="L32" s="82"/>
    </row>
    <row r="33" spans="2:12" ht="30" customHeight="1" x14ac:dyDescent="0.3">
      <c r="B33" s="81" t="str">
        <f t="shared" si="4"/>
        <v>JOffAct</v>
      </c>
      <c r="C33" s="2">
        <f>IF(ISTEXT(D33),MAX($C$4:$C32)+1,"")</f>
        <v>27</v>
      </c>
      <c r="D33" s="4" t="s">
        <v>11</v>
      </c>
      <c r="E33" s="93" t="s">
        <v>684</v>
      </c>
      <c r="F33" s="91" t="s">
        <v>43</v>
      </c>
      <c r="G33" s="76"/>
      <c r="H33" s="8"/>
      <c r="I33" s="9">
        <f t="shared" si="2"/>
        <v>1</v>
      </c>
      <c r="J33" s="10">
        <f t="shared" si="3"/>
        <v>0</v>
      </c>
      <c r="K33" s="21">
        <f t="shared" si="0"/>
        <v>0</v>
      </c>
      <c r="L33" s="82"/>
    </row>
    <row r="34" spans="2:12" ht="30" customHeight="1" x14ac:dyDescent="0.3">
      <c r="B34" s="86" t="str">
        <f t="shared" si="4"/>
        <v/>
      </c>
      <c r="C34" s="86" t="str">
        <f>IF(ISTEXT(D34),MAX($C$5:$C33)+1,"")</f>
        <v/>
      </c>
      <c r="D34" s="3"/>
      <c r="E34" s="94" t="s">
        <v>685</v>
      </c>
      <c r="F34" s="264"/>
      <c r="G34" s="78"/>
      <c r="H34" s="72"/>
      <c r="I34" s="72"/>
      <c r="J34" s="72"/>
      <c r="K34" s="72"/>
      <c r="L34" s="72"/>
    </row>
    <row r="35" spans="2:12" ht="30" customHeight="1" x14ac:dyDescent="0.3">
      <c r="B35" s="81" t="str">
        <f t="shared" si="4"/>
        <v>JOffAct</v>
      </c>
      <c r="C35" s="2">
        <f>IF(ISTEXT(D35),MAX($C$4:$C33)+1,"")</f>
        <v>28</v>
      </c>
      <c r="D35" s="4" t="s">
        <v>11</v>
      </c>
      <c r="E35" s="95" t="s">
        <v>686</v>
      </c>
      <c r="F35" s="91" t="s">
        <v>43</v>
      </c>
      <c r="G35" s="76"/>
      <c r="H35" s="8"/>
      <c r="I35" s="9">
        <f t="shared" si="2"/>
        <v>1</v>
      </c>
      <c r="J35" s="10">
        <f t="shared" si="3"/>
        <v>0</v>
      </c>
      <c r="K35" s="21">
        <f t="shared" si="0"/>
        <v>0</v>
      </c>
      <c r="L35" s="82"/>
    </row>
    <row r="36" spans="2:12" ht="30" customHeight="1" x14ac:dyDescent="0.3">
      <c r="B36" s="81" t="str">
        <f t="shared" si="4"/>
        <v>JOffAct</v>
      </c>
      <c r="C36" s="2">
        <f>IF(ISTEXT(D36),MAX($C$4:$C35)+1,"")</f>
        <v>29</v>
      </c>
      <c r="D36" s="4" t="s">
        <v>11</v>
      </c>
      <c r="E36" s="95" t="s">
        <v>687</v>
      </c>
      <c r="F36" s="91" t="s">
        <v>43</v>
      </c>
      <c r="G36" s="76"/>
      <c r="H36" s="8"/>
      <c r="I36" s="9">
        <f t="shared" si="2"/>
        <v>1</v>
      </c>
      <c r="J36" s="10">
        <f t="shared" si="3"/>
        <v>0</v>
      </c>
      <c r="K36" s="21">
        <f t="shared" si="0"/>
        <v>0</v>
      </c>
      <c r="L36" s="82"/>
    </row>
    <row r="37" spans="2:12" ht="30" customHeight="1" x14ac:dyDescent="0.3">
      <c r="B37" s="81" t="str">
        <f t="shared" si="4"/>
        <v>JOffAct</v>
      </c>
      <c r="C37" s="2">
        <f>IF(ISTEXT(D37),MAX($C$4:$C36)+1,"")</f>
        <v>30</v>
      </c>
      <c r="D37" s="4" t="s">
        <v>11</v>
      </c>
      <c r="E37" s="95" t="s">
        <v>688</v>
      </c>
      <c r="F37" s="91" t="s">
        <v>43</v>
      </c>
      <c r="G37" s="76"/>
      <c r="H37" s="8"/>
      <c r="I37" s="9">
        <f t="shared" si="2"/>
        <v>1</v>
      </c>
      <c r="J37" s="10">
        <f t="shared" si="3"/>
        <v>0</v>
      </c>
      <c r="K37" s="21">
        <f t="shared" si="0"/>
        <v>0</v>
      </c>
      <c r="L37" s="82"/>
    </row>
    <row r="38" spans="2:12" ht="30" customHeight="1" x14ac:dyDescent="0.3">
      <c r="B38" s="81" t="str">
        <f t="shared" si="4"/>
        <v>JOffAct</v>
      </c>
      <c r="C38" s="2">
        <f>IF(ISTEXT(D38),MAX($C$4:$C37)+1,"")</f>
        <v>31</v>
      </c>
      <c r="D38" s="4" t="s">
        <v>11</v>
      </c>
      <c r="E38" s="95" t="s">
        <v>689</v>
      </c>
      <c r="F38" s="91" t="s">
        <v>43</v>
      </c>
      <c r="G38" s="76"/>
      <c r="H38" s="8"/>
      <c r="I38" s="9">
        <f t="shared" si="2"/>
        <v>1</v>
      </c>
      <c r="J38" s="10">
        <f t="shared" si="3"/>
        <v>0</v>
      </c>
      <c r="K38" s="21">
        <f t="shared" si="0"/>
        <v>0</v>
      </c>
      <c r="L38" s="82"/>
    </row>
    <row r="39" spans="2:12" ht="9" customHeight="1" x14ac:dyDescent="0.3">
      <c r="E39" s="106"/>
    </row>
    <row r="40" spans="2:12" hidden="1" x14ac:dyDescent="0.3">
      <c r="E40" s="106"/>
    </row>
    <row r="41" spans="2:12" hidden="1" x14ac:dyDescent="0.3">
      <c r="E41" s="106"/>
    </row>
    <row r="42" spans="2:12" hidden="1" x14ac:dyDescent="0.3">
      <c r="E42" s="106"/>
    </row>
    <row r="43" spans="2:12" hidden="1" x14ac:dyDescent="0.3">
      <c r="E43" s="106"/>
    </row>
    <row r="44" spans="2:12" hidden="1" x14ac:dyDescent="0.3">
      <c r="E44" s="106"/>
    </row>
    <row r="45" spans="2:12" hidden="1" x14ac:dyDescent="0.3">
      <c r="E45" s="106"/>
    </row>
    <row r="46" spans="2:12" hidden="1" x14ac:dyDescent="0.3">
      <c r="E46" s="106"/>
    </row>
    <row r="47" spans="2:12" hidden="1" x14ac:dyDescent="0.3">
      <c r="E47" s="106"/>
    </row>
    <row r="48" spans="2:12"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sheetData>
  <sheetProtection algorithmName="SHA-512" hashValue="p7A2KULiv+zbngaFL1xIhtmjmKkjyWd9jEqAvwpGDr+592I8nIp+dmejojDRBiEYlzG3+yo1Rj+TXA6JlFeoig==" saltValue="8rAM2s3+zYoVQhGXLXJa4Q==" spinCount="100000" sheet="1" objects="1" scenarios="1" selectLockedCells="1"/>
  <conditionalFormatting sqref="D4:D5 D7:D12 D14:D22 D24:D33 D35:D38">
    <cfRule type="cellIs" dxfId="177" priority="40" operator="equal">
      <formula>"Important"</formula>
    </cfRule>
    <cfRule type="cellIs" dxfId="176" priority="41" operator="equal">
      <formula>"Crucial"</formula>
    </cfRule>
    <cfRule type="cellIs" dxfId="175" priority="42" operator="equal">
      <formula>"N/A"</formula>
    </cfRule>
  </conditionalFormatting>
  <conditionalFormatting sqref="F4:F38">
    <cfRule type="cellIs" dxfId="174" priority="1" operator="equal">
      <formula>"Function Not Available"</formula>
    </cfRule>
    <cfRule type="cellIs" dxfId="173" priority="2" operator="equal">
      <formula>"Function Available"</formula>
    </cfRule>
    <cfRule type="cellIs" dxfId="172" priority="3" operator="equal">
      <formula>"Exception"</formula>
    </cfRule>
  </conditionalFormatting>
  <dataValidations count="3">
    <dataValidation type="list" allowBlank="1" showInputMessage="1" showErrorMessage="1" errorTitle="Invalid specification type" error="Please enter a Specification type from the drop-down list." sqref="F7:F12 F14:F22 F24:F33 F35:F38" xr:uid="{00000000-0002-0000-1000-000000000000}">
      <formula1>AvailabilityType</formula1>
    </dataValidation>
    <dataValidation type="list" allowBlank="1" showInputMessage="1" showErrorMessage="1" sqref="D4:D5 D7:D12 D14:D22 D24:D33 D35:D38" xr:uid="{00000000-0002-0000-1000-000001000000}">
      <formula1>SpecType</formula1>
    </dataValidation>
    <dataValidation type="list" allowBlank="1" showInputMessage="1" showErrorMessage="1" sqref="F4:F5" xr:uid="{00000000-0002-0000-10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7F139-27B5-47F2-8BE5-CE31FB9A3E2C}">
  <sheetPr>
    <tabColor rgb="FFFFC000"/>
  </sheetPr>
  <dimension ref="A1:M199"/>
  <sheetViews>
    <sheetView zoomScale="80" zoomScaleNormal="80" zoomScalePageLayoutView="7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44140625" style="79" hidden="1" customWidth="1"/>
    <col min="8" max="11" width="12.77734375" hidden="1" customWidth="1"/>
    <col min="12" max="12" width="49.44140625" customWidth="1"/>
    <col min="13" max="13" width="8.77734375" customWidth="1"/>
    <col min="14" max="16384" width="8.77734375" hidden="1"/>
  </cols>
  <sheetData>
    <row r="1" spans="2:12" ht="3" customHeight="1" x14ac:dyDescent="0.3"/>
    <row r="2" spans="2:12" ht="129" customHeight="1" x14ac:dyDescent="0.3">
      <c r="B2" s="223" t="s">
        <v>44</v>
      </c>
      <c r="C2" s="224" t="s">
        <v>45</v>
      </c>
      <c r="D2" s="224" t="s">
        <v>46</v>
      </c>
      <c r="E2" s="224" t="s">
        <v>1734</v>
      </c>
      <c r="F2" s="224" t="s">
        <v>42</v>
      </c>
      <c r="G2" s="126" t="s">
        <v>47</v>
      </c>
      <c r="H2" s="126" t="s">
        <v>48</v>
      </c>
      <c r="I2" s="127" t="s">
        <v>49</v>
      </c>
      <c r="J2" s="127" t="s">
        <v>50</v>
      </c>
      <c r="K2" s="128" t="s">
        <v>14</v>
      </c>
      <c r="L2" s="129" t="s">
        <v>51</v>
      </c>
    </row>
    <row r="3" spans="2:12" ht="15.6" x14ac:dyDescent="0.3">
      <c r="B3" s="225" t="s">
        <v>1838</v>
      </c>
      <c r="C3" s="225"/>
      <c r="D3" s="237"/>
      <c r="E3" s="238"/>
      <c r="F3" s="238"/>
      <c r="G3" s="239" t="s">
        <v>52</v>
      </c>
      <c r="H3" s="227">
        <f>COUNTA(D4:D462)</f>
        <v>128</v>
      </c>
      <c r="I3" s="228"/>
      <c r="J3" s="228" t="s">
        <v>53</v>
      </c>
      <c r="K3" s="240">
        <f>SUM(K4:K462)</f>
        <v>0</v>
      </c>
      <c r="L3" s="241"/>
    </row>
    <row r="4" spans="2:12" ht="30" customHeight="1" x14ac:dyDescent="0.3">
      <c r="B4" s="81" t="s">
        <v>1735</v>
      </c>
      <c r="C4" s="2">
        <v>1</v>
      </c>
      <c r="D4" s="4" t="s">
        <v>9</v>
      </c>
      <c r="E4" s="242" t="s">
        <v>1736</v>
      </c>
      <c r="F4" s="91" t="s">
        <v>43</v>
      </c>
      <c r="G4" s="76" t="s">
        <v>54</v>
      </c>
      <c r="H4" s="20">
        <f>COUNTIF(F4:F462,"Select from Drop Down")</f>
        <v>128</v>
      </c>
      <c r="I4" s="14">
        <v>3</v>
      </c>
      <c r="J4" s="15">
        <f>VLOOKUP($F4,AvailabilityData,2,FALSE)</f>
        <v>0</v>
      </c>
      <c r="K4" s="21">
        <f>I4*J4</f>
        <v>0</v>
      </c>
      <c r="L4" s="82"/>
    </row>
    <row r="5" spans="2:12" ht="30" customHeight="1" x14ac:dyDescent="0.3">
      <c r="B5" s="81" t="str">
        <f>IF(C5="","",$B$4)</f>
        <v>LMNI</v>
      </c>
      <c r="C5" s="2">
        <f>IF(ISTEXT(D5),MAX($C$4:$C4)+1,"")</f>
        <v>2</v>
      </c>
      <c r="D5" s="4" t="s">
        <v>9</v>
      </c>
      <c r="E5" s="242" t="s">
        <v>1737</v>
      </c>
      <c r="F5" s="91" t="s">
        <v>43</v>
      </c>
      <c r="G5" s="76" t="s">
        <v>55</v>
      </c>
      <c r="H5" s="20">
        <f>COUNTIF(F4:F462,"Function Available")</f>
        <v>0</v>
      </c>
      <c r="I5" s="14">
        <v>3</v>
      </c>
      <c r="J5" s="15">
        <f>VLOOKUP($F5,AvailabilityData,2,FALSE)</f>
        <v>0</v>
      </c>
      <c r="K5" s="21">
        <f t="shared" ref="K5:K68" si="0">I5*J5</f>
        <v>0</v>
      </c>
      <c r="L5" s="82"/>
    </row>
    <row r="6" spans="2:12" ht="30" customHeight="1" x14ac:dyDescent="0.3">
      <c r="B6" s="81" t="str">
        <f>IF(C6="","",$B$4)</f>
        <v>LMNI</v>
      </c>
      <c r="C6" s="2">
        <f>IF(ISTEXT(D6),MAX($C$4:$C5)+1,"")</f>
        <v>3</v>
      </c>
      <c r="D6" s="4" t="s">
        <v>10</v>
      </c>
      <c r="E6" s="242" t="s">
        <v>1738</v>
      </c>
      <c r="F6" s="91" t="s">
        <v>43</v>
      </c>
      <c r="G6" s="76" t="s">
        <v>57</v>
      </c>
      <c r="H6" s="8">
        <f>COUNTIF(F4:F462,"Function Not Available")</f>
        <v>0</v>
      </c>
      <c r="I6" s="14">
        <f t="shared" ref="I6:I77" si="1">VLOOKUP($D6,SpecData,2,FALSE)</f>
        <v>2</v>
      </c>
      <c r="J6" s="15">
        <f t="shared" ref="J6:J77" si="2">VLOOKUP($F6,AvailabilityData,2,FALSE)</f>
        <v>0</v>
      </c>
      <c r="K6" s="21">
        <f t="shared" si="0"/>
        <v>0</v>
      </c>
      <c r="L6" s="82"/>
    </row>
    <row r="7" spans="2:12" ht="30" customHeight="1" x14ac:dyDescent="0.3">
      <c r="B7" s="81" t="str">
        <f t="shared" ref="B7:B75" si="3">IF(C7="","",$B$4)</f>
        <v>LMNI</v>
      </c>
      <c r="C7" s="2">
        <f>IF(ISTEXT(D7),MAX($C$4:$C6)+1,"")</f>
        <v>4</v>
      </c>
      <c r="D7" s="4" t="s">
        <v>9</v>
      </c>
      <c r="E7" s="242" t="s">
        <v>1739</v>
      </c>
      <c r="F7" s="91" t="s">
        <v>43</v>
      </c>
      <c r="G7" s="76" t="s">
        <v>59</v>
      </c>
      <c r="H7" s="8">
        <f>COUNTIF(F4:F462,"Exception")</f>
        <v>0</v>
      </c>
      <c r="I7" s="14">
        <f t="shared" si="1"/>
        <v>3</v>
      </c>
      <c r="J7" s="15">
        <f t="shared" si="2"/>
        <v>0</v>
      </c>
      <c r="K7" s="21">
        <f t="shared" si="0"/>
        <v>0</v>
      </c>
      <c r="L7" s="82"/>
    </row>
    <row r="8" spans="2:12" ht="48" customHeight="1" x14ac:dyDescent="0.3">
      <c r="B8" s="81" t="str">
        <f t="shared" si="3"/>
        <v>LMNI</v>
      </c>
      <c r="C8" s="2">
        <f>IF(ISTEXT(D8),MAX($C$4:$C7)+1,"")</f>
        <v>5</v>
      </c>
      <c r="D8" s="243" t="s">
        <v>11</v>
      </c>
      <c r="E8" s="96" t="s">
        <v>690</v>
      </c>
      <c r="F8" s="174" t="s">
        <v>43</v>
      </c>
      <c r="G8" s="76" t="s">
        <v>61</v>
      </c>
      <c r="H8" s="11">
        <f>COUNTIFS(D:D,"=Crucial",F:F,"=Select From Drop Down")</f>
        <v>110</v>
      </c>
      <c r="I8" s="14">
        <f t="shared" si="1"/>
        <v>1</v>
      </c>
      <c r="J8" s="15">
        <f t="shared" si="2"/>
        <v>0</v>
      </c>
      <c r="K8" s="21">
        <f t="shared" si="0"/>
        <v>0</v>
      </c>
      <c r="L8" s="179"/>
    </row>
    <row r="9" spans="2:12" ht="41.4" customHeight="1" x14ac:dyDescent="0.3">
      <c r="B9" s="81" t="str">
        <f t="shared" si="3"/>
        <v>LMNI</v>
      </c>
      <c r="C9" s="2">
        <f>IF(ISTEXT(D9),MAX($C$4:$C8)+1,"")</f>
        <v>6</v>
      </c>
      <c r="D9" s="243" t="s">
        <v>11</v>
      </c>
      <c r="E9" s="96" t="s">
        <v>691</v>
      </c>
      <c r="F9" s="174" t="s">
        <v>43</v>
      </c>
      <c r="G9" s="76" t="s">
        <v>63</v>
      </c>
      <c r="H9" s="11">
        <f>COUNTIFS(D:D,"=Crucial",F:F,"=Function Available")</f>
        <v>0</v>
      </c>
      <c r="I9" s="14">
        <f t="shared" si="1"/>
        <v>1</v>
      </c>
      <c r="J9" s="15">
        <f t="shared" si="2"/>
        <v>0</v>
      </c>
      <c r="K9" s="21">
        <f t="shared" si="0"/>
        <v>0</v>
      </c>
      <c r="L9" s="179"/>
    </row>
    <row r="10" spans="2:12" ht="55.2" x14ac:dyDescent="0.3">
      <c r="B10" s="81" t="str">
        <f t="shared" si="3"/>
        <v>LMNI</v>
      </c>
      <c r="C10" s="2">
        <f>IF(ISTEXT(D10),MAX($C$4:$C9)+1,"")</f>
        <v>7</v>
      </c>
      <c r="D10" s="243" t="s">
        <v>11</v>
      </c>
      <c r="E10" s="96" t="s">
        <v>1689</v>
      </c>
      <c r="F10" s="174" t="s">
        <v>43</v>
      </c>
      <c r="G10" s="76" t="s">
        <v>65</v>
      </c>
      <c r="H10" s="11">
        <f>COUNTIFS(D:D,"=Crucial",F:F,"=Function Not Available")</f>
        <v>0</v>
      </c>
      <c r="I10" s="14">
        <f t="shared" si="1"/>
        <v>1</v>
      </c>
      <c r="J10" s="15">
        <f t="shared" si="2"/>
        <v>0</v>
      </c>
      <c r="K10" s="21">
        <f t="shared" si="0"/>
        <v>0</v>
      </c>
      <c r="L10" s="179"/>
    </row>
    <row r="11" spans="2:12" ht="30" customHeight="1" x14ac:dyDescent="0.3">
      <c r="B11" s="81" t="str">
        <f t="shared" si="3"/>
        <v>LMNI</v>
      </c>
      <c r="C11" s="2">
        <f>IF(ISTEXT(D11),MAX($C$4:$C10)+1,"")</f>
        <v>8</v>
      </c>
      <c r="D11" s="173" t="s">
        <v>11</v>
      </c>
      <c r="E11" s="93" t="s">
        <v>693</v>
      </c>
      <c r="F11" s="174" t="s">
        <v>43</v>
      </c>
      <c r="G11" s="76" t="s">
        <v>66</v>
      </c>
      <c r="H11" s="11">
        <f>COUNTIFS(D:D,"=Crucial",F:F,"=Exception")</f>
        <v>0</v>
      </c>
      <c r="I11" s="14">
        <f t="shared" si="1"/>
        <v>1</v>
      </c>
      <c r="J11" s="15">
        <f t="shared" si="2"/>
        <v>0</v>
      </c>
      <c r="K11" s="21">
        <f t="shared" si="0"/>
        <v>0</v>
      </c>
      <c r="L11" s="179"/>
    </row>
    <row r="12" spans="2:12" ht="30" customHeight="1" x14ac:dyDescent="0.3">
      <c r="B12" s="81" t="str">
        <f t="shared" si="3"/>
        <v>LMNI</v>
      </c>
      <c r="C12" s="2">
        <f>IF(ISTEXT(D12),MAX($C$4:$C11)+1,"")</f>
        <v>9</v>
      </c>
      <c r="D12" s="173" t="s">
        <v>11</v>
      </c>
      <c r="E12" s="96" t="s">
        <v>1691</v>
      </c>
      <c r="F12" s="174" t="s">
        <v>43</v>
      </c>
      <c r="G12" s="68" t="s">
        <v>67</v>
      </c>
      <c r="H12" s="28">
        <f>COUNTIFS(D:D,"=Important",F:F,"=Select From Drop Down")</f>
        <v>2</v>
      </c>
      <c r="I12" s="14">
        <f t="shared" si="1"/>
        <v>1</v>
      </c>
      <c r="J12" s="15">
        <f t="shared" si="2"/>
        <v>0</v>
      </c>
      <c r="K12" s="21">
        <f t="shared" si="0"/>
        <v>0</v>
      </c>
      <c r="L12" s="179"/>
    </row>
    <row r="13" spans="2:12" ht="41.4" x14ac:dyDescent="0.3">
      <c r="B13" s="81" t="str">
        <f t="shared" si="3"/>
        <v>LMNI</v>
      </c>
      <c r="C13" s="2">
        <f>IF(ISTEXT(D13),MAX($C$4:$C12)+1,"")</f>
        <v>10</v>
      </c>
      <c r="D13" s="4" t="s">
        <v>9</v>
      </c>
      <c r="E13" s="242" t="s">
        <v>1740</v>
      </c>
      <c r="F13" s="91" t="s">
        <v>43</v>
      </c>
      <c r="G13" s="76" t="s">
        <v>69</v>
      </c>
      <c r="H13" s="175">
        <f>COUNTIFS(D:D,"=Important",F:F,"=Function Available")</f>
        <v>0</v>
      </c>
      <c r="I13" s="14">
        <f t="shared" si="1"/>
        <v>3</v>
      </c>
      <c r="J13" s="15">
        <f t="shared" si="2"/>
        <v>0</v>
      </c>
      <c r="K13" s="21">
        <f t="shared" si="0"/>
        <v>0</v>
      </c>
      <c r="L13" s="82"/>
    </row>
    <row r="14" spans="2:12" ht="41.4" x14ac:dyDescent="0.3">
      <c r="B14" s="81" t="str">
        <f t="shared" si="3"/>
        <v>LMNI</v>
      </c>
      <c r="C14" s="2">
        <f>IF(ISTEXT(D14),MAX($C$4:$C13)+1,"")</f>
        <v>11</v>
      </c>
      <c r="D14" s="4" t="s">
        <v>9</v>
      </c>
      <c r="E14" s="96" t="s">
        <v>1741</v>
      </c>
      <c r="F14" s="91" t="s">
        <v>43</v>
      </c>
      <c r="G14" s="76" t="s">
        <v>71</v>
      </c>
      <c r="H14" s="175">
        <f>COUNTIFS(D:D,"=Important",F:F,"=Function Not Available")</f>
        <v>0</v>
      </c>
      <c r="I14" s="14">
        <f t="shared" si="1"/>
        <v>3</v>
      </c>
      <c r="J14" s="15">
        <f t="shared" si="2"/>
        <v>0</v>
      </c>
      <c r="K14" s="21">
        <f t="shared" si="0"/>
        <v>0</v>
      </c>
      <c r="L14" s="82"/>
    </row>
    <row r="15" spans="2:12" ht="30" customHeight="1" x14ac:dyDescent="0.3">
      <c r="B15" s="81" t="str">
        <f t="shared" si="3"/>
        <v>LMNI</v>
      </c>
      <c r="C15" s="2">
        <f>IF(ISTEXT(D15),MAX($C$4:$C14)+1,"")</f>
        <v>12</v>
      </c>
      <c r="D15" s="4" t="s">
        <v>9</v>
      </c>
      <c r="E15" s="242" t="s">
        <v>1742</v>
      </c>
      <c r="F15" s="91" t="s">
        <v>43</v>
      </c>
      <c r="G15" s="76" t="s">
        <v>73</v>
      </c>
      <c r="H15" s="175">
        <f>COUNTIFS(D:D,"=Important",F:F,"=Exception")</f>
        <v>0</v>
      </c>
      <c r="I15" s="14">
        <f t="shared" si="1"/>
        <v>3</v>
      </c>
      <c r="J15" s="15">
        <f t="shared" si="2"/>
        <v>0</v>
      </c>
      <c r="K15" s="21">
        <f t="shared" si="0"/>
        <v>0</v>
      </c>
      <c r="L15" s="82"/>
    </row>
    <row r="16" spans="2:12" ht="30" customHeight="1" x14ac:dyDescent="0.3">
      <c r="B16" s="81" t="str">
        <f t="shared" si="3"/>
        <v>LMNI</v>
      </c>
      <c r="C16" s="2">
        <f>IF(ISTEXT(D16),MAX($C$4:$C15)+1,"")</f>
        <v>13</v>
      </c>
      <c r="D16" s="4" t="s">
        <v>9</v>
      </c>
      <c r="E16" s="93" t="s">
        <v>1743</v>
      </c>
      <c r="F16" s="91" t="s">
        <v>43</v>
      </c>
      <c r="G16" s="76" t="s">
        <v>75</v>
      </c>
      <c r="H16" s="175">
        <f>COUNTIFS(D:D,"=Minimal",F:F,"=Select From Drop Down")</f>
        <v>15</v>
      </c>
      <c r="I16" s="14">
        <f t="shared" si="1"/>
        <v>3</v>
      </c>
      <c r="J16" s="15">
        <f t="shared" si="2"/>
        <v>0</v>
      </c>
      <c r="K16" s="21">
        <f t="shared" si="0"/>
        <v>0</v>
      </c>
      <c r="L16" s="82"/>
    </row>
    <row r="17" spans="2:12" ht="30" customHeight="1" x14ac:dyDescent="0.3">
      <c r="B17" s="81" t="str">
        <f t="shared" si="3"/>
        <v>LMNI</v>
      </c>
      <c r="C17" s="2">
        <f>IF(ISTEXT(D17),MAX($C$4:$C16)+1,"")</f>
        <v>14</v>
      </c>
      <c r="D17" s="4" t="s">
        <v>9</v>
      </c>
      <c r="E17" s="96" t="s">
        <v>1744</v>
      </c>
      <c r="F17" s="91" t="s">
        <v>43</v>
      </c>
      <c r="G17" s="76" t="s">
        <v>77</v>
      </c>
      <c r="H17" s="175">
        <f>COUNTIFS(D:D,"=Minimal",F:F,"=Function Available")</f>
        <v>0</v>
      </c>
      <c r="I17" s="14">
        <f t="shared" si="1"/>
        <v>3</v>
      </c>
      <c r="J17" s="15">
        <f t="shared" si="2"/>
        <v>0</v>
      </c>
      <c r="K17" s="21">
        <f t="shared" si="0"/>
        <v>0</v>
      </c>
      <c r="L17" s="82"/>
    </row>
    <row r="18" spans="2:12" ht="30" customHeight="1" x14ac:dyDescent="0.3">
      <c r="B18" s="81" t="str">
        <f t="shared" si="3"/>
        <v>LMNI</v>
      </c>
      <c r="C18" s="2">
        <f>IF(ISTEXT(D18),MAX($C$4:$C17)+1,"")</f>
        <v>15</v>
      </c>
      <c r="D18" s="4" t="s">
        <v>9</v>
      </c>
      <c r="E18" s="96" t="s">
        <v>1745</v>
      </c>
      <c r="F18" s="91" t="s">
        <v>43</v>
      </c>
      <c r="G18" s="76" t="s">
        <v>79</v>
      </c>
      <c r="H18" s="175">
        <f>COUNTIFS(D:D,"=Minimal",F:F,"=Function Not Available")</f>
        <v>0</v>
      </c>
      <c r="I18" s="14">
        <f t="shared" si="1"/>
        <v>3</v>
      </c>
      <c r="J18" s="15">
        <f t="shared" si="2"/>
        <v>0</v>
      </c>
      <c r="K18" s="21">
        <f t="shared" si="0"/>
        <v>0</v>
      </c>
      <c r="L18" s="82"/>
    </row>
    <row r="19" spans="2:12" ht="41.4" x14ac:dyDescent="0.3">
      <c r="B19" s="81" t="str">
        <f t="shared" si="3"/>
        <v>LMNI</v>
      </c>
      <c r="C19" s="2">
        <f>IF(ISTEXT(D19),MAX($C$4:$C18)+1,"")</f>
        <v>16</v>
      </c>
      <c r="D19" s="4" t="s">
        <v>9</v>
      </c>
      <c r="E19" s="96" t="s">
        <v>1746</v>
      </c>
      <c r="F19" s="91" t="s">
        <v>43</v>
      </c>
      <c r="G19" s="76" t="s">
        <v>81</v>
      </c>
      <c r="H19" s="175">
        <f>COUNTIFS(D:D,"=Minimal",F:F,"=Exception")</f>
        <v>0</v>
      </c>
      <c r="I19" s="9">
        <f t="shared" si="1"/>
        <v>3</v>
      </c>
      <c r="J19" s="10">
        <f t="shared" si="2"/>
        <v>0</v>
      </c>
      <c r="K19" s="21">
        <f t="shared" si="0"/>
        <v>0</v>
      </c>
      <c r="L19" s="82"/>
    </row>
    <row r="20" spans="2:12" ht="30" customHeight="1" x14ac:dyDescent="0.3">
      <c r="B20" s="81" t="str">
        <f t="shared" si="3"/>
        <v>LMNI</v>
      </c>
      <c r="C20" s="2">
        <f>IF(ISTEXT(D20),MAX($C$4:$C19)+1,"")</f>
        <v>17</v>
      </c>
      <c r="D20" s="4" t="s">
        <v>9</v>
      </c>
      <c r="E20" s="96" t="s">
        <v>1747</v>
      </c>
      <c r="F20" s="91" t="s">
        <v>43</v>
      </c>
      <c r="G20" s="76"/>
      <c r="H20" s="175"/>
      <c r="I20" s="9">
        <f t="shared" si="1"/>
        <v>3</v>
      </c>
      <c r="J20" s="10">
        <f t="shared" si="2"/>
        <v>0</v>
      </c>
      <c r="K20" s="21">
        <f t="shared" si="0"/>
        <v>0</v>
      </c>
      <c r="L20" s="82"/>
    </row>
    <row r="21" spans="2:12" ht="30" customHeight="1" x14ac:dyDescent="0.3">
      <c r="B21" s="81" t="str">
        <f t="shared" si="3"/>
        <v>LMNI</v>
      </c>
      <c r="C21" s="2">
        <f>IF(ISTEXT(D21),MAX($C$4:$C20)+1,"")</f>
        <v>18</v>
      </c>
      <c r="D21" s="4" t="s">
        <v>9</v>
      </c>
      <c r="E21" s="244" t="s">
        <v>773</v>
      </c>
      <c r="F21" s="91" t="s">
        <v>43</v>
      </c>
      <c r="G21" s="76"/>
      <c r="H21" s="175"/>
      <c r="I21" s="9">
        <f t="shared" si="1"/>
        <v>3</v>
      </c>
      <c r="J21" s="10">
        <f t="shared" si="2"/>
        <v>0</v>
      </c>
      <c r="K21" s="21">
        <f t="shared" si="0"/>
        <v>0</v>
      </c>
      <c r="L21" s="82"/>
    </row>
    <row r="22" spans="2:12" ht="30" customHeight="1" x14ac:dyDescent="0.3">
      <c r="B22" s="81" t="str">
        <f t="shared" si="3"/>
        <v>LMNI</v>
      </c>
      <c r="C22" s="2">
        <f>IF(ISTEXT(D22),MAX($C$4:$C21)+1,"")</f>
        <v>19</v>
      </c>
      <c r="D22" s="4" t="s">
        <v>9</v>
      </c>
      <c r="E22" s="96" t="s">
        <v>1748</v>
      </c>
      <c r="F22" s="91" t="s">
        <v>43</v>
      </c>
      <c r="G22" s="76"/>
      <c r="H22" s="175"/>
      <c r="I22" s="9">
        <f t="shared" si="1"/>
        <v>3</v>
      </c>
      <c r="J22" s="10">
        <f t="shared" si="2"/>
        <v>0</v>
      </c>
      <c r="K22" s="21">
        <f t="shared" si="0"/>
        <v>0</v>
      </c>
      <c r="L22" s="82"/>
    </row>
    <row r="23" spans="2:12" ht="30" customHeight="1" x14ac:dyDescent="0.3">
      <c r="B23" s="81" t="str">
        <f t="shared" si="3"/>
        <v>LMNI</v>
      </c>
      <c r="C23" s="2">
        <f>IF(ISTEXT(D23),MAX($C$4:$C22)+1,"")</f>
        <v>20</v>
      </c>
      <c r="D23" s="4" t="s">
        <v>9</v>
      </c>
      <c r="E23" s="244" t="s">
        <v>1749</v>
      </c>
      <c r="F23" s="91" t="s">
        <v>43</v>
      </c>
      <c r="G23" s="76"/>
      <c r="H23" s="175"/>
      <c r="I23" s="9">
        <f t="shared" si="1"/>
        <v>3</v>
      </c>
      <c r="J23" s="10">
        <f t="shared" si="2"/>
        <v>0</v>
      </c>
      <c r="K23" s="21">
        <f t="shared" si="0"/>
        <v>0</v>
      </c>
      <c r="L23" s="82"/>
    </row>
    <row r="24" spans="2:12" ht="30" customHeight="1" x14ac:dyDescent="0.3">
      <c r="B24" s="81" t="str">
        <f t="shared" si="3"/>
        <v>LMNI</v>
      </c>
      <c r="C24" s="2">
        <f>IF(ISTEXT(D24),MAX($C$4:$C23)+1,"")</f>
        <v>21</v>
      </c>
      <c r="D24" s="4" t="s">
        <v>9</v>
      </c>
      <c r="E24" s="96" t="s">
        <v>1750</v>
      </c>
      <c r="F24" s="91" t="s">
        <v>43</v>
      </c>
      <c r="G24" s="76"/>
      <c r="H24" s="175"/>
      <c r="I24" s="9">
        <f t="shared" si="1"/>
        <v>3</v>
      </c>
      <c r="J24" s="10">
        <f t="shared" si="2"/>
        <v>0</v>
      </c>
      <c r="K24" s="21">
        <f t="shared" si="0"/>
        <v>0</v>
      </c>
      <c r="L24" s="82"/>
    </row>
    <row r="25" spans="2:12" ht="30" customHeight="1" x14ac:dyDescent="0.3">
      <c r="B25" s="86" t="str">
        <f>IF(C25="","",#REF!)</f>
        <v/>
      </c>
      <c r="C25" s="86" t="str">
        <f>IF(ISTEXT(D25),MAX($C$5:$C24)+1,"")</f>
        <v/>
      </c>
      <c r="D25" s="3"/>
      <c r="E25" s="94" t="s">
        <v>1751</v>
      </c>
      <c r="F25" s="183"/>
      <c r="G25" s="72"/>
      <c r="H25" s="72"/>
      <c r="I25" s="72"/>
      <c r="J25" s="72"/>
      <c r="K25" s="21"/>
      <c r="L25" s="72"/>
    </row>
    <row r="26" spans="2:12" ht="30" customHeight="1" x14ac:dyDescent="0.3">
      <c r="B26" s="81" t="str">
        <f t="shared" si="3"/>
        <v>LMNI</v>
      </c>
      <c r="C26" s="2">
        <f>IF(ISTEXT(D26),MAX($C$4:$C24)+1,"")</f>
        <v>22</v>
      </c>
      <c r="D26" s="4" t="s">
        <v>9</v>
      </c>
      <c r="E26" s="99" t="s">
        <v>240</v>
      </c>
      <c r="F26" s="91" t="s">
        <v>43</v>
      </c>
      <c r="G26" s="76"/>
      <c r="H26" s="8"/>
      <c r="I26" s="9">
        <f t="shared" si="1"/>
        <v>3</v>
      </c>
      <c r="J26" s="10">
        <f t="shared" si="2"/>
        <v>0</v>
      </c>
      <c r="K26" s="21">
        <f t="shared" si="0"/>
        <v>0</v>
      </c>
      <c r="L26" s="82"/>
    </row>
    <row r="27" spans="2:12" ht="30" customHeight="1" x14ac:dyDescent="0.3">
      <c r="B27" s="81" t="str">
        <f t="shared" si="3"/>
        <v>LMNI</v>
      </c>
      <c r="C27" s="2">
        <f>IF(ISTEXT(D27),MAX($C$4:$C26)+1,"")</f>
        <v>23</v>
      </c>
      <c r="D27" s="4" t="s">
        <v>9</v>
      </c>
      <c r="E27" s="99" t="s">
        <v>1752</v>
      </c>
      <c r="F27" s="91" t="s">
        <v>43</v>
      </c>
      <c r="G27" s="76"/>
      <c r="H27" s="8"/>
      <c r="I27" s="9">
        <f t="shared" si="1"/>
        <v>3</v>
      </c>
      <c r="J27" s="10">
        <f t="shared" si="2"/>
        <v>0</v>
      </c>
      <c r="K27" s="21">
        <f t="shared" si="0"/>
        <v>0</v>
      </c>
      <c r="L27" s="82"/>
    </row>
    <row r="28" spans="2:12" ht="30" customHeight="1" x14ac:dyDescent="0.3">
      <c r="B28" s="81" t="str">
        <f t="shared" si="3"/>
        <v>LMNI</v>
      </c>
      <c r="C28" s="2">
        <f>IF(ISTEXT(D28),MAX($C$4:$C27)+1,"")</f>
        <v>24</v>
      </c>
      <c r="D28" s="4" t="s">
        <v>9</v>
      </c>
      <c r="E28" s="95" t="s">
        <v>239</v>
      </c>
      <c r="F28" s="91" t="s">
        <v>43</v>
      </c>
      <c r="G28" s="76"/>
      <c r="H28" s="8"/>
      <c r="I28" s="9">
        <f t="shared" si="1"/>
        <v>3</v>
      </c>
      <c r="J28" s="10">
        <f t="shared" si="2"/>
        <v>0</v>
      </c>
      <c r="K28" s="21">
        <f t="shared" si="0"/>
        <v>0</v>
      </c>
      <c r="L28" s="82"/>
    </row>
    <row r="29" spans="2:12" ht="30" customHeight="1" x14ac:dyDescent="0.3">
      <c r="B29" s="81" t="str">
        <f t="shared" si="3"/>
        <v>LMNI</v>
      </c>
      <c r="C29" s="2">
        <f>IF(ISTEXT(D29),MAX($C$4:$C28)+1,"")</f>
        <v>25</v>
      </c>
      <c r="D29" s="4" t="s">
        <v>9</v>
      </c>
      <c r="E29" s="95" t="s">
        <v>1753</v>
      </c>
      <c r="F29" s="91" t="s">
        <v>43</v>
      </c>
      <c r="G29" s="76"/>
      <c r="H29" s="8"/>
      <c r="I29" s="9">
        <f t="shared" si="1"/>
        <v>3</v>
      </c>
      <c r="J29" s="10">
        <f t="shared" si="2"/>
        <v>0</v>
      </c>
      <c r="K29" s="21">
        <f t="shared" si="0"/>
        <v>0</v>
      </c>
      <c r="L29" s="82"/>
    </row>
    <row r="30" spans="2:12" ht="30" customHeight="1" x14ac:dyDescent="0.3">
      <c r="B30" s="81" t="str">
        <f t="shared" si="3"/>
        <v>LMNI</v>
      </c>
      <c r="C30" s="2">
        <f>IF(ISTEXT(D30),MAX($C$4:$C29)+1,"")</f>
        <v>26</v>
      </c>
      <c r="D30" s="4" t="s">
        <v>9</v>
      </c>
      <c r="E30" s="95" t="s">
        <v>1754</v>
      </c>
      <c r="F30" s="91" t="s">
        <v>43</v>
      </c>
      <c r="G30" s="73"/>
      <c r="H30" s="23"/>
      <c r="I30" s="12">
        <f t="shared" si="1"/>
        <v>3</v>
      </c>
      <c r="J30" s="13">
        <f t="shared" si="2"/>
        <v>0</v>
      </c>
      <c r="K30" s="21">
        <f t="shared" si="0"/>
        <v>0</v>
      </c>
      <c r="L30" s="82"/>
    </row>
    <row r="31" spans="2:12" ht="30" customHeight="1" x14ac:dyDescent="0.3">
      <c r="B31" s="81" t="str">
        <f t="shared" si="3"/>
        <v>LMNI</v>
      </c>
      <c r="C31" s="2">
        <f>IF(ISTEXT(D31),MAX($C$4:$C30)+1,"")</f>
        <v>27</v>
      </c>
      <c r="D31" s="4" t="s">
        <v>9</v>
      </c>
      <c r="E31" s="95" t="s">
        <v>853</v>
      </c>
      <c r="F31" s="91" t="s">
        <v>43</v>
      </c>
      <c r="G31" s="68"/>
      <c r="H31" s="32"/>
      <c r="I31" s="14">
        <f t="shared" si="1"/>
        <v>3</v>
      </c>
      <c r="J31" s="15">
        <f t="shared" si="2"/>
        <v>0</v>
      </c>
      <c r="K31" s="21">
        <f t="shared" si="0"/>
        <v>0</v>
      </c>
      <c r="L31" s="82"/>
    </row>
    <row r="32" spans="2:12" ht="30" customHeight="1" x14ac:dyDescent="0.3">
      <c r="B32" s="81" t="str">
        <f t="shared" si="3"/>
        <v>LMNI</v>
      </c>
      <c r="C32" s="2">
        <f>IF(ISTEXT(D32),MAX($C$4:$C31)+1,"")</f>
        <v>28</v>
      </c>
      <c r="D32" s="4" t="s">
        <v>9</v>
      </c>
      <c r="E32" s="95" t="s">
        <v>1755</v>
      </c>
      <c r="F32" s="91" t="s">
        <v>43</v>
      </c>
      <c r="G32" s="76"/>
      <c r="H32" s="8"/>
      <c r="I32" s="9">
        <f t="shared" si="1"/>
        <v>3</v>
      </c>
      <c r="J32" s="10">
        <f t="shared" si="2"/>
        <v>0</v>
      </c>
      <c r="K32" s="21">
        <f t="shared" si="0"/>
        <v>0</v>
      </c>
      <c r="L32" s="82"/>
    </row>
    <row r="33" spans="2:12" ht="30" customHeight="1" x14ac:dyDescent="0.3">
      <c r="B33" s="81" t="str">
        <f t="shared" si="3"/>
        <v>LMNI</v>
      </c>
      <c r="C33" s="2">
        <f>IF(ISTEXT(D33),MAX($C$4:$C32)+1,"")</f>
        <v>29</v>
      </c>
      <c r="D33" s="4" t="s">
        <v>9</v>
      </c>
      <c r="E33" s="95" t="s">
        <v>1756</v>
      </c>
      <c r="F33" s="91" t="s">
        <v>43</v>
      </c>
      <c r="G33" s="73"/>
      <c r="H33" s="23"/>
      <c r="I33" s="12">
        <f t="shared" si="1"/>
        <v>3</v>
      </c>
      <c r="J33" s="13">
        <f t="shared" si="2"/>
        <v>0</v>
      </c>
      <c r="K33" s="21">
        <f t="shared" si="0"/>
        <v>0</v>
      </c>
      <c r="L33" s="82"/>
    </row>
    <row r="34" spans="2:12" ht="30" customHeight="1" x14ac:dyDescent="0.3">
      <c r="B34" s="81" t="str">
        <f t="shared" si="3"/>
        <v>LMNI</v>
      </c>
      <c r="C34" s="2">
        <f>IF(ISTEXT(D34),MAX($C$4:$C33)+1,"")</f>
        <v>30</v>
      </c>
      <c r="D34" s="4" t="s">
        <v>9</v>
      </c>
      <c r="E34" s="95" t="s">
        <v>698</v>
      </c>
      <c r="F34" s="91" t="s">
        <v>43</v>
      </c>
      <c r="G34" s="68"/>
      <c r="H34" s="32"/>
      <c r="I34" s="14">
        <f t="shared" si="1"/>
        <v>3</v>
      </c>
      <c r="J34" s="15">
        <f t="shared" si="2"/>
        <v>0</v>
      </c>
      <c r="K34" s="21">
        <f t="shared" si="0"/>
        <v>0</v>
      </c>
      <c r="L34" s="82"/>
    </row>
    <row r="35" spans="2:12" ht="30" customHeight="1" x14ac:dyDescent="0.3">
      <c r="B35" s="81" t="str">
        <f t="shared" si="3"/>
        <v>LMNI</v>
      </c>
      <c r="C35" s="2">
        <f>IF(ISTEXT(D35),MAX($C$4:$C34)+1,"")</f>
        <v>31</v>
      </c>
      <c r="D35" s="4" t="s">
        <v>9</v>
      </c>
      <c r="E35" s="95" t="s">
        <v>699</v>
      </c>
      <c r="F35" s="91" t="s">
        <v>43</v>
      </c>
      <c r="G35" s="76"/>
      <c r="H35" s="8"/>
      <c r="I35" s="9">
        <f t="shared" si="1"/>
        <v>3</v>
      </c>
      <c r="J35" s="10">
        <f t="shared" si="2"/>
        <v>0</v>
      </c>
      <c r="K35" s="21">
        <f t="shared" si="0"/>
        <v>0</v>
      </c>
      <c r="L35" s="82"/>
    </row>
    <row r="36" spans="2:12" ht="30" customHeight="1" x14ac:dyDescent="0.3">
      <c r="B36" s="81" t="str">
        <f t="shared" si="3"/>
        <v>LMNI</v>
      </c>
      <c r="C36" s="2">
        <f>IF(ISTEXT(D36),MAX($C$4:$C35)+1,"")</f>
        <v>32</v>
      </c>
      <c r="D36" s="4" t="s">
        <v>9</v>
      </c>
      <c r="E36" s="95" t="s">
        <v>700</v>
      </c>
      <c r="F36" s="91" t="s">
        <v>43</v>
      </c>
      <c r="G36" s="76"/>
      <c r="H36" s="8"/>
      <c r="I36" s="9">
        <f t="shared" si="1"/>
        <v>3</v>
      </c>
      <c r="J36" s="10">
        <f t="shared" si="2"/>
        <v>0</v>
      </c>
      <c r="K36" s="21">
        <f t="shared" si="0"/>
        <v>0</v>
      </c>
      <c r="L36" s="82"/>
    </row>
    <row r="37" spans="2:12" ht="30" customHeight="1" x14ac:dyDescent="0.3">
      <c r="B37" s="81" t="str">
        <f t="shared" si="3"/>
        <v>LMNI</v>
      </c>
      <c r="C37" s="2">
        <f>IF(ISTEXT(D37),MAX($C$4:$C36)+1,"")</f>
        <v>33</v>
      </c>
      <c r="D37" s="4" t="s">
        <v>9</v>
      </c>
      <c r="E37" s="95" t="s">
        <v>1757</v>
      </c>
      <c r="F37" s="91" t="s">
        <v>43</v>
      </c>
      <c r="G37" s="76"/>
      <c r="H37" s="8"/>
      <c r="I37" s="9">
        <f t="shared" si="1"/>
        <v>3</v>
      </c>
      <c r="J37" s="10">
        <f t="shared" si="2"/>
        <v>0</v>
      </c>
      <c r="K37" s="21">
        <f t="shared" si="0"/>
        <v>0</v>
      </c>
      <c r="L37" s="82"/>
    </row>
    <row r="38" spans="2:12" ht="30" customHeight="1" x14ac:dyDescent="0.3">
      <c r="B38" s="81" t="str">
        <f t="shared" si="3"/>
        <v>LMNI</v>
      </c>
      <c r="C38" s="2">
        <f>IF(ISTEXT(D38),MAX($C$4:$C37)+1,"")</f>
        <v>34</v>
      </c>
      <c r="D38" s="4" t="s">
        <v>9</v>
      </c>
      <c r="E38" s="96" t="s">
        <v>1758</v>
      </c>
      <c r="F38" s="91" t="s">
        <v>43</v>
      </c>
      <c r="G38" s="76"/>
      <c r="H38" s="8"/>
      <c r="I38" s="9">
        <f t="shared" si="1"/>
        <v>3</v>
      </c>
      <c r="J38" s="10">
        <f t="shared" si="2"/>
        <v>0</v>
      </c>
      <c r="K38" s="21">
        <f t="shared" si="0"/>
        <v>0</v>
      </c>
      <c r="L38" s="82"/>
    </row>
    <row r="39" spans="2:12" ht="30" customHeight="1" x14ac:dyDescent="0.3">
      <c r="B39" s="81" t="str">
        <f t="shared" si="3"/>
        <v>LMNI</v>
      </c>
      <c r="C39" s="2">
        <f>IF(ISTEXT(D39),MAX($C$4:$C38)+1,"")</f>
        <v>35</v>
      </c>
      <c r="D39" s="4" t="s">
        <v>9</v>
      </c>
      <c r="E39" s="96" t="s">
        <v>1759</v>
      </c>
      <c r="F39" s="91" t="s">
        <v>43</v>
      </c>
      <c r="G39" s="76"/>
      <c r="H39" s="8"/>
      <c r="I39" s="9">
        <f t="shared" si="1"/>
        <v>3</v>
      </c>
      <c r="J39" s="10">
        <f t="shared" si="2"/>
        <v>0</v>
      </c>
      <c r="K39" s="21">
        <f t="shared" si="0"/>
        <v>0</v>
      </c>
      <c r="L39" s="82"/>
    </row>
    <row r="40" spans="2:12" ht="30" customHeight="1" x14ac:dyDescent="0.3">
      <c r="B40" s="81" t="str">
        <f t="shared" si="3"/>
        <v>LMNI</v>
      </c>
      <c r="C40" s="2">
        <f>IF(ISTEXT(D40),MAX($C$4:$C39)+1,"")</f>
        <v>36</v>
      </c>
      <c r="D40" s="4" t="s">
        <v>9</v>
      </c>
      <c r="E40" s="96" t="s">
        <v>1760</v>
      </c>
      <c r="F40" s="91" t="s">
        <v>43</v>
      </c>
      <c r="G40" s="76"/>
      <c r="H40" s="8"/>
      <c r="I40" s="9">
        <f t="shared" si="1"/>
        <v>3</v>
      </c>
      <c r="J40" s="10">
        <f t="shared" si="2"/>
        <v>0</v>
      </c>
      <c r="K40" s="21">
        <f t="shared" si="0"/>
        <v>0</v>
      </c>
      <c r="L40" s="82"/>
    </row>
    <row r="41" spans="2:12" ht="30" customHeight="1" x14ac:dyDescent="0.3">
      <c r="B41" s="81" t="str">
        <f t="shared" si="3"/>
        <v>LMNI</v>
      </c>
      <c r="C41" s="2">
        <f>IF(ISTEXT(D41),MAX($C$4:$C40)+1,"")</f>
        <v>37</v>
      </c>
      <c r="D41" s="4" t="s">
        <v>9</v>
      </c>
      <c r="E41" s="96" t="s">
        <v>1761</v>
      </c>
      <c r="F41" s="91" t="s">
        <v>43</v>
      </c>
      <c r="G41" s="76"/>
      <c r="H41" s="8"/>
      <c r="I41" s="9">
        <f t="shared" si="1"/>
        <v>3</v>
      </c>
      <c r="J41" s="10">
        <f t="shared" si="2"/>
        <v>0</v>
      </c>
      <c r="K41" s="21">
        <f t="shared" si="0"/>
        <v>0</v>
      </c>
      <c r="L41" s="82"/>
    </row>
    <row r="42" spans="2:12" ht="30" customHeight="1" x14ac:dyDescent="0.3">
      <c r="B42" s="86" t="str">
        <f>IF(C42="","",#REF!)</f>
        <v/>
      </c>
      <c r="C42" s="86" t="str">
        <f>IF(ISTEXT(D42),MAX($C$5:$C41)+1,"")</f>
        <v/>
      </c>
      <c r="D42" s="3"/>
      <c r="E42" s="94" t="s">
        <v>1762</v>
      </c>
      <c r="F42" s="183"/>
      <c r="G42" s="72"/>
      <c r="H42" s="72"/>
      <c r="I42" s="72"/>
      <c r="J42" s="72"/>
      <c r="K42" s="21"/>
      <c r="L42" s="72"/>
    </row>
    <row r="43" spans="2:12" ht="30" customHeight="1" x14ac:dyDescent="0.3">
      <c r="B43" s="81" t="str">
        <f t="shared" si="3"/>
        <v>LMNI</v>
      </c>
      <c r="C43" s="2">
        <f>IF(ISTEXT(D43),MAX($C$4:$C41)+1,"")</f>
        <v>38</v>
      </c>
      <c r="D43" s="4" t="s">
        <v>9</v>
      </c>
      <c r="E43" s="95" t="s">
        <v>1098</v>
      </c>
      <c r="F43" s="91" t="s">
        <v>43</v>
      </c>
      <c r="G43" s="76"/>
      <c r="H43" s="8"/>
      <c r="I43" s="9">
        <f t="shared" si="1"/>
        <v>3</v>
      </c>
      <c r="J43" s="10">
        <f t="shared" si="2"/>
        <v>0</v>
      </c>
      <c r="K43" s="21">
        <f t="shared" si="0"/>
        <v>0</v>
      </c>
      <c r="L43" s="82"/>
    </row>
    <row r="44" spans="2:12" ht="30" customHeight="1" x14ac:dyDescent="0.3">
      <c r="B44" s="81" t="str">
        <f t="shared" si="3"/>
        <v>LMNI</v>
      </c>
      <c r="C44" s="2">
        <f>IF(ISTEXT(D44),MAX($C$4:$C43)+1,"")</f>
        <v>39</v>
      </c>
      <c r="D44" s="4" t="s">
        <v>9</v>
      </c>
      <c r="E44" s="95" t="s">
        <v>1095</v>
      </c>
      <c r="F44" s="91" t="s">
        <v>43</v>
      </c>
      <c r="G44" s="76"/>
      <c r="H44" s="8"/>
      <c r="I44" s="9">
        <f t="shared" si="1"/>
        <v>3</v>
      </c>
      <c r="J44" s="10">
        <f t="shared" si="2"/>
        <v>0</v>
      </c>
      <c r="K44" s="21">
        <f t="shared" si="0"/>
        <v>0</v>
      </c>
      <c r="L44" s="82"/>
    </row>
    <row r="45" spans="2:12" ht="30" customHeight="1" x14ac:dyDescent="0.3">
      <c r="B45" s="81" t="str">
        <f t="shared" si="3"/>
        <v>LMNI</v>
      </c>
      <c r="C45" s="2">
        <f>IF(ISTEXT(D45),MAX($C$4:$C44)+1,"")</f>
        <v>40</v>
      </c>
      <c r="D45" s="4" t="s">
        <v>9</v>
      </c>
      <c r="E45" s="95" t="s">
        <v>1106</v>
      </c>
      <c r="F45" s="91" t="s">
        <v>43</v>
      </c>
      <c r="G45" s="76"/>
      <c r="H45" s="8"/>
      <c r="I45" s="9">
        <f t="shared" si="1"/>
        <v>3</v>
      </c>
      <c r="J45" s="10">
        <f t="shared" si="2"/>
        <v>0</v>
      </c>
      <c r="K45" s="21">
        <f t="shared" si="0"/>
        <v>0</v>
      </c>
      <c r="L45" s="82"/>
    </row>
    <row r="46" spans="2:12" ht="30" customHeight="1" x14ac:dyDescent="0.3">
      <c r="B46" s="81" t="str">
        <f t="shared" si="3"/>
        <v>LMNI</v>
      </c>
      <c r="C46" s="2">
        <f>IF(ISTEXT(D46),MAX($C$4:$C45)+1,"")</f>
        <v>41</v>
      </c>
      <c r="D46" s="4" t="s">
        <v>9</v>
      </c>
      <c r="E46" s="99" t="s">
        <v>1763</v>
      </c>
      <c r="F46" s="91" t="s">
        <v>43</v>
      </c>
      <c r="G46" s="76"/>
      <c r="H46" s="8"/>
      <c r="I46" s="9">
        <f t="shared" si="1"/>
        <v>3</v>
      </c>
      <c r="J46" s="10">
        <f t="shared" si="2"/>
        <v>0</v>
      </c>
      <c r="K46" s="21">
        <f t="shared" si="0"/>
        <v>0</v>
      </c>
      <c r="L46" s="82"/>
    </row>
    <row r="47" spans="2:12" ht="30" customHeight="1" x14ac:dyDescent="0.3">
      <c r="B47" s="81" t="str">
        <f t="shared" si="3"/>
        <v>LMNI</v>
      </c>
      <c r="C47" s="2">
        <f>IF(ISTEXT(D47),MAX($C$4:$C46)+1,"")</f>
        <v>42</v>
      </c>
      <c r="D47" s="4" t="s">
        <v>9</v>
      </c>
      <c r="E47" s="95" t="s">
        <v>1764</v>
      </c>
      <c r="F47" s="91" t="s">
        <v>43</v>
      </c>
      <c r="G47" s="76"/>
      <c r="H47" s="8"/>
      <c r="I47" s="9">
        <f t="shared" si="1"/>
        <v>3</v>
      </c>
      <c r="J47" s="10">
        <f t="shared" si="2"/>
        <v>0</v>
      </c>
      <c r="K47" s="21">
        <f t="shared" si="0"/>
        <v>0</v>
      </c>
      <c r="L47" s="82"/>
    </row>
    <row r="48" spans="2:12" ht="30" customHeight="1" x14ac:dyDescent="0.3">
      <c r="B48" s="81" t="str">
        <f t="shared" si="3"/>
        <v>LMNI</v>
      </c>
      <c r="C48" s="2">
        <f>IF(ISTEXT(D48),MAX($C$4:$C47)+1,"")</f>
        <v>43</v>
      </c>
      <c r="D48" s="4" t="s">
        <v>9</v>
      </c>
      <c r="E48" s="95" t="s">
        <v>1220</v>
      </c>
      <c r="F48" s="91" t="s">
        <v>43</v>
      </c>
      <c r="G48" s="76"/>
      <c r="H48" s="8"/>
      <c r="I48" s="9">
        <f t="shared" si="1"/>
        <v>3</v>
      </c>
      <c r="J48" s="10">
        <f t="shared" si="2"/>
        <v>0</v>
      </c>
      <c r="K48" s="21">
        <f t="shared" si="0"/>
        <v>0</v>
      </c>
      <c r="L48" s="82"/>
    </row>
    <row r="49" spans="2:12" ht="30" customHeight="1" x14ac:dyDescent="0.3">
      <c r="B49" s="81" t="str">
        <f t="shared" si="3"/>
        <v>LMNI</v>
      </c>
      <c r="C49" s="2">
        <f>IF(ISTEXT(D49),MAX($C$4:$C48)+1,"")</f>
        <v>44</v>
      </c>
      <c r="D49" s="4" t="s">
        <v>9</v>
      </c>
      <c r="E49" s="95" t="s">
        <v>1099</v>
      </c>
      <c r="F49" s="91" t="s">
        <v>43</v>
      </c>
      <c r="G49" s="76"/>
      <c r="H49" s="8"/>
      <c r="I49" s="9">
        <f t="shared" si="1"/>
        <v>3</v>
      </c>
      <c r="J49" s="10">
        <f t="shared" si="2"/>
        <v>0</v>
      </c>
      <c r="K49" s="21">
        <f t="shared" si="0"/>
        <v>0</v>
      </c>
      <c r="L49" s="82"/>
    </row>
    <row r="50" spans="2:12" ht="30" customHeight="1" x14ac:dyDescent="0.3">
      <c r="B50" s="81" t="str">
        <f t="shared" si="3"/>
        <v>LMNI</v>
      </c>
      <c r="C50" s="2">
        <f>IF(ISTEXT(D50),MAX($C$4:$C49)+1,"")</f>
        <v>45</v>
      </c>
      <c r="D50" s="4" t="s">
        <v>9</v>
      </c>
      <c r="E50" s="95" t="s">
        <v>1765</v>
      </c>
      <c r="F50" s="91" t="s">
        <v>43</v>
      </c>
      <c r="G50" s="76"/>
      <c r="H50" s="8"/>
      <c r="I50" s="9">
        <f t="shared" si="1"/>
        <v>3</v>
      </c>
      <c r="J50" s="10">
        <f t="shared" si="2"/>
        <v>0</v>
      </c>
      <c r="K50" s="21">
        <f t="shared" si="0"/>
        <v>0</v>
      </c>
      <c r="L50" s="82"/>
    </row>
    <row r="51" spans="2:12" ht="30" customHeight="1" x14ac:dyDescent="0.3">
      <c r="B51" s="81" t="str">
        <f t="shared" si="3"/>
        <v>LMNI</v>
      </c>
      <c r="C51" s="2">
        <f>IF(ISTEXT(D51),MAX($C$4:$C50)+1,"")</f>
        <v>46</v>
      </c>
      <c r="D51" s="4" t="s">
        <v>9</v>
      </c>
      <c r="E51" s="95" t="s">
        <v>1766</v>
      </c>
      <c r="F51" s="91" t="s">
        <v>43</v>
      </c>
      <c r="G51" s="76"/>
      <c r="H51" s="8"/>
      <c r="I51" s="9">
        <f t="shared" si="1"/>
        <v>3</v>
      </c>
      <c r="J51" s="10">
        <f t="shared" si="2"/>
        <v>0</v>
      </c>
      <c r="K51" s="21">
        <f t="shared" si="0"/>
        <v>0</v>
      </c>
      <c r="L51" s="82"/>
    </row>
    <row r="52" spans="2:12" ht="30" customHeight="1" x14ac:dyDescent="0.3">
      <c r="B52" s="81" t="str">
        <f t="shared" si="3"/>
        <v>LMNI</v>
      </c>
      <c r="C52" s="2">
        <f>IF(ISTEXT(D52),MAX($C$4:$C51)+1,"")</f>
        <v>47</v>
      </c>
      <c r="D52" s="4" t="s">
        <v>9</v>
      </c>
      <c r="E52" s="95" t="s">
        <v>1210</v>
      </c>
      <c r="F52" s="91" t="s">
        <v>43</v>
      </c>
      <c r="G52" s="76"/>
      <c r="H52" s="8"/>
      <c r="I52" s="9">
        <f t="shared" si="1"/>
        <v>3</v>
      </c>
      <c r="J52" s="10">
        <f t="shared" si="2"/>
        <v>0</v>
      </c>
      <c r="K52" s="21">
        <f t="shared" si="0"/>
        <v>0</v>
      </c>
      <c r="L52" s="82"/>
    </row>
    <row r="53" spans="2:12" ht="30" customHeight="1" x14ac:dyDescent="0.3">
      <c r="B53" s="81" t="str">
        <f t="shared" si="3"/>
        <v>LMNI</v>
      </c>
      <c r="C53" s="2">
        <f>IF(ISTEXT(D53),MAX($C$4:$C52)+1,"")</f>
        <v>48</v>
      </c>
      <c r="D53" s="4" t="s">
        <v>11</v>
      </c>
      <c r="E53" s="95" t="s">
        <v>1767</v>
      </c>
      <c r="F53" s="91" t="s">
        <v>43</v>
      </c>
      <c r="G53" s="76"/>
      <c r="H53" s="8"/>
      <c r="I53" s="9">
        <f t="shared" si="1"/>
        <v>1</v>
      </c>
      <c r="J53" s="10">
        <f t="shared" si="2"/>
        <v>0</v>
      </c>
      <c r="K53" s="21">
        <f t="shared" si="0"/>
        <v>0</v>
      </c>
      <c r="L53" s="82"/>
    </row>
    <row r="54" spans="2:12" ht="30" customHeight="1" x14ac:dyDescent="0.3">
      <c r="B54" s="81" t="str">
        <f t="shared" si="3"/>
        <v>LMNI</v>
      </c>
      <c r="C54" s="2">
        <f>IF(ISTEXT(D54),MAX($C$4:$C53)+1,"")</f>
        <v>49</v>
      </c>
      <c r="D54" s="4" t="s">
        <v>9</v>
      </c>
      <c r="E54" s="95" t="s">
        <v>1768</v>
      </c>
      <c r="F54" s="91" t="s">
        <v>43</v>
      </c>
      <c r="G54" s="76"/>
      <c r="H54" s="8"/>
      <c r="I54" s="9">
        <f t="shared" si="1"/>
        <v>3</v>
      </c>
      <c r="J54" s="10">
        <f t="shared" si="2"/>
        <v>0</v>
      </c>
      <c r="K54" s="21">
        <f t="shared" si="0"/>
        <v>0</v>
      </c>
      <c r="L54" s="82"/>
    </row>
    <row r="55" spans="2:12" ht="30" customHeight="1" x14ac:dyDescent="0.3">
      <c r="B55" s="81" t="str">
        <f t="shared" si="3"/>
        <v>LMNI</v>
      </c>
      <c r="C55" s="2">
        <f>IF(ISTEXT(D55),MAX($C$4:$C54)+1,"")</f>
        <v>50</v>
      </c>
      <c r="D55" s="4" t="s">
        <v>9</v>
      </c>
      <c r="E55" s="95" t="s">
        <v>1769</v>
      </c>
      <c r="F55" s="91" t="s">
        <v>43</v>
      </c>
      <c r="G55" s="76"/>
      <c r="H55" s="8"/>
      <c r="I55" s="9">
        <f t="shared" si="1"/>
        <v>3</v>
      </c>
      <c r="J55" s="10">
        <f t="shared" si="2"/>
        <v>0</v>
      </c>
      <c r="K55" s="21">
        <f t="shared" si="0"/>
        <v>0</v>
      </c>
      <c r="L55" s="82"/>
    </row>
    <row r="56" spans="2:12" ht="30" customHeight="1" x14ac:dyDescent="0.3">
      <c r="B56" s="81" t="str">
        <f t="shared" si="3"/>
        <v>LMNI</v>
      </c>
      <c r="C56" s="2">
        <f>IF(ISTEXT(D56),MAX($C$4:$C55)+1,"")</f>
        <v>51</v>
      </c>
      <c r="D56" s="4" t="s">
        <v>9</v>
      </c>
      <c r="E56" s="95" t="s">
        <v>1770</v>
      </c>
      <c r="F56" s="91" t="s">
        <v>43</v>
      </c>
      <c r="G56" s="76"/>
      <c r="H56" s="8"/>
      <c r="I56" s="9">
        <f t="shared" si="1"/>
        <v>3</v>
      </c>
      <c r="J56" s="10">
        <f t="shared" si="2"/>
        <v>0</v>
      </c>
      <c r="K56" s="21">
        <f t="shared" si="0"/>
        <v>0</v>
      </c>
      <c r="L56" s="82"/>
    </row>
    <row r="57" spans="2:12" ht="30" customHeight="1" x14ac:dyDescent="0.3">
      <c r="B57" s="81" t="str">
        <f t="shared" si="3"/>
        <v>LMNI</v>
      </c>
      <c r="C57" s="2">
        <f>IF(ISTEXT(D57),MAX($C$4:$C56)+1,"")</f>
        <v>52</v>
      </c>
      <c r="D57" s="4" t="s">
        <v>9</v>
      </c>
      <c r="E57" s="95" t="s">
        <v>1771</v>
      </c>
      <c r="F57" s="91" t="s">
        <v>43</v>
      </c>
      <c r="G57" s="76"/>
      <c r="H57" s="8"/>
      <c r="I57" s="9">
        <f t="shared" si="1"/>
        <v>3</v>
      </c>
      <c r="J57" s="10">
        <f t="shared" si="2"/>
        <v>0</v>
      </c>
      <c r="K57" s="21">
        <f t="shared" si="0"/>
        <v>0</v>
      </c>
      <c r="L57" s="82"/>
    </row>
    <row r="58" spans="2:12" ht="30" customHeight="1" x14ac:dyDescent="0.3">
      <c r="B58" s="81" t="str">
        <f t="shared" si="3"/>
        <v>LMNI</v>
      </c>
      <c r="C58" s="2">
        <f>IF(ISTEXT(D58),MAX($C$4:$C57)+1,"")</f>
        <v>53</v>
      </c>
      <c r="D58" s="4" t="s">
        <v>9</v>
      </c>
      <c r="E58" s="95" t="s">
        <v>1772</v>
      </c>
      <c r="F58" s="91" t="s">
        <v>43</v>
      </c>
      <c r="G58" s="76"/>
      <c r="H58" s="8"/>
      <c r="I58" s="9">
        <f t="shared" si="1"/>
        <v>3</v>
      </c>
      <c r="J58" s="10">
        <f t="shared" si="2"/>
        <v>0</v>
      </c>
      <c r="K58" s="21">
        <f t="shared" si="0"/>
        <v>0</v>
      </c>
      <c r="L58" s="82"/>
    </row>
    <row r="59" spans="2:12" ht="30" customHeight="1" x14ac:dyDescent="0.3">
      <c r="B59" s="81" t="str">
        <f t="shared" si="3"/>
        <v>LMNI</v>
      </c>
      <c r="C59" s="2">
        <f>IF(ISTEXT(D59),MAX($C$4:$C58)+1,"")</f>
        <v>54</v>
      </c>
      <c r="D59" s="4" t="s">
        <v>9</v>
      </c>
      <c r="E59" s="96" t="s">
        <v>1773</v>
      </c>
      <c r="F59" s="91" t="s">
        <v>43</v>
      </c>
      <c r="G59" s="76"/>
      <c r="H59" s="8"/>
      <c r="I59" s="9">
        <f t="shared" si="1"/>
        <v>3</v>
      </c>
      <c r="J59" s="10">
        <f t="shared" si="2"/>
        <v>0</v>
      </c>
      <c r="K59" s="21">
        <f t="shared" si="0"/>
        <v>0</v>
      </c>
      <c r="L59" s="82"/>
    </row>
    <row r="60" spans="2:12" ht="30" customHeight="1" x14ac:dyDescent="0.3">
      <c r="B60" s="81" t="str">
        <f t="shared" si="3"/>
        <v>LMNI</v>
      </c>
      <c r="C60" s="2">
        <f>IF(ISTEXT(D60),MAX($C$4:$C59)+1,"")</f>
        <v>55</v>
      </c>
      <c r="D60" s="4" t="s">
        <v>9</v>
      </c>
      <c r="E60" s="93" t="s">
        <v>1774</v>
      </c>
      <c r="F60" s="91" t="s">
        <v>43</v>
      </c>
      <c r="G60" s="76"/>
      <c r="H60" s="8"/>
      <c r="I60" s="9">
        <f t="shared" si="1"/>
        <v>3</v>
      </c>
      <c r="J60" s="10">
        <f t="shared" si="2"/>
        <v>0</v>
      </c>
      <c r="K60" s="21">
        <f t="shared" si="0"/>
        <v>0</v>
      </c>
      <c r="L60" s="82"/>
    </row>
    <row r="61" spans="2:12" ht="30" customHeight="1" x14ac:dyDescent="0.3">
      <c r="B61" s="81" t="str">
        <f t="shared" si="3"/>
        <v>LMNI</v>
      </c>
      <c r="C61" s="2">
        <f>IF(ISTEXT(D61),MAX($C$4:$C60)+1,"")</f>
        <v>56</v>
      </c>
      <c r="D61" s="4" t="s">
        <v>9</v>
      </c>
      <c r="E61" s="96" t="s">
        <v>1775</v>
      </c>
      <c r="F61" s="91" t="s">
        <v>43</v>
      </c>
      <c r="G61" s="76"/>
      <c r="H61" s="8"/>
      <c r="I61" s="9">
        <f t="shared" si="1"/>
        <v>3</v>
      </c>
      <c r="J61" s="10">
        <f t="shared" si="2"/>
        <v>0</v>
      </c>
      <c r="K61" s="21">
        <f t="shared" si="0"/>
        <v>0</v>
      </c>
      <c r="L61" s="82"/>
    </row>
    <row r="62" spans="2:12" ht="30" customHeight="1" x14ac:dyDescent="0.3">
      <c r="B62" s="81" t="str">
        <f t="shared" si="3"/>
        <v>LMNI</v>
      </c>
      <c r="C62" s="2">
        <f>IF(ISTEXT(D62),MAX($C$4:$C61)+1,"")</f>
        <v>57</v>
      </c>
      <c r="D62" s="4" t="s">
        <v>9</v>
      </c>
      <c r="E62" s="96" t="s">
        <v>1776</v>
      </c>
      <c r="F62" s="91" t="s">
        <v>43</v>
      </c>
      <c r="G62" s="76"/>
      <c r="H62" s="8"/>
      <c r="I62" s="9">
        <f t="shared" si="1"/>
        <v>3</v>
      </c>
      <c r="J62" s="10">
        <f t="shared" si="2"/>
        <v>0</v>
      </c>
      <c r="K62" s="21">
        <f t="shared" si="0"/>
        <v>0</v>
      </c>
      <c r="L62" s="82"/>
    </row>
    <row r="63" spans="2:12" ht="30" customHeight="1" x14ac:dyDescent="0.3">
      <c r="B63" s="81" t="str">
        <f t="shared" si="3"/>
        <v>LMNI</v>
      </c>
      <c r="C63" s="2">
        <f>IF(ISTEXT(D63),MAX($C$4:$C62)+1,"")</f>
        <v>58</v>
      </c>
      <c r="D63" s="4" t="s">
        <v>9</v>
      </c>
      <c r="E63" s="93" t="s">
        <v>1777</v>
      </c>
      <c r="F63" s="91" t="s">
        <v>43</v>
      </c>
      <c r="G63" s="76"/>
      <c r="H63" s="8"/>
      <c r="I63" s="9">
        <f t="shared" si="1"/>
        <v>3</v>
      </c>
      <c r="J63" s="10">
        <f t="shared" si="2"/>
        <v>0</v>
      </c>
      <c r="K63" s="21">
        <f t="shared" si="0"/>
        <v>0</v>
      </c>
      <c r="L63" s="82"/>
    </row>
    <row r="64" spans="2:12" ht="41.4" x14ac:dyDescent="0.3">
      <c r="B64" s="81" t="str">
        <f t="shared" si="3"/>
        <v>LMNI</v>
      </c>
      <c r="C64" s="2">
        <f>IF(ISTEXT(D64),MAX($C$4:$C63)+1,"")</f>
        <v>59</v>
      </c>
      <c r="D64" s="4" t="s">
        <v>9</v>
      </c>
      <c r="E64" s="93" t="s">
        <v>1778</v>
      </c>
      <c r="F64" s="91" t="s">
        <v>43</v>
      </c>
      <c r="G64" s="76"/>
      <c r="H64" s="8"/>
      <c r="I64" s="9">
        <f t="shared" si="1"/>
        <v>3</v>
      </c>
      <c r="J64" s="10">
        <f t="shared" si="2"/>
        <v>0</v>
      </c>
      <c r="K64" s="21">
        <f t="shared" si="0"/>
        <v>0</v>
      </c>
      <c r="L64" s="82"/>
    </row>
    <row r="65" spans="2:12" ht="30" customHeight="1" x14ac:dyDescent="0.3">
      <c r="B65" s="81" t="str">
        <f t="shared" si="3"/>
        <v>LMNI</v>
      </c>
      <c r="C65" s="2">
        <f>IF(ISTEXT(D65),MAX($C$4:$C64)+1,"")</f>
        <v>60</v>
      </c>
      <c r="D65" s="4" t="s">
        <v>9</v>
      </c>
      <c r="E65" s="93" t="s">
        <v>1779</v>
      </c>
      <c r="F65" s="91" t="s">
        <v>43</v>
      </c>
      <c r="G65" s="76"/>
      <c r="H65" s="8"/>
      <c r="I65" s="9">
        <f t="shared" si="1"/>
        <v>3</v>
      </c>
      <c r="J65" s="10">
        <f t="shared" si="2"/>
        <v>0</v>
      </c>
      <c r="K65" s="21">
        <f t="shared" si="0"/>
        <v>0</v>
      </c>
      <c r="L65" s="82"/>
    </row>
    <row r="66" spans="2:12" ht="30" customHeight="1" x14ac:dyDescent="0.3">
      <c r="B66" s="81" t="str">
        <f t="shared" si="3"/>
        <v>LMNI</v>
      </c>
      <c r="C66" s="2">
        <f>IF(ISTEXT(D66),MAX($C$4:$C65)+1,"")</f>
        <v>61</v>
      </c>
      <c r="D66" s="4" t="s">
        <v>9</v>
      </c>
      <c r="E66" s="93" t="s">
        <v>1780</v>
      </c>
      <c r="F66" s="91" t="s">
        <v>43</v>
      </c>
      <c r="G66" s="76"/>
      <c r="H66" s="8"/>
      <c r="I66" s="9">
        <f t="shared" si="1"/>
        <v>3</v>
      </c>
      <c r="J66" s="10">
        <f t="shared" si="2"/>
        <v>0</v>
      </c>
      <c r="K66" s="21">
        <f t="shared" si="0"/>
        <v>0</v>
      </c>
      <c r="L66" s="82"/>
    </row>
    <row r="67" spans="2:12" ht="42" x14ac:dyDescent="0.3">
      <c r="B67" s="86" t="str">
        <f>IF(C67="","",#REF!)</f>
        <v/>
      </c>
      <c r="C67" s="86" t="str">
        <f>IF(ISTEXT(D67),MAX($C$5:$C66)+1,"")</f>
        <v/>
      </c>
      <c r="D67" s="3"/>
      <c r="E67" s="94" t="s">
        <v>1781</v>
      </c>
      <c r="F67" s="183"/>
      <c r="G67" s="72"/>
      <c r="H67" s="72"/>
      <c r="I67" s="72"/>
      <c r="J67" s="72"/>
      <c r="K67" s="21"/>
      <c r="L67" s="72"/>
    </row>
    <row r="68" spans="2:12" ht="30" customHeight="1" x14ac:dyDescent="0.3">
      <c r="B68" s="81" t="str">
        <f t="shared" si="3"/>
        <v>LMNI</v>
      </c>
      <c r="C68" s="2">
        <f>IF(ISTEXT(D68),MAX($C$4:$C66)+1,"")</f>
        <v>62</v>
      </c>
      <c r="D68" s="4" t="s">
        <v>9</v>
      </c>
      <c r="E68" s="99" t="s">
        <v>1782</v>
      </c>
      <c r="F68" s="91" t="s">
        <v>43</v>
      </c>
      <c r="G68" s="76"/>
      <c r="H68" s="8"/>
      <c r="I68" s="9">
        <f t="shared" si="1"/>
        <v>3</v>
      </c>
      <c r="J68" s="10">
        <f t="shared" si="2"/>
        <v>0</v>
      </c>
      <c r="K68" s="21">
        <f t="shared" si="0"/>
        <v>0</v>
      </c>
      <c r="L68" s="82"/>
    </row>
    <row r="69" spans="2:12" ht="30" customHeight="1" x14ac:dyDescent="0.3">
      <c r="B69" s="81" t="str">
        <f t="shared" si="3"/>
        <v>LMNI</v>
      </c>
      <c r="C69" s="2">
        <f>IF(ISTEXT(D69),MAX($C$4:$C68)+1,"")</f>
        <v>63</v>
      </c>
      <c r="D69" s="4" t="s">
        <v>9</v>
      </c>
      <c r="E69" s="95" t="s">
        <v>1783</v>
      </c>
      <c r="F69" s="91" t="s">
        <v>43</v>
      </c>
      <c r="G69" s="76"/>
      <c r="H69" s="8"/>
      <c r="I69" s="9">
        <f t="shared" si="1"/>
        <v>3</v>
      </c>
      <c r="J69" s="10">
        <f t="shared" si="2"/>
        <v>0</v>
      </c>
      <c r="K69" s="21">
        <f t="shared" ref="K69:K132" si="4">I69*J69</f>
        <v>0</v>
      </c>
      <c r="L69" s="82"/>
    </row>
    <row r="70" spans="2:12" ht="30" customHeight="1" x14ac:dyDescent="0.3">
      <c r="B70" s="81" t="str">
        <f t="shared" si="3"/>
        <v>LMNI</v>
      </c>
      <c r="C70" s="2">
        <f>IF(ISTEXT(D70),MAX($C$4:$C69)+1,"")</f>
        <v>64</v>
      </c>
      <c r="D70" s="4" t="s">
        <v>9</v>
      </c>
      <c r="E70" s="95" t="s">
        <v>1784</v>
      </c>
      <c r="F70" s="91" t="s">
        <v>43</v>
      </c>
      <c r="G70" s="76"/>
      <c r="H70" s="8"/>
      <c r="I70" s="9">
        <f t="shared" si="1"/>
        <v>3</v>
      </c>
      <c r="J70" s="10">
        <f t="shared" si="2"/>
        <v>0</v>
      </c>
      <c r="K70" s="21">
        <f t="shared" si="4"/>
        <v>0</v>
      </c>
      <c r="L70" s="82"/>
    </row>
    <row r="71" spans="2:12" ht="30" customHeight="1" x14ac:dyDescent="0.3">
      <c r="B71" s="86" t="str">
        <f>IF(C71="","",#REF!)</f>
        <v/>
      </c>
      <c r="C71" s="86" t="str">
        <f>IF(ISTEXT(D71),MAX($C$5:$C70)+1,"")</f>
        <v/>
      </c>
      <c r="D71" s="3"/>
      <c r="E71" s="94" t="s">
        <v>1785</v>
      </c>
      <c r="F71" s="183"/>
      <c r="G71" s="72"/>
      <c r="H71" s="72"/>
      <c r="I71" s="72"/>
      <c r="J71" s="72"/>
      <c r="K71" s="21"/>
      <c r="L71" s="72"/>
    </row>
    <row r="72" spans="2:12" ht="30" customHeight="1" x14ac:dyDescent="0.3">
      <c r="B72" s="81" t="str">
        <f t="shared" si="3"/>
        <v>LMNI</v>
      </c>
      <c r="C72" s="2">
        <f>IF(ISTEXT(D72),MAX($C$4:$C70)+1,"")</f>
        <v>65</v>
      </c>
      <c r="D72" s="4" t="s">
        <v>9</v>
      </c>
      <c r="E72" s="99" t="s">
        <v>1786</v>
      </c>
      <c r="F72" s="91" t="s">
        <v>43</v>
      </c>
      <c r="G72" s="76"/>
      <c r="H72" s="8"/>
      <c r="I72" s="9">
        <f t="shared" si="1"/>
        <v>3</v>
      </c>
      <c r="J72" s="10">
        <f t="shared" si="2"/>
        <v>0</v>
      </c>
      <c r="K72" s="21">
        <f t="shared" si="4"/>
        <v>0</v>
      </c>
      <c r="L72" s="82"/>
    </row>
    <row r="73" spans="2:12" ht="30" customHeight="1" x14ac:dyDescent="0.3">
      <c r="B73" s="81" t="str">
        <f t="shared" si="3"/>
        <v>LMNI</v>
      </c>
      <c r="C73" s="2">
        <f>IF(ISTEXT(D73),MAX($C$4:$C72)+1,"")</f>
        <v>66</v>
      </c>
      <c r="D73" s="4" t="s">
        <v>9</v>
      </c>
      <c r="E73" s="95" t="s">
        <v>1787</v>
      </c>
      <c r="F73" s="91" t="s">
        <v>43</v>
      </c>
      <c r="G73" s="76"/>
      <c r="H73" s="8"/>
      <c r="I73" s="9">
        <f t="shared" si="1"/>
        <v>3</v>
      </c>
      <c r="J73" s="10">
        <f t="shared" si="2"/>
        <v>0</v>
      </c>
      <c r="K73" s="21">
        <f t="shared" si="4"/>
        <v>0</v>
      </c>
      <c r="L73" s="82"/>
    </row>
    <row r="74" spans="2:12" ht="30" customHeight="1" x14ac:dyDescent="0.3">
      <c r="B74" s="81" t="str">
        <f t="shared" si="3"/>
        <v>LMNI</v>
      </c>
      <c r="C74" s="2">
        <f>IF(ISTEXT(D74),MAX($C$4:$C73)+1,"")</f>
        <v>67</v>
      </c>
      <c r="D74" s="4" t="s">
        <v>9</v>
      </c>
      <c r="E74" s="95" t="s">
        <v>1788</v>
      </c>
      <c r="F74" s="91" t="s">
        <v>43</v>
      </c>
      <c r="G74" s="76"/>
      <c r="H74" s="8"/>
      <c r="I74" s="9">
        <f t="shared" si="1"/>
        <v>3</v>
      </c>
      <c r="J74" s="10">
        <f t="shared" si="2"/>
        <v>0</v>
      </c>
      <c r="K74" s="21">
        <f t="shared" si="4"/>
        <v>0</v>
      </c>
      <c r="L74" s="82"/>
    </row>
    <row r="75" spans="2:12" ht="30" customHeight="1" x14ac:dyDescent="0.3">
      <c r="B75" s="81" t="str">
        <f t="shared" si="3"/>
        <v>LMNI</v>
      </c>
      <c r="C75" s="2">
        <f>IF(ISTEXT(D75),MAX($C$4:$C74)+1,"")</f>
        <v>68</v>
      </c>
      <c r="D75" s="4" t="s">
        <v>9</v>
      </c>
      <c r="E75" s="95" t="s">
        <v>734</v>
      </c>
      <c r="F75" s="91" t="s">
        <v>43</v>
      </c>
      <c r="G75" s="76"/>
      <c r="H75" s="8"/>
      <c r="I75" s="9">
        <f t="shared" si="1"/>
        <v>3</v>
      </c>
      <c r="J75" s="10">
        <f t="shared" si="2"/>
        <v>0</v>
      </c>
      <c r="K75" s="21">
        <f t="shared" si="4"/>
        <v>0</v>
      </c>
      <c r="L75" s="82"/>
    </row>
    <row r="76" spans="2:12" ht="30" customHeight="1" x14ac:dyDescent="0.3">
      <c r="B76" s="81" t="str">
        <f t="shared" ref="B76:B137" si="5">IF(C76="","",$B$4)</f>
        <v>LMNI</v>
      </c>
      <c r="C76" s="2">
        <f>IF(ISTEXT(D76),MAX($C$4:$C75)+1,"")</f>
        <v>69</v>
      </c>
      <c r="D76" s="4" t="s">
        <v>9</v>
      </c>
      <c r="E76" s="95" t="s">
        <v>1789</v>
      </c>
      <c r="F76" s="91" t="s">
        <v>43</v>
      </c>
      <c r="G76" s="76"/>
      <c r="H76" s="8"/>
      <c r="I76" s="9">
        <f t="shared" si="1"/>
        <v>3</v>
      </c>
      <c r="J76" s="10">
        <f t="shared" si="2"/>
        <v>0</v>
      </c>
      <c r="K76" s="21">
        <f t="shared" si="4"/>
        <v>0</v>
      </c>
      <c r="L76" s="82"/>
    </row>
    <row r="77" spans="2:12" ht="30" customHeight="1" x14ac:dyDescent="0.3">
      <c r="B77" s="81" t="str">
        <f t="shared" si="5"/>
        <v>LMNI</v>
      </c>
      <c r="C77" s="2">
        <f>IF(ISTEXT(D77),MAX($C$4:$C76)+1,"")</f>
        <v>70</v>
      </c>
      <c r="D77" s="4" t="s">
        <v>11</v>
      </c>
      <c r="E77" s="95" t="s">
        <v>728</v>
      </c>
      <c r="F77" s="91" t="s">
        <v>43</v>
      </c>
      <c r="G77" s="76"/>
      <c r="H77" s="8"/>
      <c r="I77" s="9">
        <f t="shared" si="1"/>
        <v>1</v>
      </c>
      <c r="J77" s="10">
        <f t="shared" si="2"/>
        <v>0</v>
      </c>
      <c r="K77" s="21">
        <f t="shared" si="4"/>
        <v>0</v>
      </c>
      <c r="L77" s="82"/>
    </row>
    <row r="78" spans="2:12" ht="30" customHeight="1" x14ac:dyDescent="0.3">
      <c r="B78" s="81" t="str">
        <f t="shared" si="5"/>
        <v>LMNI</v>
      </c>
      <c r="C78" s="2">
        <f>IF(ISTEXT(D78),MAX($C$4:$C77)+1,"")</f>
        <v>71</v>
      </c>
      <c r="D78" s="4" t="s">
        <v>9</v>
      </c>
      <c r="E78" s="95" t="s">
        <v>1790</v>
      </c>
      <c r="F78" s="91" t="s">
        <v>43</v>
      </c>
      <c r="G78" s="76"/>
      <c r="H78" s="8"/>
      <c r="I78" s="9">
        <f t="shared" ref="I78:I137" si="6">VLOOKUP($D78,SpecData,2,FALSE)</f>
        <v>3</v>
      </c>
      <c r="J78" s="10">
        <f t="shared" ref="J78:J137" si="7">VLOOKUP($F78,AvailabilityData,2,FALSE)</f>
        <v>0</v>
      </c>
      <c r="K78" s="21">
        <f t="shared" si="4"/>
        <v>0</v>
      </c>
      <c r="L78" s="82"/>
    </row>
    <row r="79" spans="2:12" ht="30" customHeight="1" x14ac:dyDescent="0.3">
      <c r="B79" s="81" t="str">
        <f t="shared" si="5"/>
        <v>LMNI</v>
      </c>
      <c r="C79" s="2">
        <f>IF(ISTEXT(D79),MAX($C$4:$C78)+1,"")</f>
        <v>72</v>
      </c>
      <c r="D79" s="4" t="s">
        <v>11</v>
      </c>
      <c r="E79" s="95" t="s">
        <v>1791</v>
      </c>
      <c r="F79" s="91" t="s">
        <v>43</v>
      </c>
      <c r="G79" s="76"/>
      <c r="H79" s="8"/>
      <c r="I79" s="9">
        <f t="shared" si="6"/>
        <v>1</v>
      </c>
      <c r="J79" s="10">
        <f t="shared" si="7"/>
        <v>0</v>
      </c>
      <c r="K79" s="21">
        <f t="shared" si="4"/>
        <v>0</v>
      </c>
      <c r="L79" s="82"/>
    </row>
    <row r="80" spans="2:12" ht="30" customHeight="1" x14ac:dyDescent="0.3">
      <c r="B80" s="81" t="str">
        <f t="shared" si="5"/>
        <v>LMNI</v>
      </c>
      <c r="C80" s="2">
        <f>IF(ISTEXT(D80),MAX($C$4:$C79)+1,"")</f>
        <v>73</v>
      </c>
      <c r="D80" s="4" t="s">
        <v>9</v>
      </c>
      <c r="E80" s="95" t="s">
        <v>698</v>
      </c>
      <c r="F80" s="91" t="s">
        <v>43</v>
      </c>
      <c r="G80" s="76"/>
      <c r="H80" s="8"/>
      <c r="I80" s="9">
        <f t="shared" si="6"/>
        <v>3</v>
      </c>
      <c r="J80" s="10">
        <f t="shared" si="7"/>
        <v>0</v>
      </c>
      <c r="K80" s="21">
        <f t="shared" si="4"/>
        <v>0</v>
      </c>
      <c r="L80" s="82"/>
    </row>
    <row r="81" spans="2:12" ht="30" customHeight="1" x14ac:dyDescent="0.3">
      <c r="B81" s="81" t="str">
        <f t="shared" si="5"/>
        <v>LMNI</v>
      </c>
      <c r="C81" s="2">
        <f>IF(ISTEXT(D81),MAX($C$4:$C80)+1,"")</f>
        <v>74</v>
      </c>
      <c r="D81" s="4" t="s">
        <v>9</v>
      </c>
      <c r="E81" s="95" t="s">
        <v>699</v>
      </c>
      <c r="F81" s="91" t="s">
        <v>43</v>
      </c>
      <c r="G81" s="76"/>
      <c r="H81" s="8"/>
      <c r="I81" s="9">
        <f t="shared" si="6"/>
        <v>3</v>
      </c>
      <c r="J81" s="10">
        <f t="shared" si="7"/>
        <v>0</v>
      </c>
      <c r="K81" s="21">
        <f t="shared" si="4"/>
        <v>0</v>
      </c>
      <c r="L81" s="82"/>
    </row>
    <row r="82" spans="2:12" ht="30" customHeight="1" x14ac:dyDescent="0.3">
      <c r="B82" s="81" t="str">
        <f t="shared" si="5"/>
        <v>LMNI</v>
      </c>
      <c r="C82" s="2">
        <f>IF(ISTEXT(D82),MAX($C$4:$C81)+1,"")</f>
        <v>75</v>
      </c>
      <c r="D82" s="4" t="s">
        <v>9</v>
      </c>
      <c r="E82" s="95" t="s">
        <v>700</v>
      </c>
      <c r="F82" s="91" t="s">
        <v>43</v>
      </c>
      <c r="G82" s="76"/>
      <c r="H82" s="8"/>
      <c r="I82" s="9">
        <f t="shared" si="6"/>
        <v>3</v>
      </c>
      <c r="J82" s="10">
        <f t="shared" si="7"/>
        <v>0</v>
      </c>
      <c r="K82" s="21">
        <f t="shared" si="4"/>
        <v>0</v>
      </c>
      <c r="L82" s="82"/>
    </row>
    <row r="83" spans="2:12" ht="30" customHeight="1" x14ac:dyDescent="0.3">
      <c r="B83" s="81" t="str">
        <f t="shared" si="5"/>
        <v>LMNI</v>
      </c>
      <c r="C83" s="2">
        <f>IF(ISTEXT(D83),MAX($C$4:$C82)+1,"")</f>
        <v>76</v>
      </c>
      <c r="D83" s="4" t="s">
        <v>9</v>
      </c>
      <c r="E83" s="95" t="s">
        <v>1792</v>
      </c>
      <c r="F83" s="91" t="s">
        <v>43</v>
      </c>
      <c r="G83" s="76"/>
      <c r="H83" s="8"/>
      <c r="I83" s="9">
        <f t="shared" si="6"/>
        <v>3</v>
      </c>
      <c r="J83" s="10">
        <f t="shared" si="7"/>
        <v>0</v>
      </c>
      <c r="K83" s="21">
        <f t="shared" si="4"/>
        <v>0</v>
      </c>
      <c r="L83" s="82"/>
    </row>
    <row r="84" spans="2:12" ht="30" customHeight="1" x14ac:dyDescent="0.3">
      <c r="B84" s="81" t="str">
        <f t="shared" si="5"/>
        <v>LMNI</v>
      </c>
      <c r="C84" s="2">
        <f>IF(ISTEXT(D84),MAX($C$4:$C83)+1,"")</f>
        <v>77</v>
      </c>
      <c r="D84" s="4" t="s">
        <v>9</v>
      </c>
      <c r="E84" s="95" t="s">
        <v>40</v>
      </c>
      <c r="F84" s="91" t="s">
        <v>43</v>
      </c>
      <c r="G84" s="76"/>
      <c r="H84" s="8"/>
      <c r="I84" s="9">
        <f t="shared" si="6"/>
        <v>3</v>
      </c>
      <c r="J84" s="10">
        <f t="shared" si="7"/>
        <v>0</v>
      </c>
      <c r="K84" s="21">
        <f t="shared" si="4"/>
        <v>0</v>
      </c>
      <c r="L84" s="82"/>
    </row>
    <row r="85" spans="2:12" ht="30" customHeight="1" x14ac:dyDescent="0.3">
      <c r="B85" s="81" t="str">
        <f t="shared" si="5"/>
        <v>LMNI</v>
      </c>
      <c r="C85" s="2">
        <f>IF(ISTEXT(D85),MAX($C$4:$C84)+1,"")</f>
        <v>78</v>
      </c>
      <c r="D85" s="4" t="s">
        <v>9</v>
      </c>
      <c r="E85" s="95" t="s">
        <v>1793</v>
      </c>
      <c r="F85" s="91" t="s">
        <v>43</v>
      </c>
      <c r="G85" s="76"/>
      <c r="H85" s="8"/>
      <c r="I85" s="9">
        <f t="shared" si="6"/>
        <v>3</v>
      </c>
      <c r="J85" s="10">
        <f t="shared" si="7"/>
        <v>0</v>
      </c>
      <c r="K85" s="21">
        <f t="shared" si="4"/>
        <v>0</v>
      </c>
      <c r="L85" s="82"/>
    </row>
    <row r="86" spans="2:12" ht="30" customHeight="1" x14ac:dyDescent="0.3">
      <c r="B86" s="81" t="str">
        <f t="shared" si="5"/>
        <v>LMNI</v>
      </c>
      <c r="C86" s="2">
        <f>IF(ISTEXT(D86),MAX($C$4:$C85)+1,"")</f>
        <v>79</v>
      </c>
      <c r="D86" s="4" t="s">
        <v>9</v>
      </c>
      <c r="E86" s="95" t="s">
        <v>703</v>
      </c>
      <c r="F86" s="91" t="s">
        <v>43</v>
      </c>
      <c r="G86" s="76"/>
      <c r="H86" s="8"/>
      <c r="I86" s="9">
        <f t="shared" si="6"/>
        <v>3</v>
      </c>
      <c r="J86" s="10">
        <f t="shared" si="7"/>
        <v>0</v>
      </c>
      <c r="K86" s="21">
        <f t="shared" si="4"/>
        <v>0</v>
      </c>
      <c r="L86" s="82"/>
    </row>
    <row r="87" spans="2:12" ht="30" customHeight="1" x14ac:dyDescent="0.3">
      <c r="B87" s="81" t="str">
        <f t="shared" si="5"/>
        <v>LMNI</v>
      </c>
      <c r="C87" s="2">
        <f>IF(ISTEXT(D87),MAX($C$4:$C86)+1,"")</f>
        <v>80</v>
      </c>
      <c r="D87" s="4" t="s">
        <v>9</v>
      </c>
      <c r="E87" s="95" t="s">
        <v>1794</v>
      </c>
      <c r="F87" s="91" t="s">
        <v>43</v>
      </c>
      <c r="G87" s="76"/>
      <c r="H87" s="8"/>
      <c r="I87" s="9">
        <f t="shared" si="6"/>
        <v>3</v>
      </c>
      <c r="J87" s="10">
        <f t="shared" si="7"/>
        <v>0</v>
      </c>
      <c r="K87" s="21">
        <f t="shared" si="4"/>
        <v>0</v>
      </c>
      <c r="L87" s="82"/>
    </row>
    <row r="88" spans="2:12" ht="30" customHeight="1" x14ac:dyDescent="0.3">
      <c r="B88" s="81" t="str">
        <f t="shared" si="5"/>
        <v>LMNI</v>
      </c>
      <c r="C88" s="2">
        <f>IF(ISTEXT(D88),MAX($C$4:$C87)+1,"")</f>
        <v>81</v>
      </c>
      <c r="D88" s="4" t="s">
        <v>9</v>
      </c>
      <c r="E88" s="95" t="s">
        <v>1795</v>
      </c>
      <c r="F88" s="91" t="s">
        <v>43</v>
      </c>
      <c r="G88" s="76"/>
      <c r="H88" s="8"/>
      <c r="I88" s="9">
        <f t="shared" si="6"/>
        <v>3</v>
      </c>
      <c r="J88" s="10">
        <f t="shared" si="7"/>
        <v>0</v>
      </c>
      <c r="K88" s="21">
        <f t="shared" si="4"/>
        <v>0</v>
      </c>
      <c r="L88" s="82"/>
    </row>
    <row r="89" spans="2:12" ht="30" customHeight="1" x14ac:dyDescent="0.3">
      <c r="B89" s="81" t="str">
        <f t="shared" si="5"/>
        <v>LMNI</v>
      </c>
      <c r="C89" s="2">
        <f>IF(ISTEXT(D89),MAX($C$4:$C88)+1,"")</f>
        <v>82</v>
      </c>
      <c r="D89" s="4" t="s">
        <v>9</v>
      </c>
      <c r="E89" s="95" t="s">
        <v>704</v>
      </c>
      <c r="F89" s="91" t="s">
        <v>43</v>
      </c>
      <c r="G89" s="76"/>
      <c r="H89" s="8"/>
      <c r="I89" s="9">
        <f t="shared" si="6"/>
        <v>3</v>
      </c>
      <c r="J89" s="10">
        <f t="shared" si="7"/>
        <v>0</v>
      </c>
      <c r="K89" s="21">
        <f t="shared" si="4"/>
        <v>0</v>
      </c>
      <c r="L89" s="82"/>
    </row>
    <row r="90" spans="2:12" ht="30" customHeight="1" x14ac:dyDescent="0.3">
      <c r="B90" s="81" t="str">
        <f t="shared" si="5"/>
        <v>LMNI</v>
      </c>
      <c r="C90" s="2">
        <f>IF(ISTEXT(D90),MAX($C$4:$C89)+1,"")</f>
        <v>83</v>
      </c>
      <c r="D90" s="4" t="s">
        <v>9</v>
      </c>
      <c r="E90" s="95" t="s">
        <v>1796</v>
      </c>
      <c r="F90" s="91" t="s">
        <v>43</v>
      </c>
      <c r="G90" s="76"/>
      <c r="H90" s="8"/>
      <c r="I90" s="9">
        <f t="shared" si="6"/>
        <v>3</v>
      </c>
      <c r="J90" s="10">
        <f t="shared" si="7"/>
        <v>0</v>
      </c>
      <c r="K90" s="21">
        <f t="shared" si="4"/>
        <v>0</v>
      </c>
      <c r="L90" s="82"/>
    </row>
    <row r="91" spans="2:12" ht="30" customHeight="1" x14ac:dyDescent="0.3">
      <c r="B91" s="81" t="str">
        <f t="shared" si="5"/>
        <v>LMNI</v>
      </c>
      <c r="C91" s="2">
        <f>IF(ISTEXT(D91),MAX($C$4:$C90)+1,"")</f>
        <v>84</v>
      </c>
      <c r="D91" s="4" t="s">
        <v>9</v>
      </c>
      <c r="E91" s="95" t="s">
        <v>1797</v>
      </c>
      <c r="F91" s="91" t="s">
        <v>43</v>
      </c>
      <c r="G91" s="76"/>
      <c r="H91" s="8"/>
      <c r="I91" s="9">
        <f t="shared" si="6"/>
        <v>3</v>
      </c>
      <c r="J91" s="10">
        <f t="shared" si="7"/>
        <v>0</v>
      </c>
      <c r="K91" s="21">
        <f t="shared" si="4"/>
        <v>0</v>
      </c>
      <c r="L91" s="82"/>
    </row>
    <row r="92" spans="2:12" ht="30" customHeight="1" x14ac:dyDescent="0.3">
      <c r="B92" s="81" t="str">
        <f t="shared" si="5"/>
        <v>LMNI</v>
      </c>
      <c r="C92" s="2">
        <f>IF(ISTEXT(D92),MAX($C$4:$C91)+1,"")</f>
        <v>85</v>
      </c>
      <c r="D92" s="4" t="s">
        <v>9</v>
      </c>
      <c r="E92" s="95" t="s">
        <v>1798</v>
      </c>
      <c r="F92" s="91" t="s">
        <v>43</v>
      </c>
      <c r="G92" s="76"/>
      <c r="H92" s="8"/>
      <c r="I92" s="9">
        <f t="shared" si="6"/>
        <v>3</v>
      </c>
      <c r="J92" s="10">
        <f t="shared" si="7"/>
        <v>0</v>
      </c>
      <c r="K92" s="21">
        <f t="shared" si="4"/>
        <v>0</v>
      </c>
      <c r="L92" s="82"/>
    </row>
    <row r="93" spans="2:12" ht="30" customHeight="1" x14ac:dyDescent="0.3">
      <c r="B93" s="81" t="str">
        <f t="shared" si="5"/>
        <v>LMNI</v>
      </c>
      <c r="C93" s="2">
        <f>IF(ISTEXT(D93),MAX($C$4:$C92)+1,"")</f>
        <v>86</v>
      </c>
      <c r="D93" s="4" t="s">
        <v>9</v>
      </c>
      <c r="E93" s="95" t="s">
        <v>1799</v>
      </c>
      <c r="F93" s="91" t="s">
        <v>43</v>
      </c>
      <c r="G93" s="76"/>
      <c r="H93" s="8"/>
      <c r="I93" s="9">
        <f t="shared" si="6"/>
        <v>3</v>
      </c>
      <c r="J93" s="10">
        <f t="shared" si="7"/>
        <v>0</v>
      </c>
      <c r="K93" s="21">
        <f t="shared" si="4"/>
        <v>0</v>
      </c>
      <c r="L93" s="82"/>
    </row>
    <row r="94" spans="2:12" ht="30" customHeight="1" x14ac:dyDescent="0.3">
      <c r="B94" s="81" t="str">
        <f t="shared" si="5"/>
        <v>LMNI</v>
      </c>
      <c r="C94" s="2">
        <f>IF(ISTEXT(D94),MAX($C$4:$C93)+1,"")</f>
        <v>87</v>
      </c>
      <c r="D94" s="4" t="s">
        <v>41</v>
      </c>
      <c r="E94" s="95" t="s">
        <v>1800</v>
      </c>
      <c r="F94" s="91" t="s">
        <v>43</v>
      </c>
      <c r="G94" s="76"/>
      <c r="H94" s="8"/>
      <c r="I94" s="9">
        <f t="shared" si="6"/>
        <v>0</v>
      </c>
      <c r="J94" s="10">
        <f t="shared" si="7"/>
        <v>0</v>
      </c>
      <c r="K94" s="21">
        <f t="shared" si="4"/>
        <v>0</v>
      </c>
      <c r="L94" s="82"/>
    </row>
    <row r="95" spans="2:12" ht="30" customHeight="1" x14ac:dyDescent="0.3">
      <c r="B95" s="81" t="str">
        <f t="shared" si="5"/>
        <v>LMNI</v>
      </c>
      <c r="C95" s="2">
        <f>IF(ISTEXT(D95),MAX($C$4:$C94)+1,"")</f>
        <v>88</v>
      </c>
      <c r="D95" s="4" t="s">
        <v>10</v>
      </c>
      <c r="E95" s="210" t="s">
        <v>1801</v>
      </c>
      <c r="F95" s="91" t="s">
        <v>43</v>
      </c>
      <c r="G95" s="76"/>
      <c r="H95" s="8"/>
      <c r="I95" s="9">
        <f t="shared" si="6"/>
        <v>2</v>
      </c>
      <c r="J95" s="10">
        <f t="shared" si="7"/>
        <v>0</v>
      </c>
      <c r="K95" s="21">
        <f t="shared" si="4"/>
        <v>0</v>
      </c>
      <c r="L95" s="82"/>
    </row>
    <row r="96" spans="2:12" ht="30" customHeight="1" x14ac:dyDescent="0.3">
      <c r="B96" s="81" t="str">
        <f t="shared" si="5"/>
        <v>LMNI</v>
      </c>
      <c r="C96" s="2">
        <f>IF(ISTEXT(D96),MAX($C$4:$C95)+1,"")</f>
        <v>89</v>
      </c>
      <c r="D96" s="4" t="s">
        <v>9</v>
      </c>
      <c r="E96" s="95" t="s">
        <v>1802</v>
      </c>
      <c r="F96" s="91" t="s">
        <v>43</v>
      </c>
      <c r="G96" s="76"/>
      <c r="H96" s="8"/>
      <c r="I96" s="9">
        <f t="shared" si="6"/>
        <v>3</v>
      </c>
      <c r="J96" s="10">
        <f t="shared" si="7"/>
        <v>0</v>
      </c>
      <c r="K96" s="21">
        <f t="shared" si="4"/>
        <v>0</v>
      </c>
      <c r="L96" s="82"/>
    </row>
    <row r="97" spans="2:12" ht="30" customHeight="1" x14ac:dyDescent="0.3">
      <c r="B97" s="81" t="str">
        <f t="shared" si="5"/>
        <v>LMNI</v>
      </c>
      <c r="C97" s="2">
        <f>IF(ISTEXT(D97),MAX($C$4:$C96)+1,"")</f>
        <v>90</v>
      </c>
      <c r="D97" s="4" t="s">
        <v>9</v>
      </c>
      <c r="E97" s="95" t="s">
        <v>1803</v>
      </c>
      <c r="F97" s="91" t="s">
        <v>43</v>
      </c>
      <c r="G97" s="76"/>
      <c r="H97" s="8"/>
      <c r="I97" s="9">
        <f t="shared" si="6"/>
        <v>3</v>
      </c>
      <c r="J97" s="10">
        <f t="shared" si="7"/>
        <v>0</v>
      </c>
      <c r="K97" s="21">
        <f t="shared" si="4"/>
        <v>0</v>
      </c>
      <c r="L97" s="82"/>
    </row>
    <row r="98" spans="2:12" ht="30" customHeight="1" x14ac:dyDescent="0.3">
      <c r="B98" s="81" t="str">
        <f t="shared" si="5"/>
        <v>LMNI</v>
      </c>
      <c r="C98" s="2">
        <f>IF(ISTEXT(D98),MAX($C$4:$C97)+1,"")</f>
        <v>91</v>
      </c>
      <c r="D98" s="4" t="s">
        <v>9</v>
      </c>
      <c r="E98" s="95" t="s">
        <v>1804</v>
      </c>
      <c r="F98" s="91" t="s">
        <v>43</v>
      </c>
      <c r="G98" s="76"/>
      <c r="H98" s="8"/>
      <c r="I98" s="9">
        <f t="shared" si="6"/>
        <v>3</v>
      </c>
      <c r="J98" s="10">
        <f t="shared" si="7"/>
        <v>0</v>
      </c>
      <c r="K98" s="21">
        <f t="shared" si="4"/>
        <v>0</v>
      </c>
      <c r="L98" s="82"/>
    </row>
    <row r="99" spans="2:12" ht="30" customHeight="1" x14ac:dyDescent="0.3">
      <c r="B99" s="81" t="str">
        <f t="shared" si="5"/>
        <v>LMNI</v>
      </c>
      <c r="C99" s="2">
        <f>IF(ISTEXT(D99),MAX($C$4:$C98)+1,"")</f>
        <v>92</v>
      </c>
      <c r="D99" s="4" t="s">
        <v>9</v>
      </c>
      <c r="E99" s="210" t="s">
        <v>1805</v>
      </c>
      <c r="F99" s="91" t="s">
        <v>43</v>
      </c>
      <c r="G99" s="76"/>
      <c r="H99" s="8"/>
      <c r="I99" s="9">
        <f t="shared" si="6"/>
        <v>3</v>
      </c>
      <c r="J99" s="10">
        <f t="shared" si="7"/>
        <v>0</v>
      </c>
      <c r="K99" s="21">
        <f t="shared" si="4"/>
        <v>0</v>
      </c>
      <c r="L99" s="82"/>
    </row>
    <row r="100" spans="2:12" ht="30" customHeight="1" x14ac:dyDescent="0.3">
      <c r="B100" s="81" t="str">
        <f t="shared" si="5"/>
        <v>LMNI</v>
      </c>
      <c r="C100" s="2">
        <f>IF(ISTEXT(D100),MAX($C$4:$C99)+1,"")</f>
        <v>93</v>
      </c>
      <c r="D100" s="4" t="s">
        <v>9</v>
      </c>
      <c r="E100" s="210" t="s">
        <v>1806</v>
      </c>
      <c r="F100" s="91" t="s">
        <v>43</v>
      </c>
      <c r="G100" s="76"/>
      <c r="H100" s="8"/>
      <c r="I100" s="9">
        <f t="shared" si="6"/>
        <v>3</v>
      </c>
      <c r="J100" s="10">
        <f t="shared" si="7"/>
        <v>0</v>
      </c>
      <c r="K100" s="21">
        <f t="shared" si="4"/>
        <v>0</v>
      </c>
      <c r="L100" s="82"/>
    </row>
    <row r="101" spans="2:12" ht="30" customHeight="1" x14ac:dyDescent="0.3">
      <c r="B101" s="81" t="str">
        <f t="shared" si="5"/>
        <v>LMNI</v>
      </c>
      <c r="C101" s="2">
        <f>IF(ISTEXT(D101),MAX($C$4:$C100)+1,"")</f>
        <v>94</v>
      </c>
      <c r="D101" s="4" t="s">
        <v>9</v>
      </c>
      <c r="E101" s="95" t="s">
        <v>1807</v>
      </c>
      <c r="F101" s="91" t="s">
        <v>43</v>
      </c>
      <c r="G101" s="76"/>
      <c r="H101" s="8"/>
      <c r="I101" s="9">
        <f t="shared" si="6"/>
        <v>3</v>
      </c>
      <c r="J101" s="10">
        <f t="shared" si="7"/>
        <v>0</v>
      </c>
      <c r="K101" s="21">
        <f t="shared" si="4"/>
        <v>0</v>
      </c>
      <c r="L101" s="82"/>
    </row>
    <row r="102" spans="2:12" ht="41.4" x14ac:dyDescent="0.3">
      <c r="B102" s="86" t="str">
        <f>IF(C102="","",#REF!)</f>
        <v/>
      </c>
      <c r="C102" s="86" t="str">
        <f>IF(ISTEXT(D102),MAX($C$5:$C101)+1,"")</f>
        <v/>
      </c>
      <c r="D102" s="3"/>
      <c r="E102" s="193" t="s">
        <v>1808</v>
      </c>
      <c r="F102" s="183"/>
      <c r="G102" s="72"/>
      <c r="H102" s="72"/>
      <c r="I102" s="72"/>
      <c r="J102" s="72"/>
      <c r="K102" s="21"/>
      <c r="L102" s="72"/>
    </row>
    <row r="103" spans="2:12" ht="30" customHeight="1" x14ac:dyDescent="0.3">
      <c r="B103" s="81" t="str">
        <f t="shared" si="5"/>
        <v>LMNI</v>
      </c>
      <c r="C103" s="2">
        <f>IF(ISTEXT(D103),MAX($C$4:$C101)+1,"")</f>
        <v>95</v>
      </c>
      <c r="D103" s="4" t="s">
        <v>9</v>
      </c>
      <c r="E103" s="99" t="s">
        <v>1809</v>
      </c>
      <c r="F103" s="91" t="s">
        <v>43</v>
      </c>
      <c r="G103" s="76"/>
      <c r="H103" s="8"/>
      <c r="I103" s="9">
        <f t="shared" si="6"/>
        <v>3</v>
      </c>
      <c r="J103" s="10">
        <f t="shared" si="7"/>
        <v>0</v>
      </c>
      <c r="K103" s="21">
        <f t="shared" si="4"/>
        <v>0</v>
      </c>
      <c r="L103" s="82"/>
    </row>
    <row r="104" spans="2:12" ht="30" customHeight="1" x14ac:dyDescent="0.3">
      <c r="B104" s="81" t="str">
        <f t="shared" si="5"/>
        <v>LMNI</v>
      </c>
      <c r="C104" s="2">
        <f>IF(ISTEXT(D104),MAX($C$4:$C103)+1,"")</f>
        <v>96</v>
      </c>
      <c r="D104" s="4" t="s">
        <v>9</v>
      </c>
      <c r="E104" s="95" t="s">
        <v>1810</v>
      </c>
      <c r="F104" s="91" t="s">
        <v>43</v>
      </c>
      <c r="G104" s="76"/>
      <c r="H104" s="8"/>
      <c r="I104" s="9">
        <f t="shared" si="6"/>
        <v>3</v>
      </c>
      <c r="J104" s="10">
        <f t="shared" si="7"/>
        <v>0</v>
      </c>
      <c r="K104" s="21">
        <f t="shared" si="4"/>
        <v>0</v>
      </c>
      <c r="L104" s="82"/>
    </row>
    <row r="105" spans="2:12" ht="30" customHeight="1" x14ac:dyDescent="0.3">
      <c r="B105" s="81" t="str">
        <f t="shared" si="5"/>
        <v>LMNI</v>
      </c>
      <c r="C105" s="2">
        <f>IF(ISTEXT(D105),MAX($C$4:$C104)+1,"")</f>
        <v>97</v>
      </c>
      <c r="D105" s="4" t="s">
        <v>9</v>
      </c>
      <c r="E105" s="95" t="s">
        <v>1811</v>
      </c>
      <c r="F105" s="91" t="s">
        <v>43</v>
      </c>
      <c r="G105" s="76"/>
      <c r="H105" s="8"/>
      <c r="I105" s="9">
        <f t="shared" si="6"/>
        <v>3</v>
      </c>
      <c r="J105" s="10">
        <f t="shared" si="7"/>
        <v>0</v>
      </c>
      <c r="K105" s="21">
        <f t="shared" si="4"/>
        <v>0</v>
      </c>
      <c r="L105" s="82"/>
    </row>
    <row r="106" spans="2:12" ht="30" customHeight="1" x14ac:dyDescent="0.3">
      <c r="B106" s="81" t="str">
        <f t="shared" si="5"/>
        <v>LMNI</v>
      </c>
      <c r="C106" s="2">
        <f>IF(ISTEXT(D106),MAX($C$4:$C105)+1,"")</f>
        <v>98</v>
      </c>
      <c r="D106" s="4" t="s">
        <v>9</v>
      </c>
      <c r="E106" s="95" t="s">
        <v>1812</v>
      </c>
      <c r="F106" s="91" t="s">
        <v>43</v>
      </c>
      <c r="G106" s="76"/>
      <c r="H106" s="8"/>
      <c r="I106" s="9">
        <f t="shared" si="6"/>
        <v>3</v>
      </c>
      <c r="J106" s="10">
        <f t="shared" si="7"/>
        <v>0</v>
      </c>
      <c r="K106" s="21">
        <f t="shared" si="4"/>
        <v>0</v>
      </c>
      <c r="L106" s="82"/>
    </row>
    <row r="107" spans="2:12" ht="30" customHeight="1" x14ac:dyDescent="0.3">
      <c r="B107" s="81" t="str">
        <f t="shared" si="5"/>
        <v>LMNI</v>
      </c>
      <c r="C107" s="2">
        <f>IF(ISTEXT(D107),MAX($C$4:$C106)+1,"")</f>
        <v>99</v>
      </c>
      <c r="D107" s="4" t="s">
        <v>9</v>
      </c>
      <c r="E107" s="95" t="s">
        <v>1813</v>
      </c>
      <c r="F107" s="91" t="s">
        <v>43</v>
      </c>
      <c r="G107" s="76"/>
      <c r="H107" s="8"/>
      <c r="I107" s="9">
        <f t="shared" si="6"/>
        <v>3</v>
      </c>
      <c r="J107" s="10">
        <f t="shared" si="7"/>
        <v>0</v>
      </c>
      <c r="K107" s="21">
        <f t="shared" si="4"/>
        <v>0</v>
      </c>
      <c r="L107" s="82"/>
    </row>
    <row r="108" spans="2:12" ht="30" customHeight="1" x14ac:dyDescent="0.3">
      <c r="B108" s="81" t="str">
        <f t="shared" si="5"/>
        <v>LMNI</v>
      </c>
      <c r="C108" s="2">
        <f>IF(ISTEXT(D108),MAX($C$4:$C107)+1,"")</f>
        <v>100</v>
      </c>
      <c r="D108" s="4" t="s">
        <v>9</v>
      </c>
      <c r="E108" s="95" t="s">
        <v>1814</v>
      </c>
      <c r="F108" s="91" t="s">
        <v>43</v>
      </c>
      <c r="G108" s="76"/>
      <c r="H108" s="8"/>
      <c r="I108" s="9">
        <f t="shared" si="6"/>
        <v>3</v>
      </c>
      <c r="J108" s="10">
        <f t="shared" si="7"/>
        <v>0</v>
      </c>
      <c r="K108" s="21">
        <f t="shared" si="4"/>
        <v>0</v>
      </c>
      <c r="L108" s="82"/>
    </row>
    <row r="109" spans="2:12" ht="30" customHeight="1" x14ac:dyDescent="0.3">
      <c r="B109" s="81" t="str">
        <f t="shared" si="5"/>
        <v>LMNI</v>
      </c>
      <c r="C109" s="2">
        <f>IF(ISTEXT(D109),MAX($C$4:$C108)+1,"")</f>
        <v>101</v>
      </c>
      <c r="D109" s="243" t="s">
        <v>11</v>
      </c>
      <c r="E109" s="245" t="s">
        <v>1839</v>
      </c>
      <c r="F109" s="174" t="s">
        <v>43</v>
      </c>
      <c r="G109" s="76"/>
      <c r="H109" s="175"/>
      <c r="I109" s="9">
        <f t="shared" si="6"/>
        <v>1</v>
      </c>
      <c r="J109" s="10">
        <f t="shared" si="7"/>
        <v>0</v>
      </c>
      <c r="K109" s="21">
        <f t="shared" si="4"/>
        <v>0</v>
      </c>
      <c r="L109" s="179"/>
    </row>
    <row r="110" spans="2:12" ht="30" customHeight="1" x14ac:dyDescent="0.3">
      <c r="B110" s="81" t="str">
        <f t="shared" si="5"/>
        <v>LMNI</v>
      </c>
      <c r="C110" s="2">
        <f>IF(ISTEXT(D110),MAX($C$4:$C109)+1,"")</f>
        <v>102</v>
      </c>
      <c r="D110" s="243" t="s">
        <v>11</v>
      </c>
      <c r="E110" s="246" t="s">
        <v>1840</v>
      </c>
      <c r="F110" s="174" t="s">
        <v>43</v>
      </c>
      <c r="G110" s="76"/>
      <c r="H110" s="175"/>
      <c r="I110" s="9">
        <f t="shared" si="6"/>
        <v>1</v>
      </c>
      <c r="J110" s="10">
        <f t="shared" si="7"/>
        <v>0</v>
      </c>
      <c r="K110" s="21">
        <f t="shared" si="4"/>
        <v>0</v>
      </c>
      <c r="L110" s="179"/>
    </row>
    <row r="111" spans="2:12" ht="30" customHeight="1" x14ac:dyDescent="0.3">
      <c r="B111" s="81" t="str">
        <f t="shared" si="5"/>
        <v>LMNI</v>
      </c>
      <c r="C111" s="2">
        <f>IF(ISTEXT(D111),MAX($C$4:$C110)+1,"")</f>
        <v>103</v>
      </c>
      <c r="D111" s="243" t="s">
        <v>11</v>
      </c>
      <c r="E111" s="246" t="s">
        <v>1841</v>
      </c>
      <c r="F111" s="174" t="s">
        <v>43</v>
      </c>
      <c r="G111" s="76"/>
      <c r="H111" s="175"/>
      <c r="I111" s="9">
        <f t="shared" si="6"/>
        <v>1</v>
      </c>
      <c r="J111" s="10">
        <f t="shared" si="7"/>
        <v>0</v>
      </c>
      <c r="K111" s="21">
        <f t="shared" si="4"/>
        <v>0</v>
      </c>
      <c r="L111" s="179"/>
    </row>
    <row r="112" spans="2:12" ht="30" customHeight="1" x14ac:dyDescent="0.3">
      <c r="B112" s="81" t="str">
        <f t="shared" si="5"/>
        <v>LMNI</v>
      </c>
      <c r="C112" s="2">
        <f>IF(ISTEXT(D112),MAX($C$4:$C111)+1,"")</f>
        <v>104</v>
      </c>
      <c r="D112" s="243" t="s">
        <v>11</v>
      </c>
      <c r="E112" s="246" t="s">
        <v>1842</v>
      </c>
      <c r="F112" s="174" t="s">
        <v>43</v>
      </c>
      <c r="G112" s="76"/>
      <c r="H112" s="175"/>
      <c r="I112" s="9">
        <f t="shared" si="6"/>
        <v>1</v>
      </c>
      <c r="J112" s="10">
        <f t="shared" si="7"/>
        <v>0</v>
      </c>
      <c r="K112" s="21">
        <f t="shared" si="4"/>
        <v>0</v>
      </c>
      <c r="L112" s="179"/>
    </row>
    <row r="113" spans="2:12" ht="30" customHeight="1" x14ac:dyDescent="0.3">
      <c r="B113" s="81" t="str">
        <f t="shared" si="5"/>
        <v>LMNI</v>
      </c>
      <c r="C113" s="2">
        <f>IF(ISTEXT(D113),MAX($C$4:$C112)+1,"")</f>
        <v>105</v>
      </c>
      <c r="D113" s="243" t="s">
        <v>11</v>
      </c>
      <c r="E113" s="246" t="s">
        <v>1844</v>
      </c>
      <c r="F113" s="174" t="s">
        <v>43</v>
      </c>
      <c r="G113" s="76"/>
      <c r="H113" s="175"/>
      <c r="I113" s="9">
        <f t="shared" si="6"/>
        <v>1</v>
      </c>
      <c r="J113" s="10">
        <f t="shared" si="7"/>
        <v>0</v>
      </c>
      <c r="K113" s="21">
        <f t="shared" si="4"/>
        <v>0</v>
      </c>
      <c r="L113" s="179"/>
    </row>
    <row r="114" spans="2:12" ht="30" customHeight="1" x14ac:dyDescent="0.3">
      <c r="B114" s="81" t="str">
        <f t="shared" si="5"/>
        <v>LMNI</v>
      </c>
      <c r="C114" s="2">
        <f>IF(ISTEXT(D114),MAX($C$4:$C113)+1,"")</f>
        <v>106</v>
      </c>
      <c r="D114" s="173" t="s">
        <v>11</v>
      </c>
      <c r="E114" s="247" t="s">
        <v>1843</v>
      </c>
      <c r="F114" s="174" t="s">
        <v>43</v>
      </c>
      <c r="G114" s="76"/>
      <c r="H114" s="175"/>
      <c r="I114" s="176">
        <f>VLOOKUP($D114,SpecData,2,FALSE)</f>
        <v>1</v>
      </c>
      <c r="J114" s="177">
        <f>VLOOKUP($F114,AvailabilityData,2,FALSE)</f>
        <v>0</v>
      </c>
      <c r="K114" s="21">
        <f t="shared" si="4"/>
        <v>0</v>
      </c>
      <c r="L114" s="179"/>
    </row>
    <row r="115" spans="2:12" ht="30" customHeight="1" x14ac:dyDescent="0.3">
      <c r="B115" s="86" t="str">
        <f>IF(C115="","",#REF!)</f>
        <v/>
      </c>
      <c r="C115" s="86" t="str">
        <f>IF(ISTEXT(D115),MAX($C$5:$C108)+1,"")</f>
        <v/>
      </c>
      <c r="D115" s="3"/>
      <c r="E115" s="193" t="s">
        <v>1815</v>
      </c>
      <c r="F115" s="183"/>
      <c r="G115" s="72"/>
      <c r="H115" s="72"/>
      <c r="I115" s="72"/>
      <c r="J115" s="72"/>
      <c r="K115" s="21"/>
      <c r="L115" s="72"/>
    </row>
    <row r="116" spans="2:12" ht="30" customHeight="1" x14ac:dyDescent="0.3">
      <c r="B116" s="81" t="str">
        <f t="shared" si="5"/>
        <v>LMNI</v>
      </c>
      <c r="C116" s="2">
        <f>IF(ISTEXT(D116),MAX($C$4:$C114)+1,"")</f>
        <v>107</v>
      </c>
      <c r="D116" s="4" t="s">
        <v>9</v>
      </c>
      <c r="E116" s="99" t="s">
        <v>1816</v>
      </c>
      <c r="F116" s="91" t="s">
        <v>43</v>
      </c>
      <c r="G116" s="76"/>
      <c r="H116" s="8"/>
      <c r="I116" s="9">
        <f t="shared" si="6"/>
        <v>3</v>
      </c>
      <c r="J116" s="10">
        <f t="shared" si="7"/>
        <v>0</v>
      </c>
      <c r="K116" s="21">
        <f t="shared" si="4"/>
        <v>0</v>
      </c>
      <c r="L116" s="82"/>
    </row>
    <row r="117" spans="2:12" ht="30" customHeight="1" x14ac:dyDescent="0.3">
      <c r="B117" s="81" t="str">
        <f t="shared" si="5"/>
        <v>LMNI</v>
      </c>
      <c r="C117" s="2">
        <f>IF(ISTEXT(D117),MAX($C$4:$C116)+1,"")</f>
        <v>108</v>
      </c>
      <c r="D117" s="4" t="s">
        <v>9</v>
      </c>
      <c r="E117" s="95" t="s">
        <v>709</v>
      </c>
      <c r="F117" s="91" t="s">
        <v>43</v>
      </c>
      <c r="G117" s="76"/>
      <c r="H117" s="8"/>
      <c r="I117" s="9">
        <f t="shared" si="6"/>
        <v>3</v>
      </c>
      <c r="J117" s="10">
        <f t="shared" si="7"/>
        <v>0</v>
      </c>
      <c r="K117" s="21">
        <f t="shared" si="4"/>
        <v>0</v>
      </c>
      <c r="L117" s="82"/>
    </row>
    <row r="118" spans="2:12" ht="30" customHeight="1" x14ac:dyDescent="0.3">
      <c r="B118" s="81" t="str">
        <f t="shared" si="5"/>
        <v>LMNI</v>
      </c>
      <c r="C118" s="2">
        <f>IF(ISTEXT(D118),MAX($C$4:$C117)+1,"")</f>
        <v>109</v>
      </c>
      <c r="D118" s="4" t="s">
        <v>9</v>
      </c>
      <c r="E118" s="95" t="s">
        <v>707</v>
      </c>
      <c r="F118" s="91" t="s">
        <v>43</v>
      </c>
      <c r="G118" s="76"/>
      <c r="H118" s="8"/>
      <c r="I118" s="9">
        <f t="shared" si="6"/>
        <v>3</v>
      </c>
      <c r="J118" s="10">
        <f t="shared" si="7"/>
        <v>0</v>
      </c>
      <c r="K118" s="21">
        <f t="shared" si="4"/>
        <v>0</v>
      </c>
      <c r="L118" s="82"/>
    </row>
    <row r="119" spans="2:12" ht="30" customHeight="1" x14ac:dyDescent="0.3">
      <c r="B119" s="81" t="str">
        <f t="shared" si="5"/>
        <v>LMNI</v>
      </c>
      <c r="C119" s="2">
        <f>IF(ISTEXT(D119),MAX($C$4:$C118)+1,"")</f>
        <v>110</v>
      </c>
      <c r="D119" s="4" t="s">
        <v>9</v>
      </c>
      <c r="E119" s="190" t="s">
        <v>1817</v>
      </c>
      <c r="F119" s="91" t="s">
        <v>43</v>
      </c>
      <c r="G119" s="76"/>
      <c r="H119" s="8"/>
      <c r="I119" s="9">
        <v>3</v>
      </c>
      <c r="J119" s="10">
        <f>VLOOKUP($F119,AvailabilityData,2,FALSE)</f>
        <v>0</v>
      </c>
      <c r="K119" s="21">
        <f t="shared" si="4"/>
        <v>0</v>
      </c>
      <c r="L119" s="82"/>
    </row>
    <row r="120" spans="2:12" ht="30" customHeight="1" x14ac:dyDescent="0.3">
      <c r="B120" s="81" t="str">
        <f t="shared" si="5"/>
        <v>LMNI</v>
      </c>
      <c r="C120" s="2">
        <f>IF(ISTEXT(D120),MAX($C$4:$C119)+1,"")</f>
        <v>111</v>
      </c>
      <c r="D120" s="4" t="s">
        <v>11</v>
      </c>
      <c r="E120" s="95" t="s">
        <v>1818</v>
      </c>
      <c r="F120" s="91" t="s">
        <v>43</v>
      </c>
      <c r="G120" s="76"/>
      <c r="H120" s="8"/>
      <c r="I120" s="9">
        <f t="shared" si="6"/>
        <v>1</v>
      </c>
      <c r="J120" s="10">
        <f t="shared" si="7"/>
        <v>0</v>
      </c>
      <c r="K120" s="21">
        <f t="shared" si="4"/>
        <v>0</v>
      </c>
      <c r="L120" s="82"/>
    </row>
    <row r="121" spans="2:12" ht="30" customHeight="1" x14ac:dyDescent="0.3">
      <c r="B121" s="81" t="str">
        <f t="shared" si="5"/>
        <v>LMNI</v>
      </c>
      <c r="C121" s="2">
        <f>IF(ISTEXT(D121),MAX($C$4:$C120)+1,"")</f>
        <v>112</v>
      </c>
      <c r="D121" s="4" t="s">
        <v>9</v>
      </c>
      <c r="E121" s="95" t="s">
        <v>1819</v>
      </c>
      <c r="F121" s="91" t="s">
        <v>43</v>
      </c>
      <c r="G121" s="76"/>
      <c r="H121" s="8"/>
      <c r="I121" s="9">
        <f t="shared" si="6"/>
        <v>3</v>
      </c>
      <c r="J121" s="10">
        <f t="shared" si="7"/>
        <v>0</v>
      </c>
      <c r="K121" s="21">
        <f t="shared" si="4"/>
        <v>0</v>
      </c>
      <c r="L121" s="82"/>
    </row>
    <row r="122" spans="2:12" ht="30" customHeight="1" x14ac:dyDescent="0.3">
      <c r="B122" s="81" t="str">
        <f t="shared" si="5"/>
        <v>LMNI</v>
      </c>
      <c r="C122" s="2">
        <f>IF(ISTEXT(D122),MAX($C$4:$C121)+1,"")</f>
        <v>113</v>
      </c>
      <c r="D122" s="4" t="s">
        <v>9</v>
      </c>
      <c r="E122" s="190" t="s">
        <v>1820</v>
      </c>
      <c r="F122" s="91" t="s">
        <v>43</v>
      </c>
      <c r="G122" s="76"/>
      <c r="H122" s="8"/>
      <c r="I122" s="9">
        <v>3</v>
      </c>
      <c r="J122" s="10">
        <f>VLOOKUP($F122,AvailabilityData,2,FALSE)</f>
        <v>0</v>
      </c>
      <c r="K122" s="21">
        <f t="shared" si="4"/>
        <v>0</v>
      </c>
      <c r="L122" s="82"/>
    </row>
    <row r="123" spans="2:12" ht="30" customHeight="1" x14ac:dyDescent="0.3">
      <c r="B123" s="81" t="str">
        <f t="shared" si="5"/>
        <v>LMNI</v>
      </c>
      <c r="C123" s="2">
        <f>IF(ISTEXT(D123),MAX($C$4:$C122)+1,"")</f>
        <v>114</v>
      </c>
      <c r="D123" s="4" t="s">
        <v>9</v>
      </c>
      <c r="E123" s="190" t="s">
        <v>1821</v>
      </c>
      <c r="F123" s="91" t="s">
        <v>43</v>
      </c>
      <c r="G123" s="76"/>
      <c r="H123" s="8"/>
      <c r="I123" s="9">
        <v>3</v>
      </c>
      <c r="J123" s="10">
        <f>VLOOKUP($F123,AvailabilityData,2,FALSE)</f>
        <v>0</v>
      </c>
      <c r="K123" s="21">
        <f t="shared" si="4"/>
        <v>0</v>
      </c>
      <c r="L123" s="82"/>
    </row>
    <row r="124" spans="2:12" ht="30" customHeight="1" x14ac:dyDescent="0.3">
      <c r="B124" s="81" t="str">
        <f t="shared" si="5"/>
        <v>LMNI</v>
      </c>
      <c r="C124" s="2">
        <f>IF(ISTEXT(D124),MAX($C$4:$C123)+1,"")</f>
        <v>115</v>
      </c>
      <c r="D124" s="4" t="s">
        <v>9</v>
      </c>
      <c r="E124" s="190" t="s">
        <v>1822</v>
      </c>
      <c r="F124" s="91" t="s">
        <v>43</v>
      </c>
      <c r="G124" s="76"/>
      <c r="H124" s="8"/>
      <c r="I124" s="9">
        <v>3</v>
      </c>
      <c r="J124" s="10">
        <f>VLOOKUP($F124,AvailabilityData,2,FALSE)</f>
        <v>0</v>
      </c>
      <c r="K124" s="21">
        <f t="shared" si="4"/>
        <v>0</v>
      </c>
      <c r="L124" s="82"/>
    </row>
    <row r="125" spans="2:12" ht="30" customHeight="1" x14ac:dyDescent="0.3">
      <c r="B125" s="81" t="str">
        <f t="shared" si="5"/>
        <v>LMNI</v>
      </c>
      <c r="C125" s="2">
        <f>IF(ISTEXT(D125),MAX($C$4:$C124)+1,"")</f>
        <v>116</v>
      </c>
      <c r="D125" s="4" t="s">
        <v>9</v>
      </c>
      <c r="E125" s="190" t="s">
        <v>1823</v>
      </c>
      <c r="F125" s="91" t="s">
        <v>43</v>
      </c>
      <c r="G125" s="76"/>
      <c r="H125" s="8"/>
      <c r="I125" s="9">
        <v>3</v>
      </c>
      <c r="J125" s="10">
        <f>VLOOKUP($F125,AvailabilityData,2,FALSE)</f>
        <v>0</v>
      </c>
      <c r="K125" s="21">
        <f t="shared" si="4"/>
        <v>0</v>
      </c>
      <c r="L125" s="82"/>
    </row>
    <row r="126" spans="2:12" ht="30" customHeight="1" x14ac:dyDescent="0.3">
      <c r="B126" s="81" t="str">
        <f t="shared" si="5"/>
        <v>LMNI</v>
      </c>
      <c r="C126" s="2">
        <f>IF(ISTEXT(D126),MAX($C$4:$C125)+1,"")</f>
        <v>117</v>
      </c>
      <c r="D126" s="4" t="s">
        <v>9</v>
      </c>
      <c r="E126" s="190" t="s">
        <v>1824</v>
      </c>
      <c r="F126" s="91" t="s">
        <v>43</v>
      </c>
      <c r="G126" s="76"/>
      <c r="H126" s="8"/>
      <c r="I126" s="9">
        <v>3</v>
      </c>
      <c r="J126" s="10">
        <f>VLOOKUP($F126,AvailabilityData,2,FALSE)</f>
        <v>0</v>
      </c>
      <c r="K126" s="21">
        <f t="shared" si="4"/>
        <v>0</v>
      </c>
      <c r="L126" s="82"/>
    </row>
    <row r="127" spans="2:12" ht="30" customHeight="1" x14ac:dyDescent="0.3">
      <c r="B127" s="81" t="str">
        <f t="shared" si="5"/>
        <v>LMNI</v>
      </c>
      <c r="C127" s="2">
        <f>IF(ISTEXT(D127),MAX($C$4:$C126)+1,"")</f>
        <v>118</v>
      </c>
      <c r="D127" s="4" t="s">
        <v>9</v>
      </c>
      <c r="E127" s="95" t="s">
        <v>1825</v>
      </c>
      <c r="F127" s="91" t="s">
        <v>43</v>
      </c>
      <c r="G127" s="76"/>
      <c r="H127" s="8"/>
      <c r="I127" s="9">
        <f t="shared" si="6"/>
        <v>3</v>
      </c>
      <c r="J127" s="10">
        <f t="shared" si="7"/>
        <v>0</v>
      </c>
      <c r="K127" s="21">
        <f t="shared" si="4"/>
        <v>0</v>
      </c>
      <c r="L127" s="82"/>
    </row>
    <row r="128" spans="2:12" ht="30" customHeight="1" x14ac:dyDescent="0.3">
      <c r="B128" s="81" t="str">
        <f t="shared" si="5"/>
        <v>LMNI</v>
      </c>
      <c r="C128" s="2">
        <f>IF(ISTEXT(D128),MAX($C$4:$C127)+1,"")</f>
        <v>119</v>
      </c>
      <c r="D128" s="4" t="s">
        <v>9</v>
      </c>
      <c r="E128" s="95" t="s">
        <v>1826</v>
      </c>
      <c r="F128" s="91" t="s">
        <v>43</v>
      </c>
      <c r="G128" s="76"/>
      <c r="H128" s="8"/>
      <c r="I128" s="9">
        <f t="shared" si="6"/>
        <v>3</v>
      </c>
      <c r="J128" s="10">
        <f t="shared" si="7"/>
        <v>0</v>
      </c>
      <c r="K128" s="21">
        <f t="shared" si="4"/>
        <v>0</v>
      </c>
      <c r="L128" s="82"/>
    </row>
    <row r="129" spans="2:12" ht="30" customHeight="1" x14ac:dyDescent="0.3">
      <c r="B129" s="81" t="str">
        <f t="shared" si="5"/>
        <v>LMNI</v>
      </c>
      <c r="C129" s="2">
        <f>IF(ISTEXT(D129),MAX($C$4:$C128)+1,"")</f>
        <v>120</v>
      </c>
      <c r="D129" s="4" t="s">
        <v>9</v>
      </c>
      <c r="E129" s="190" t="s">
        <v>1827</v>
      </c>
      <c r="F129" s="91" t="s">
        <v>43</v>
      </c>
      <c r="G129" s="76"/>
      <c r="H129" s="8"/>
      <c r="I129" s="9">
        <v>3</v>
      </c>
      <c r="J129" s="10">
        <f>VLOOKUP($F129,AvailabilityData,2,FALSE)</f>
        <v>0</v>
      </c>
      <c r="K129" s="21">
        <f t="shared" si="4"/>
        <v>0</v>
      </c>
      <c r="L129" s="82"/>
    </row>
    <row r="130" spans="2:12" ht="30" customHeight="1" x14ac:dyDescent="0.3">
      <c r="B130" s="81" t="str">
        <f t="shared" si="5"/>
        <v>LMNI</v>
      </c>
      <c r="C130" s="2">
        <f>IF(ISTEXT(D130),MAX($C$4:$C129)+1,"")</f>
        <v>121</v>
      </c>
      <c r="D130" s="4" t="s">
        <v>9</v>
      </c>
      <c r="E130" s="95" t="s">
        <v>1828</v>
      </c>
      <c r="F130" s="91" t="s">
        <v>43</v>
      </c>
      <c r="G130" s="76"/>
      <c r="H130" s="8"/>
      <c r="I130" s="9">
        <f t="shared" si="6"/>
        <v>3</v>
      </c>
      <c r="J130" s="10">
        <f t="shared" si="7"/>
        <v>0</v>
      </c>
      <c r="K130" s="21">
        <f t="shared" si="4"/>
        <v>0</v>
      </c>
      <c r="L130" s="82"/>
    </row>
    <row r="131" spans="2:12" ht="30" customHeight="1" x14ac:dyDescent="0.3">
      <c r="B131" s="81" t="str">
        <f t="shared" si="5"/>
        <v>LMNI</v>
      </c>
      <c r="C131" s="2">
        <f>IF(ISTEXT(D131),MAX($C$4:$C130)+1,"")</f>
        <v>122</v>
      </c>
      <c r="D131" s="4" t="s">
        <v>9</v>
      </c>
      <c r="E131" s="95" t="s">
        <v>1829</v>
      </c>
      <c r="F131" s="91" t="s">
        <v>43</v>
      </c>
      <c r="G131" s="76"/>
      <c r="H131" s="8"/>
      <c r="I131" s="9">
        <f t="shared" si="6"/>
        <v>3</v>
      </c>
      <c r="J131" s="10">
        <f t="shared" si="7"/>
        <v>0</v>
      </c>
      <c r="K131" s="21">
        <f t="shared" si="4"/>
        <v>0</v>
      </c>
      <c r="L131" s="82"/>
    </row>
    <row r="132" spans="2:12" ht="30" customHeight="1" x14ac:dyDescent="0.3">
      <c r="B132" s="81" t="str">
        <f t="shared" si="5"/>
        <v>LMNI</v>
      </c>
      <c r="C132" s="2">
        <f>IF(ISTEXT(D132),MAX($C$4:$C131)+1,"")</f>
        <v>123</v>
      </c>
      <c r="D132" s="4" t="s">
        <v>9</v>
      </c>
      <c r="E132" s="95" t="s">
        <v>1830</v>
      </c>
      <c r="F132" s="91" t="s">
        <v>43</v>
      </c>
      <c r="G132" s="76"/>
      <c r="H132" s="8"/>
      <c r="I132" s="9">
        <f t="shared" si="6"/>
        <v>3</v>
      </c>
      <c r="J132" s="10">
        <f t="shared" si="7"/>
        <v>0</v>
      </c>
      <c r="K132" s="21">
        <f t="shared" si="4"/>
        <v>0</v>
      </c>
      <c r="L132" s="82"/>
    </row>
    <row r="133" spans="2:12" ht="30" customHeight="1" x14ac:dyDescent="0.3">
      <c r="B133" s="81" t="str">
        <f t="shared" si="5"/>
        <v>LMNI</v>
      </c>
      <c r="C133" s="2">
        <f>IF(ISTEXT(D133),MAX($C$4:$C132)+1,"")</f>
        <v>124</v>
      </c>
      <c r="D133" s="4" t="s">
        <v>9</v>
      </c>
      <c r="E133" s="95" t="s">
        <v>1831</v>
      </c>
      <c r="F133" s="91" t="s">
        <v>43</v>
      </c>
      <c r="G133" s="76"/>
      <c r="H133" s="8"/>
      <c r="I133" s="9">
        <f t="shared" si="6"/>
        <v>3</v>
      </c>
      <c r="J133" s="10">
        <f t="shared" si="7"/>
        <v>0</v>
      </c>
      <c r="K133" s="21">
        <f t="shared" ref="K133:K137" si="8">I133*J133</f>
        <v>0</v>
      </c>
      <c r="L133" s="82"/>
    </row>
    <row r="134" spans="2:12" ht="30" customHeight="1" x14ac:dyDescent="0.3">
      <c r="B134" s="81" t="str">
        <f t="shared" si="5"/>
        <v>LMNI</v>
      </c>
      <c r="C134" s="2">
        <f>IF(ISTEXT(D134),MAX($C$4:$C133)+1,"")</f>
        <v>125</v>
      </c>
      <c r="D134" s="4" t="s">
        <v>9</v>
      </c>
      <c r="E134" s="190" t="s">
        <v>1832</v>
      </c>
      <c r="F134" s="91" t="s">
        <v>43</v>
      </c>
      <c r="G134" s="76"/>
      <c r="H134" s="8"/>
      <c r="I134" s="9">
        <v>3</v>
      </c>
      <c r="J134" s="10">
        <f>VLOOKUP($F134,AvailabilityData,2,FALSE)</f>
        <v>0</v>
      </c>
      <c r="K134" s="21">
        <f t="shared" si="8"/>
        <v>0</v>
      </c>
      <c r="L134" s="82"/>
    </row>
    <row r="135" spans="2:12" ht="30" customHeight="1" x14ac:dyDescent="0.3">
      <c r="B135" s="81" t="str">
        <f t="shared" si="5"/>
        <v>LMNI</v>
      </c>
      <c r="C135" s="2">
        <f>IF(ISTEXT(D135),MAX($C$4:$C134)+1,"")</f>
        <v>126</v>
      </c>
      <c r="D135" s="4" t="s">
        <v>9</v>
      </c>
      <c r="E135" s="190" t="s">
        <v>1833</v>
      </c>
      <c r="F135" s="91" t="s">
        <v>43</v>
      </c>
      <c r="G135" s="76"/>
      <c r="H135" s="8"/>
      <c r="I135" s="9">
        <v>3</v>
      </c>
      <c r="J135" s="10">
        <f>VLOOKUP($F135,AvailabilityData,2,FALSE)</f>
        <v>0</v>
      </c>
      <c r="K135" s="21">
        <f t="shared" si="8"/>
        <v>0</v>
      </c>
      <c r="L135" s="82"/>
    </row>
    <row r="136" spans="2:12" ht="30" customHeight="1" x14ac:dyDescent="0.3">
      <c r="B136" s="81" t="str">
        <f t="shared" si="5"/>
        <v>LMNI</v>
      </c>
      <c r="C136" s="2">
        <f>IF(ISTEXT(D136),MAX($C$4:$C135)+1,"")</f>
        <v>127</v>
      </c>
      <c r="D136" s="4" t="s">
        <v>9</v>
      </c>
      <c r="E136" s="96" t="s">
        <v>1834</v>
      </c>
      <c r="F136" s="91" t="s">
        <v>43</v>
      </c>
      <c r="G136" s="76"/>
      <c r="H136" s="8"/>
      <c r="I136" s="9">
        <f t="shared" si="6"/>
        <v>3</v>
      </c>
      <c r="J136" s="10">
        <f t="shared" si="7"/>
        <v>0</v>
      </c>
      <c r="K136" s="21">
        <f t="shared" si="8"/>
        <v>0</v>
      </c>
      <c r="L136" s="82"/>
    </row>
    <row r="137" spans="2:12" ht="30" customHeight="1" x14ac:dyDescent="0.3">
      <c r="B137" s="81" t="str">
        <f t="shared" si="5"/>
        <v>LMNI</v>
      </c>
      <c r="C137" s="2">
        <f>IF(ISTEXT(D137),MAX($C$4:$C136)+1,"")</f>
        <v>128</v>
      </c>
      <c r="D137" s="4" t="s">
        <v>9</v>
      </c>
      <c r="E137" s="96" t="s">
        <v>1835</v>
      </c>
      <c r="F137" s="91" t="s">
        <v>43</v>
      </c>
      <c r="G137" s="76"/>
      <c r="H137" s="8"/>
      <c r="I137" s="9">
        <f t="shared" si="6"/>
        <v>3</v>
      </c>
      <c r="J137" s="10">
        <f t="shared" si="7"/>
        <v>0</v>
      </c>
      <c r="K137" s="21">
        <f t="shared" si="8"/>
        <v>0</v>
      </c>
      <c r="L137" s="82"/>
    </row>
    <row r="138" spans="2:12" ht="12" customHeight="1" x14ac:dyDescent="0.3">
      <c r="B138" s="248"/>
      <c r="C138" s="248"/>
      <c r="D138" s="249"/>
      <c r="E138" s="250"/>
      <c r="F138" s="251"/>
      <c r="H138" s="252"/>
      <c r="I138" s="253"/>
      <c r="J138" s="254"/>
      <c r="K138" s="253"/>
      <c r="L138" s="255"/>
    </row>
    <row r="139" spans="2:12" ht="6.6" hidden="1" customHeight="1" x14ac:dyDescent="0.3">
      <c r="B139" s="248"/>
      <c r="C139" s="248"/>
      <c r="D139" s="249"/>
      <c r="E139" s="250"/>
      <c r="F139" s="251"/>
      <c r="H139" s="252"/>
      <c r="I139" s="253"/>
      <c r="J139" s="254"/>
      <c r="K139" s="253"/>
      <c r="L139" s="255"/>
    </row>
    <row r="140" spans="2:12" ht="6.6" hidden="1" customHeight="1" x14ac:dyDescent="0.3">
      <c r="B140" s="248"/>
      <c r="C140" s="248"/>
      <c r="D140" s="249"/>
      <c r="E140" s="250"/>
      <c r="F140" s="251"/>
      <c r="H140" s="252"/>
      <c r="I140" s="253"/>
      <c r="J140" s="254"/>
      <c r="K140" s="253"/>
      <c r="L140" s="255"/>
    </row>
    <row r="141" spans="2:12" ht="6.6" hidden="1" customHeight="1" x14ac:dyDescent="0.3">
      <c r="B141" s="248"/>
      <c r="C141" s="248"/>
      <c r="D141" s="249"/>
      <c r="E141" s="250"/>
      <c r="F141" s="251"/>
      <c r="H141" s="252"/>
      <c r="I141" s="253"/>
      <c r="J141" s="254"/>
      <c r="K141" s="253"/>
      <c r="L141" s="255"/>
    </row>
    <row r="142" spans="2:12" ht="6.6" hidden="1" customHeight="1" x14ac:dyDescent="0.3">
      <c r="B142" s="248"/>
      <c r="C142" s="248"/>
      <c r="D142" s="249"/>
      <c r="E142" s="250"/>
      <c r="F142" s="251"/>
      <c r="H142" s="252"/>
      <c r="I142" s="253"/>
      <c r="J142" s="254"/>
      <c r="K142" s="253"/>
      <c r="L142" s="255"/>
    </row>
    <row r="143" spans="2:12" ht="6.6" hidden="1" customHeight="1" x14ac:dyDescent="0.3">
      <c r="B143" s="248"/>
      <c r="C143" s="248"/>
      <c r="D143" s="249"/>
      <c r="E143" s="250"/>
      <c r="F143" s="251"/>
      <c r="H143" s="252"/>
      <c r="I143" s="253"/>
      <c r="J143" s="254"/>
      <c r="K143" s="253"/>
      <c r="L143" s="255"/>
    </row>
    <row r="144" spans="2:12" ht="6.6" hidden="1" customHeight="1" x14ac:dyDescent="0.3">
      <c r="B144" s="248"/>
      <c r="C144" s="248"/>
      <c r="D144" s="249"/>
      <c r="E144" s="250"/>
      <c r="F144" s="251"/>
      <c r="H144" s="252"/>
      <c r="I144" s="253"/>
      <c r="J144" s="254"/>
      <c r="K144" s="253"/>
      <c r="L144" s="255"/>
    </row>
    <row r="145" ht="6.6" hidden="1" customHeight="1" x14ac:dyDescent="0.3"/>
    <row r="146" ht="6.6" hidden="1" customHeight="1" x14ac:dyDescent="0.3"/>
    <row r="147" ht="6.6" hidden="1" customHeight="1" x14ac:dyDescent="0.3"/>
    <row r="148" ht="6.6" hidden="1" customHeight="1" x14ac:dyDescent="0.3"/>
    <row r="149" ht="6.6" hidden="1" customHeight="1" x14ac:dyDescent="0.3"/>
    <row r="150" ht="6.6" hidden="1" customHeight="1" x14ac:dyDescent="0.3"/>
    <row r="151" ht="6.6" hidden="1" customHeight="1" x14ac:dyDescent="0.3"/>
    <row r="152" ht="6.6" hidden="1" customHeight="1" x14ac:dyDescent="0.3"/>
    <row r="153" ht="6.6" hidden="1" customHeight="1" x14ac:dyDescent="0.3"/>
    <row r="154" ht="6.6" hidden="1" customHeight="1" x14ac:dyDescent="0.3"/>
    <row r="155" ht="6.6" hidden="1" customHeight="1" x14ac:dyDescent="0.3"/>
    <row r="156" ht="6.6" hidden="1" customHeight="1" x14ac:dyDescent="0.3"/>
    <row r="157" ht="6.6" hidden="1" customHeight="1" x14ac:dyDescent="0.3"/>
    <row r="158" ht="6.6" hidden="1" customHeight="1" x14ac:dyDescent="0.3"/>
    <row r="159" ht="6.6" hidden="1" customHeight="1" x14ac:dyDescent="0.3"/>
    <row r="160" ht="6.6" hidden="1" customHeight="1" x14ac:dyDescent="0.3"/>
    <row r="161" ht="6.6" hidden="1" customHeight="1" x14ac:dyDescent="0.3"/>
    <row r="162" ht="6.6" hidden="1" customHeight="1" x14ac:dyDescent="0.3"/>
    <row r="163" ht="6.6" hidden="1" customHeight="1" x14ac:dyDescent="0.3"/>
    <row r="164" ht="6.6" hidden="1" customHeight="1" x14ac:dyDescent="0.3"/>
    <row r="165" ht="6.6" hidden="1" customHeight="1" x14ac:dyDescent="0.3"/>
    <row r="166" ht="6.6" hidden="1" customHeight="1" x14ac:dyDescent="0.3"/>
    <row r="167" ht="6.6" hidden="1" customHeight="1" x14ac:dyDescent="0.3"/>
    <row r="168" ht="6.6" hidden="1" customHeight="1" x14ac:dyDescent="0.3"/>
    <row r="169" ht="6.6" hidden="1" customHeight="1" x14ac:dyDescent="0.3"/>
    <row r="170" ht="6.6" hidden="1" customHeight="1" x14ac:dyDescent="0.3"/>
    <row r="171" ht="6.6" hidden="1" customHeight="1" x14ac:dyDescent="0.3"/>
    <row r="172" ht="6.6" hidden="1" customHeight="1" x14ac:dyDescent="0.3"/>
    <row r="173" ht="6.6" hidden="1" customHeight="1" x14ac:dyDescent="0.3"/>
    <row r="174" ht="6.6" hidden="1" customHeight="1" x14ac:dyDescent="0.3"/>
    <row r="175" ht="6.6" hidden="1" customHeight="1" x14ac:dyDescent="0.3"/>
    <row r="176" ht="6.6" hidden="1" customHeight="1" x14ac:dyDescent="0.3"/>
    <row r="177" ht="6.6" hidden="1" customHeight="1" x14ac:dyDescent="0.3"/>
    <row r="178" ht="6.6" hidden="1" customHeight="1" x14ac:dyDescent="0.3"/>
    <row r="179" ht="6.6" hidden="1" customHeight="1" x14ac:dyDescent="0.3"/>
    <row r="180" ht="6.6" hidden="1" customHeight="1" x14ac:dyDescent="0.3"/>
    <row r="181" ht="6.6" hidden="1" customHeight="1" x14ac:dyDescent="0.3"/>
    <row r="182" ht="6.6" hidden="1" customHeight="1" x14ac:dyDescent="0.3"/>
    <row r="183" ht="6.6" hidden="1" customHeight="1" x14ac:dyDescent="0.3"/>
    <row r="184" ht="6.6" hidden="1" customHeight="1" x14ac:dyDescent="0.3"/>
    <row r="185" ht="6.6" hidden="1" customHeight="1" x14ac:dyDescent="0.3"/>
    <row r="186" ht="6.6" hidden="1" customHeight="1" x14ac:dyDescent="0.3"/>
    <row r="187" ht="6.6" hidden="1" customHeight="1" x14ac:dyDescent="0.3"/>
    <row r="188" ht="6.6" hidden="1" customHeight="1" x14ac:dyDescent="0.3"/>
    <row r="189" ht="6.6" hidden="1" customHeight="1" x14ac:dyDescent="0.3"/>
    <row r="190" ht="6.6" hidden="1" customHeight="1" x14ac:dyDescent="0.3"/>
    <row r="191" ht="6.6" hidden="1" customHeight="1" x14ac:dyDescent="0.3"/>
    <row r="192" ht="6.6" hidden="1" customHeight="1" x14ac:dyDescent="0.3"/>
    <row r="193" ht="6.6" hidden="1" customHeight="1" x14ac:dyDescent="0.3"/>
    <row r="194" ht="6.6" hidden="1" customHeight="1" x14ac:dyDescent="0.3"/>
    <row r="195" ht="6.6" hidden="1" customHeight="1" x14ac:dyDescent="0.3"/>
    <row r="196" ht="6.6" hidden="1" customHeight="1" x14ac:dyDescent="0.3"/>
    <row r="197" ht="6.6" hidden="1" customHeight="1" x14ac:dyDescent="0.3"/>
    <row r="198" ht="6.6" hidden="1" customHeight="1" x14ac:dyDescent="0.3"/>
    <row r="199" ht="6.6" hidden="1" customHeight="1" x14ac:dyDescent="0.3"/>
  </sheetData>
  <sheetProtection algorithmName="SHA-512" hashValue="arE135UM5/JDsTP2Sf8z8df1jX/J5BWL8cy5Oh6BzSthJrOcG9H6D9cgBVn9J0fYwM59Pp+SWerkc8LDdCeh6A==" saltValue="1gw934t8K3XboxkEOtpucw==" spinCount="100000" sheet="1" selectLockedCells="1"/>
  <conditionalFormatting sqref="D4:D24">
    <cfRule type="cellIs" dxfId="171" priority="30" operator="equal">
      <formula>"N/A"</formula>
    </cfRule>
    <cfRule type="cellIs" dxfId="170" priority="29" operator="equal">
      <formula>"Crucial"</formula>
    </cfRule>
    <cfRule type="cellIs" dxfId="169" priority="28" operator="equal">
      <formula>"Important"</formula>
    </cfRule>
  </conditionalFormatting>
  <conditionalFormatting sqref="D26:D41 D43:D66 D68:D70 D72:D101 D103:D114">
    <cfRule type="cellIs" dxfId="168" priority="21" operator="equal">
      <formula>"N/A"</formula>
    </cfRule>
    <cfRule type="cellIs" dxfId="167" priority="20" operator="equal">
      <formula>"Crucial"</formula>
    </cfRule>
    <cfRule type="cellIs" dxfId="166" priority="19" operator="equal">
      <formula>"Important"</formula>
    </cfRule>
  </conditionalFormatting>
  <conditionalFormatting sqref="D116:D144">
    <cfRule type="cellIs" dxfId="165" priority="33" operator="equal">
      <formula>"N/A"</formula>
    </cfRule>
    <cfRule type="cellIs" dxfId="164" priority="31" operator="equal">
      <formula>"Important"</formula>
    </cfRule>
    <cfRule type="cellIs" dxfId="163" priority="32" operator="equal">
      <formula>"Crucial"</formula>
    </cfRule>
  </conditionalFormatting>
  <conditionalFormatting sqref="F4:F115">
    <cfRule type="cellIs" dxfId="162" priority="2" operator="equal">
      <formula>"Function Available"</formula>
    </cfRule>
    <cfRule type="cellIs" dxfId="161" priority="3" operator="equal">
      <formula>"Exception"</formula>
    </cfRule>
    <cfRule type="cellIs" dxfId="160" priority="1" operator="equal">
      <formula>"Function Not Available"</formula>
    </cfRule>
  </conditionalFormatting>
  <conditionalFormatting sqref="F116:F144">
    <cfRule type="cellIs" dxfId="159" priority="25" operator="equal">
      <formula>"Function Not Available"</formula>
    </cfRule>
    <cfRule type="cellIs" dxfId="158" priority="26" operator="equal">
      <formula>"Function Available"</formula>
    </cfRule>
    <cfRule type="cellIs" dxfId="157" priority="27" operator="equal">
      <formula>"Exception"</formula>
    </cfRule>
  </conditionalFormatting>
  <dataValidations count="3">
    <dataValidation type="list" allowBlank="1" showInputMessage="1" showErrorMessage="1" sqref="F4:F5" xr:uid="{E2539927-C7F2-4300-8F10-4D9168E61D96}">
      <formula1>AvailabilityType</formula1>
    </dataValidation>
    <dataValidation type="list" allowBlank="1" showInputMessage="1" showErrorMessage="1" sqref="D4:D24 D26:D41 D43:D66 D68:D70 D72:D101 D103:D114 D116:D144" xr:uid="{3FB166D1-9F47-4694-BB47-FC2AA3391CDE}">
      <formula1>SpecType</formula1>
    </dataValidation>
    <dataValidation type="list" allowBlank="1" showInputMessage="1" showErrorMessage="1" errorTitle="Invalid specification type" error="Please enter a Specification type from the drop-down list." sqref="F6:F24 F26:F41 F43:F66 F68:F70 F72:F101 F103:F114 F116:F144" xr:uid="{FCA6446B-A923-4329-A4EE-B40919C2CE57}">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C00"/>
  </sheetPr>
  <dimension ref="A1:M155"/>
  <sheetViews>
    <sheetView showGridLines="0" zoomScale="70" zoomScaleNormal="70" workbookViewId="0">
      <selection activeCell="E10" activeCellId="4" sqref="E5 E6 E8 E9 E10"/>
    </sheetView>
  </sheetViews>
  <sheetFormatPr defaultColWidth="0" defaultRowHeight="14.4" zeroHeight="1" x14ac:dyDescent="0.3"/>
  <cols>
    <col min="1" max="1" width="1.21875" customWidth="1"/>
    <col min="2" max="2" width="11.77734375" customWidth="1"/>
    <col min="3" max="3" width="11.44140625" customWidth="1"/>
    <col min="4" max="4" width="23.21875" customWidth="1"/>
    <col min="5" max="5" width="65.77734375" customWidth="1"/>
    <col min="6" max="6" width="28.77734375" customWidth="1"/>
    <col min="7" max="7" width="15.5546875" style="79" customWidth="1"/>
    <col min="8" max="11" width="12.77734375" customWidth="1"/>
    <col min="12" max="12" width="49.44140625" customWidth="1"/>
    <col min="13" max="13" width="8.77734375" customWidth="1"/>
    <col min="14" max="16384" width="8.77734375" hidden="1"/>
  </cols>
  <sheetData>
    <row r="1" spans="2:12" ht="3" customHeight="1" x14ac:dyDescent="0.3"/>
    <row r="2" spans="2:12" ht="129" customHeight="1" thickBot="1" x14ac:dyDescent="0.35">
      <c r="B2" s="124" t="s">
        <v>44</v>
      </c>
      <c r="C2" s="125" t="s">
        <v>45</v>
      </c>
      <c r="D2" s="125" t="s">
        <v>46</v>
      </c>
      <c r="E2" s="125" t="s">
        <v>1624</v>
      </c>
      <c r="F2" s="125" t="s">
        <v>42</v>
      </c>
      <c r="G2" s="126" t="s">
        <v>47</v>
      </c>
      <c r="H2" s="126" t="s">
        <v>48</v>
      </c>
      <c r="I2" s="127" t="s">
        <v>49</v>
      </c>
      <c r="J2" s="127" t="s">
        <v>50</v>
      </c>
      <c r="K2" s="128" t="s">
        <v>14</v>
      </c>
      <c r="L2" s="129" t="s">
        <v>51</v>
      </c>
    </row>
    <row r="3" spans="2:12" ht="16.2" thickBot="1" x14ac:dyDescent="0.35">
      <c r="B3" s="34" t="s">
        <v>1625</v>
      </c>
      <c r="C3" s="34"/>
      <c r="D3" s="34"/>
      <c r="E3" s="34"/>
      <c r="F3" s="34"/>
      <c r="G3" s="77" t="s">
        <v>52</v>
      </c>
      <c r="H3" s="25">
        <f>COUNTA(D4:D456)</f>
        <v>101</v>
      </c>
      <c r="I3" s="61"/>
      <c r="J3" s="62" t="s">
        <v>53</v>
      </c>
      <c r="K3" s="63">
        <f>SUM(K4:K456)</f>
        <v>0</v>
      </c>
      <c r="L3" s="34"/>
    </row>
    <row r="4" spans="2:12" ht="30" customHeight="1" x14ac:dyDescent="0.3">
      <c r="B4" s="100" t="s">
        <v>1626</v>
      </c>
      <c r="C4" s="100">
        <v>1</v>
      </c>
      <c r="D4" s="104" t="s">
        <v>9</v>
      </c>
      <c r="E4" s="107" t="s">
        <v>1688</v>
      </c>
      <c r="F4" s="92" t="s">
        <v>43</v>
      </c>
      <c r="G4" s="76" t="s">
        <v>54</v>
      </c>
      <c r="H4" s="20">
        <f>COUNTIF(F4:F456,"Select from Drop Down")</f>
        <v>101</v>
      </c>
      <c r="I4" s="14">
        <f>VLOOKUP($D4,SpecData,2,FALSE)</f>
        <v>3</v>
      </c>
      <c r="J4" s="15">
        <f>VLOOKUP($F4,AvailabilityData,2,FALSE)</f>
        <v>0</v>
      </c>
      <c r="K4" s="21">
        <f>I4*J4</f>
        <v>0</v>
      </c>
      <c r="L4" s="82"/>
    </row>
    <row r="5" spans="2:12" ht="41.4" x14ac:dyDescent="0.3">
      <c r="B5" s="100" t="str">
        <f>IF(C5="","",$B$4)</f>
        <v>JMN</v>
      </c>
      <c r="C5" s="100">
        <f>IF(ISTEXT(D5),MAX($C$4:$C4)+1,"")</f>
        <v>2</v>
      </c>
      <c r="D5" s="104" t="s">
        <v>9</v>
      </c>
      <c r="E5" s="101" t="s">
        <v>690</v>
      </c>
      <c r="F5" s="92" t="s">
        <v>43</v>
      </c>
      <c r="G5" s="76" t="s">
        <v>55</v>
      </c>
      <c r="H5" s="20">
        <f>COUNTIF(F4:F456,"Function Available")</f>
        <v>0</v>
      </c>
      <c r="I5" s="14">
        <f>VLOOKUP($D5,SpecData,2,FALSE)</f>
        <v>3</v>
      </c>
      <c r="J5" s="15">
        <f>VLOOKUP($F5,AvailabilityData,2,FALSE)</f>
        <v>0</v>
      </c>
      <c r="K5" s="21">
        <f t="shared" ref="K5:K70" si="0">I5*J5</f>
        <v>0</v>
      </c>
      <c r="L5" s="82"/>
    </row>
    <row r="6" spans="2:12" ht="30" customHeight="1" x14ac:dyDescent="0.3">
      <c r="B6" s="100" t="str">
        <f>IF(C6="","",$B$4)</f>
        <v>JMN</v>
      </c>
      <c r="C6" s="100">
        <f>IF(ISTEXT(D6),MAX($C$4:$C5)+1,"")</f>
        <v>3</v>
      </c>
      <c r="D6" s="104" t="s">
        <v>9</v>
      </c>
      <c r="E6" s="101" t="s">
        <v>691</v>
      </c>
      <c r="F6" s="92" t="s">
        <v>43</v>
      </c>
      <c r="G6" s="76" t="s">
        <v>57</v>
      </c>
      <c r="H6" s="8">
        <f>COUNTIF(F4:F456,"Function Not Available")</f>
        <v>0</v>
      </c>
      <c r="I6" s="14">
        <f t="shared" ref="I6:I72" si="1">VLOOKUP($D6,SpecData,2,FALSE)</f>
        <v>3</v>
      </c>
      <c r="J6" s="15">
        <f t="shared" ref="J6:J72" si="2">VLOOKUP($F6,AvailabilityData,2,FALSE)</f>
        <v>0</v>
      </c>
      <c r="K6" s="21">
        <f t="shared" si="0"/>
        <v>0</v>
      </c>
      <c r="L6" s="82"/>
    </row>
    <row r="7" spans="2:12" ht="30" customHeight="1" x14ac:dyDescent="0.3">
      <c r="B7" s="100" t="str">
        <f t="shared" ref="B7:B11" si="3">IF(C7="","",$B$4)</f>
        <v>JMN</v>
      </c>
      <c r="C7" s="100">
        <f>IF(ISTEXT(D7),MAX($C$4:$C6)+1,"")</f>
        <v>4</v>
      </c>
      <c r="D7" s="104" t="s">
        <v>9</v>
      </c>
      <c r="E7" s="101" t="s">
        <v>692</v>
      </c>
      <c r="F7" s="92" t="s">
        <v>43</v>
      </c>
      <c r="G7" s="76" t="s">
        <v>59</v>
      </c>
      <c r="H7" s="8">
        <f>COUNTIF(F4:F456,"Exception")</f>
        <v>0</v>
      </c>
      <c r="I7" s="14">
        <f t="shared" si="1"/>
        <v>3</v>
      </c>
      <c r="J7" s="15">
        <f t="shared" si="2"/>
        <v>0</v>
      </c>
      <c r="K7" s="21">
        <f t="shared" si="0"/>
        <v>0</v>
      </c>
      <c r="L7" s="82"/>
    </row>
    <row r="8" spans="2:12" ht="55.2" x14ac:dyDescent="0.3">
      <c r="B8" s="100" t="str">
        <f t="shared" si="3"/>
        <v>JMN</v>
      </c>
      <c r="C8" s="100">
        <f>IF(ISTEXT(D8),MAX($C$4:$C7)+1,"")</f>
        <v>5</v>
      </c>
      <c r="D8" s="104" t="s">
        <v>9</v>
      </c>
      <c r="E8" s="101" t="s">
        <v>1689</v>
      </c>
      <c r="F8" s="92" t="s">
        <v>43</v>
      </c>
      <c r="G8" s="76" t="s">
        <v>61</v>
      </c>
      <c r="H8" s="11">
        <f>COUNTIFS(D:D,"=Crucial",F:F,"=Select From Drop Down")</f>
        <v>86</v>
      </c>
      <c r="I8" s="14">
        <f t="shared" si="1"/>
        <v>3</v>
      </c>
      <c r="J8" s="15">
        <f t="shared" si="2"/>
        <v>0</v>
      </c>
      <c r="K8" s="21">
        <f t="shared" si="0"/>
        <v>0</v>
      </c>
      <c r="L8" s="82"/>
    </row>
    <row r="9" spans="2:12" ht="30" customHeight="1" x14ac:dyDescent="0.3">
      <c r="B9" s="100" t="str">
        <f t="shared" si="3"/>
        <v>JMN</v>
      </c>
      <c r="C9" s="100">
        <f>IF(ISTEXT(D9),MAX($C$4:$C8)+1,"")</f>
        <v>6</v>
      </c>
      <c r="D9" s="104" t="s">
        <v>9</v>
      </c>
      <c r="E9" s="108" t="s">
        <v>693</v>
      </c>
      <c r="F9" s="92" t="s">
        <v>43</v>
      </c>
      <c r="G9" s="76" t="s">
        <v>63</v>
      </c>
      <c r="H9" s="11">
        <f>COUNTIFS(D:D,"=Crucial",F:F,"=Function Available")</f>
        <v>0</v>
      </c>
      <c r="I9" s="14">
        <f t="shared" si="1"/>
        <v>3</v>
      </c>
      <c r="J9" s="15">
        <f t="shared" si="2"/>
        <v>0</v>
      </c>
      <c r="K9" s="21">
        <f t="shared" si="0"/>
        <v>0</v>
      </c>
      <c r="L9" s="82"/>
    </row>
    <row r="10" spans="2:12" ht="30" customHeight="1" x14ac:dyDescent="0.3">
      <c r="B10" s="100" t="str">
        <f t="shared" si="3"/>
        <v>JMN</v>
      </c>
      <c r="C10" s="100">
        <f>IF(ISTEXT(D10),MAX($C$4:$C9)+1,"")</f>
        <v>7</v>
      </c>
      <c r="D10" s="104" t="s">
        <v>9</v>
      </c>
      <c r="E10" s="108" t="s">
        <v>1691</v>
      </c>
      <c r="F10" s="92" t="s">
        <v>43</v>
      </c>
      <c r="G10" s="76" t="s">
        <v>65</v>
      </c>
      <c r="H10" s="11">
        <f>COUNTIFS(D:D,"=Crucial",F:F,"=Function Not Available")</f>
        <v>0</v>
      </c>
      <c r="I10" s="14">
        <f t="shared" si="1"/>
        <v>3</v>
      </c>
      <c r="J10" s="15">
        <f t="shared" si="2"/>
        <v>0</v>
      </c>
      <c r="K10" s="21">
        <f t="shared" si="0"/>
        <v>0</v>
      </c>
      <c r="L10" s="82"/>
    </row>
    <row r="11" spans="2:12" ht="30" customHeight="1" x14ac:dyDescent="0.3">
      <c r="B11" s="86" t="str">
        <f t="shared" si="3"/>
        <v/>
      </c>
      <c r="C11" s="86" t="str">
        <f>IF(ISTEXT(D11),MAX($C$5:$C10)+1,"")</f>
        <v/>
      </c>
      <c r="D11" s="3"/>
      <c r="E11" s="94" t="s">
        <v>694</v>
      </c>
      <c r="F11" s="92"/>
      <c r="G11" s="78"/>
      <c r="H11" s="72"/>
      <c r="I11" s="72"/>
      <c r="J11" s="72"/>
      <c r="K11" s="72"/>
      <c r="L11" s="72"/>
    </row>
    <row r="12" spans="2:12" ht="30" customHeight="1" x14ac:dyDescent="0.3">
      <c r="B12" s="100" t="str">
        <f t="shared" ref="B12:B20" si="4">IF(C12="","",$B$4)</f>
        <v>JMN</v>
      </c>
      <c r="C12" s="100">
        <f>IF(ISTEXT(D12),MAX($C$4:$C10)+1,"")</f>
        <v>8</v>
      </c>
      <c r="D12" s="104" t="s">
        <v>9</v>
      </c>
      <c r="E12" s="109" t="s">
        <v>695</v>
      </c>
      <c r="F12" s="92" t="s">
        <v>43</v>
      </c>
      <c r="G12" s="76" t="s">
        <v>66</v>
      </c>
      <c r="H12" s="98">
        <f>COUNTIFS(D:D,"=Crucial",F:F,"=Exception")</f>
        <v>0</v>
      </c>
      <c r="I12" s="14">
        <f t="shared" si="1"/>
        <v>3</v>
      </c>
      <c r="J12" s="15">
        <f t="shared" si="2"/>
        <v>0</v>
      </c>
      <c r="K12" s="21">
        <f t="shared" si="0"/>
        <v>0</v>
      </c>
      <c r="L12" s="82"/>
    </row>
    <row r="13" spans="2:12" ht="30" customHeight="1" x14ac:dyDescent="0.3">
      <c r="B13" s="100" t="str">
        <f t="shared" si="4"/>
        <v>JMN</v>
      </c>
      <c r="C13" s="100">
        <f>IF(ISTEXT(D13),MAX($C$4:$C12)+1,"")</f>
        <v>9</v>
      </c>
      <c r="D13" s="104" t="s">
        <v>9</v>
      </c>
      <c r="E13" s="110" t="s">
        <v>696</v>
      </c>
      <c r="F13" s="92" t="s">
        <v>43</v>
      </c>
      <c r="G13" s="68" t="s">
        <v>67</v>
      </c>
      <c r="H13" s="97">
        <f>COUNTIFS(D:D,"=Important",F:F,"=Select From Drop Down")</f>
        <v>0</v>
      </c>
      <c r="I13" s="14">
        <f t="shared" si="1"/>
        <v>3</v>
      </c>
      <c r="J13" s="15">
        <f t="shared" si="2"/>
        <v>0</v>
      </c>
      <c r="K13" s="21">
        <f t="shared" si="0"/>
        <v>0</v>
      </c>
      <c r="L13" s="82"/>
    </row>
    <row r="14" spans="2:12" ht="30" customHeight="1" x14ac:dyDescent="0.3">
      <c r="B14" s="100" t="str">
        <f t="shared" si="4"/>
        <v>JMN</v>
      </c>
      <c r="C14" s="100">
        <f>IF(ISTEXT(D14),MAX($C$4:$C13)+1,"")</f>
        <v>10</v>
      </c>
      <c r="D14" s="104" t="s">
        <v>9</v>
      </c>
      <c r="E14" s="110" t="s">
        <v>705</v>
      </c>
      <c r="F14" s="92" t="s">
        <v>43</v>
      </c>
      <c r="G14" s="68" t="s">
        <v>69</v>
      </c>
      <c r="H14" s="97">
        <f>COUNTIFS(D:D,"=Important",F:F,"=Function Available")</f>
        <v>0</v>
      </c>
      <c r="I14" s="14">
        <f t="shared" si="1"/>
        <v>3</v>
      </c>
      <c r="J14" s="15">
        <f t="shared" si="2"/>
        <v>0</v>
      </c>
      <c r="K14" s="21">
        <f t="shared" si="0"/>
        <v>0</v>
      </c>
      <c r="L14" s="82"/>
    </row>
    <row r="15" spans="2:12" ht="30" customHeight="1" x14ac:dyDescent="0.3">
      <c r="B15" s="100" t="str">
        <f t="shared" si="4"/>
        <v>JMN</v>
      </c>
      <c r="C15" s="100">
        <f>IF(ISTEXT(D15),MAX($C$4:$C14)+1,"")</f>
        <v>11</v>
      </c>
      <c r="D15" s="104" t="s">
        <v>9</v>
      </c>
      <c r="E15" s="110" t="s">
        <v>698</v>
      </c>
      <c r="F15" s="92" t="s">
        <v>43</v>
      </c>
      <c r="G15" s="76" t="s">
        <v>71</v>
      </c>
      <c r="H15" s="98">
        <f>COUNTIFS(D:D,"=Important",F:F,"=Function Not Available")</f>
        <v>0</v>
      </c>
      <c r="I15" s="14">
        <f t="shared" si="1"/>
        <v>3</v>
      </c>
      <c r="J15" s="15">
        <f t="shared" si="2"/>
        <v>0</v>
      </c>
      <c r="K15" s="21">
        <f t="shared" si="0"/>
        <v>0</v>
      </c>
      <c r="L15" s="82"/>
    </row>
    <row r="16" spans="2:12" ht="30" customHeight="1" x14ac:dyDescent="0.3">
      <c r="B16" s="100" t="str">
        <f t="shared" si="4"/>
        <v>JMN</v>
      </c>
      <c r="C16" s="100">
        <f>IF(ISTEXT(D16),MAX($C$4:$C15)+1,"")</f>
        <v>12</v>
      </c>
      <c r="D16" s="104" t="s">
        <v>9</v>
      </c>
      <c r="E16" s="110" t="s">
        <v>699</v>
      </c>
      <c r="F16" s="92" t="s">
        <v>43</v>
      </c>
      <c r="G16" s="76" t="s">
        <v>73</v>
      </c>
      <c r="H16" s="98">
        <f>COUNTIFS(D:D,"=Important",F:F,"=Exception")</f>
        <v>0</v>
      </c>
      <c r="I16" s="14">
        <f t="shared" si="1"/>
        <v>3</v>
      </c>
      <c r="J16" s="15">
        <f t="shared" si="2"/>
        <v>0</v>
      </c>
      <c r="K16" s="21">
        <f t="shared" si="0"/>
        <v>0</v>
      </c>
      <c r="L16" s="82"/>
    </row>
    <row r="17" spans="2:12" ht="30" customHeight="1" x14ac:dyDescent="0.3">
      <c r="B17" s="100" t="str">
        <f t="shared" si="4"/>
        <v>JMN</v>
      </c>
      <c r="C17" s="100">
        <f>IF(ISTEXT(D17),MAX($C$4:$C16)+1,"")</f>
        <v>13</v>
      </c>
      <c r="D17" s="104" t="s">
        <v>9</v>
      </c>
      <c r="E17" s="110" t="s">
        <v>700</v>
      </c>
      <c r="F17" s="92" t="s">
        <v>43</v>
      </c>
      <c r="G17" s="76" t="s">
        <v>75</v>
      </c>
      <c r="H17" s="98">
        <f>COUNTIFS(D:D,"=Minimal",F:F,"=Select From Drop Down")</f>
        <v>14</v>
      </c>
      <c r="I17" s="14">
        <f t="shared" si="1"/>
        <v>3</v>
      </c>
      <c r="J17" s="15">
        <f t="shared" si="2"/>
        <v>0</v>
      </c>
      <c r="K17" s="21">
        <f t="shared" si="0"/>
        <v>0</v>
      </c>
      <c r="L17" s="82"/>
    </row>
    <row r="18" spans="2:12" ht="30" customHeight="1" x14ac:dyDescent="0.3">
      <c r="B18" s="100" t="str">
        <f t="shared" si="4"/>
        <v>JMN</v>
      </c>
      <c r="C18" s="100">
        <f>IF(ISTEXT(D18),MAX($C$4:$C17)+1,"")</f>
        <v>14</v>
      </c>
      <c r="D18" s="104" t="s">
        <v>9</v>
      </c>
      <c r="E18" s="110" t="s">
        <v>701</v>
      </c>
      <c r="F18" s="92" t="s">
        <v>43</v>
      </c>
      <c r="G18" s="76" t="s">
        <v>77</v>
      </c>
      <c r="H18" s="98">
        <f>COUNTIFS(D:D,"=Minimal",F:F,"=Function Available")</f>
        <v>0</v>
      </c>
      <c r="I18" s="14">
        <f t="shared" si="1"/>
        <v>3</v>
      </c>
      <c r="J18" s="15">
        <f t="shared" si="2"/>
        <v>0</v>
      </c>
      <c r="K18" s="21">
        <f t="shared" si="0"/>
        <v>0</v>
      </c>
      <c r="L18" s="82"/>
    </row>
    <row r="19" spans="2:12" ht="30" customHeight="1" x14ac:dyDescent="0.3">
      <c r="B19" s="100" t="str">
        <f t="shared" si="4"/>
        <v>JMN</v>
      </c>
      <c r="C19" s="100">
        <f>IF(ISTEXT(D19),MAX($C$4:$C18)+1,"")</f>
        <v>15</v>
      </c>
      <c r="D19" s="104" t="s">
        <v>9</v>
      </c>
      <c r="E19" s="110" t="s">
        <v>702</v>
      </c>
      <c r="F19" s="92" t="s">
        <v>43</v>
      </c>
      <c r="G19" s="76" t="s">
        <v>79</v>
      </c>
      <c r="H19" s="98">
        <f>COUNTIFS(D:D,"=Minimal",F:F,"=Function Not Available")</f>
        <v>0</v>
      </c>
      <c r="I19" s="14">
        <f t="shared" si="1"/>
        <v>3</v>
      </c>
      <c r="J19" s="15">
        <f t="shared" si="2"/>
        <v>0</v>
      </c>
      <c r="K19" s="21">
        <f t="shared" si="0"/>
        <v>0</v>
      </c>
      <c r="L19" s="82"/>
    </row>
    <row r="20" spans="2:12" ht="30" customHeight="1" x14ac:dyDescent="0.3">
      <c r="B20" s="100" t="str">
        <f t="shared" si="4"/>
        <v>JMN</v>
      </c>
      <c r="C20" s="100">
        <f>IF(ISTEXT(D20),MAX($C$4:$C19)+1,"")</f>
        <v>16</v>
      </c>
      <c r="D20" s="104" t="s">
        <v>9</v>
      </c>
      <c r="E20" s="110" t="s">
        <v>703</v>
      </c>
      <c r="F20" s="92" t="s">
        <v>43</v>
      </c>
      <c r="G20" s="76" t="s">
        <v>81</v>
      </c>
      <c r="H20" s="98">
        <f>COUNTIFS(D:D,"=Minimal",F:F,"=Exception")</f>
        <v>0</v>
      </c>
      <c r="I20" s="14">
        <f t="shared" si="1"/>
        <v>3</v>
      </c>
      <c r="J20" s="15">
        <f t="shared" si="2"/>
        <v>0</v>
      </c>
      <c r="K20" s="21">
        <f t="shared" si="0"/>
        <v>0</v>
      </c>
      <c r="L20" s="82"/>
    </row>
    <row r="21" spans="2:12" ht="30" customHeight="1" x14ac:dyDescent="0.3">
      <c r="B21" s="100" t="str">
        <f t="shared" ref="B21:B22" si="5">IF(C21="","",$B$4)</f>
        <v>JMN</v>
      </c>
      <c r="C21" s="100">
        <f>IF(ISTEXT(D21),MAX($C$4:$C20)+1,"")</f>
        <v>17</v>
      </c>
      <c r="D21" s="104" t="s">
        <v>9</v>
      </c>
      <c r="E21" s="110" t="s">
        <v>704</v>
      </c>
      <c r="F21" s="92" t="s">
        <v>43</v>
      </c>
      <c r="G21" s="76"/>
      <c r="H21" s="98"/>
      <c r="I21" s="14">
        <f t="shared" si="1"/>
        <v>3</v>
      </c>
      <c r="J21" s="15">
        <f>VLOOKUP($F21,AvailabilityData,2,FALSE)</f>
        <v>0</v>
      </c>
      <c r="K21" s="21">
        <f t="shared" si="0"/>
        <v>0</v>
      </c>
      <c r="L21" s="82"/>
    </row>
    <row r="22" spans="2:12" ht="30" customHeight="1" x14ac:dyDescent="0.3">
      <c r="B22" s="100" t="str">
        <f t="shared" si="5"/>
        <v>JMN</v>
      </c>
      <c r="C22" s="100">
        <f>IF(ISTEXT(D22),MAX($C$4:$C21)+1,"")</f>
        <v>18</v>
      </c>
      <c r="D22" s="4" t="s">
        <v>9</v>
      </c>
      <c r="E22" s="157" t="s">
        <v>697</v>
      </c>
      <c r="F22" s="92" t="s">
        <v>43</v>
      </c>
      <c r="G22" s="76"/>
      <c r="H22" s="8"/>
      <c r="I22" s="9">
        <f>VLOOKUP($D22,SpecData,2,FALSE)</f>
        <v>3</v>
      </c>
      <c r="J22" s="10">
        <f>VLOOKUP($F22,AvailabilityData,2,FALSE)</f>
        <v>0</v>
      </c>
      <c r="K22" s="16">
        <f>SUM(K23:K475)</f>
        <v>0</v>
      </c>
      <c r="L22" s="82"/>
    </row>
    <row r="23" spans="2:12" ht="30" customHeight="1" x14ac:dyDescent="0.3">
      <c r="B23" s="100" t="str">
        <f t="shared" ref="B23:B90" si="6">IF(C23="","",$B$4)</f>
        <v>JMN</v>
      </c>
      <c r="C23" s="100">
        <f>IF(ISTEXT(D23),MAX($C$4:$C22)+1,"")</f>
        <v>19</v>
      </c>
      <c r="D23" s="104" t="s">
        <v>9</v>
      </c>
      <c r="E23" s="110" t="s">
        <v>720</v>
      </c>
      <c r="F23" s="92" t="s">
        <v>43</v>
      </c>
      <c r="G23" s="76"/>
      <c r="H23" s="98"/>
      <c r="I23" s="14">
        <f t="shared" si="1"/>
        <v>3</v>
      </c>
      <c r="J23" s="15">
        <f t="shared" si="2"/>
        <v>0</v>
      </c>
      <c r="K23" s="21">
        <f t="shared" si="0"/>
        <v>0</v>
      </c>
      <c r="L23" s="82"/>
    </row>
    <row r="24" spans="2:12" ht="30" customHeight="1" x14ac:dyDescent="0.3">
      <c r="B24" s="100" t="str">
        <f t="shared" si="6"/>
        <v>JMN</v>
      </c>
      <c r="C24" s="100">
        <f>IF(ISTEXT(D24),MAX($C$4:$C23)+1,"")</f>
        <v>20</v>
      </c>
      <c r="D24" s="104" t="s">
        <v>11</v>
      </c>
      <c r="E24" s="110" t="s">
        <v>706</v>
      </c>
      <c r="F24" s="92" t="s">
        <v>43</v>
      </c>
      <c r="G24" s="76"/>
      <c r="H24" s="98"/>
      <c r="I24" s="14">
        <f t="shared" si="1"/>
        <v>1</v>
      </c>
      <c r="J24" s="15">
        <f t="shared" si="2"/>
        <v>0</v>
      </c>
      <c r="K24" s="21">
        <f t="shared" si="0"/>
        <v>0</v>
      </c>
      <c r="L24" s="82"/>
    </row>
    <row r="25" spans="2:12" ht="30" customHeight="1" x14ac:dyDescent="0.3">
      <c r="B25" s="100" t="str">
        <f t="shared" si="6"/>
        <v>JMN</v>
      </c>
      <c r="C25" s="100">
        <f>IF(ISTEXT(D25),MAX($C$4:$C24)+1,"")</f>
        <v>21</v>
      </c>
      <c r="D25" s="104" t="s">
        <v>9</v>
      </c>
      <c r="E25" s="110" t="s">
        <v>1715</v>
      </c>
      <c r="F25" s="92" t="s">
        <v>43</v>
      </c>
      <c r="G25" s="76"/>
      <c r="H25" s="98"/>
      <c r="I25" s="14">
        <f t="shared" si="1"/>
        <v>3</v>
      </c>
      <c r="J25" s="15">
        <f t="shared" si="2"/>
        <v>0</v>
      </c>
      <c r="K25" s="21">
        <f t="shared" si="0"/>
        <v>0</v>
      </c>
      <c r="L25" s="82"/>
    </row>
    <row r="26" spans="2:12" ht="30" customHeight="1" x14ac:dyDescent="0.3">
      <c r="B26" s="100" t="str">
        <f t="shared" si="6"/>
        <v>JMN</v>
      </c>
      <c r="C26" s="100">
        <f>IF(ISTEXT(D26),MAX($C$4:$C25)+1,"")</f>
        <v>22</v>
      </c>
      <c r="D26" s="104" t="s">
        <v>9</v>
      </c>
      <c r="E26" s="111" t="s">
        <v>707</v>
      </c>
      <c r="F26" s="92" t="s">
        <v>43</v>
      </c>
      <c r="G26" s="76"/>
      <c r="H26" s="98"/>
      <c r="I26" s="14">
        <f t="shared" si="1"/>
        <v>3</v>
      </c>
      <c r="J26" s="15">
        <f t="shared" si="2"/>
        <v>0</v>
      </c>
      <c r="K26" s="21">
        <f t="shared" si="0"/>
        <v>0</v>
      </c>
      <c r="L26" s="82"/>
    </row>
    <row r="27" spans="2:12" ht="30" customHeight="1" x14ac:dyDescent="0.3">
      <c r="B27" s="100" t="str">
        <f t="shared" si="6"/>
        <v>JMN</v>
      </c>
      <c r="C27" s="100">
        <f>IF(ISTEXT(D27),MAX($C$4:$C26)+1,"")</f>
        <v>23</v>
      </c>
      <c r="D27" s="104" t="s">
        <v>9</v>
      </c>
      <c r="E27" s="111" t="s">
        <v>708</v>
      </c>
      <c r="F27" s="92" t="s">
        <v>43</v>
      </c>
      <c r="G27" s="76"/>
      <c r="H27" s="98"/>
      <c r="I27" s="14">
        <f t="shared" si="1"/>
        <v>3</v>
      </c>
      <c r="J27" s="15">
        <f t="shared" si="2"/>
        <v>0</v>
      </c>
      <c r="K27" s="21">
        <f t="shared" si="0"/>
        <v>0</v>
      </c>
      <c r="L27" s="82"/>
    </row>
    <row r="28" spans="2:12" ht="30" customHeight="1" x14ac:dyDescent="0.3">
      <c r="B28" s="100" t="str">
        <f t="shared" si="6"/>
        <v>JMN</v>
      </c>
      <c r="C28" s="100">
        <f>IF(ISTEXT(D28),MAX($C$4:$C27)+1,"")</f>
        <v>24</v>
      </c>
      <c r="D28" s="104" t="s">
        <v>9</v>
      </c>
      <c r="E28" s="111" t="s">
        <v>709</v>
      </c>
      <c r="F28" s="92" t="s">
        <v>43</v>
      </c>
      <c r="G28" s="76"/>
      <c r="H28" s="98"/>
      <c r="I28" s="14">
        <f t="shared" si="1"/>
        <v>3</v>
      </c>
      <c r="J28" s="15">
        <f t="shared" si="2"/>
        <v>0</v>
      </c>
      <c r="K28" s="21">
        <f t="shared" si="0"/>
        <v>0</v>
      </c>
      <c r="L28" s="82"/>
    </row>
    <row r="29" spans="2:12" ht="30" customHeight="1" x14ac:dyDescent="0.3">
      <c r="B29" s="100" t="str">
        <f t="shared" si="6"/>
        <v>JMN</v>
      </c>
      <c r="C29" s="100">
        <f>IF(ISTEXT(D29),MAX($C$4:$C28)+1,"")</f>
        <v>25</v>
      </c>
      <c r="D29" s="104" t="s">
        <v>11</v>
      </c>
      <c r="E29" s="111" t="s">
        <v>710</v>
      </c>
      <c r="F29" s="92" t="s">
        <v>43</v>
      </c>
      <c r="G29" s="76"/>
      <c r="H29" s="98"/>
      <c r="I29" s="14">
        <f t="shared" si="1"/>
        <v>1</v>
      </c>
      <c r="J29" s="15">
        <f t="shared" si="2"/>
        <v>0</v>
      </c>
      <c r="K29" s="21">
        <f t="shared" si="0"/>
        <v>0</v>
      </c>
      <c r="L29" s="82"/>
    </row>
    <row r="30" spans="2:12" ht="30" customHeight="1" x14ac:dyDescent="0.3">
      <c r="B30" s="100" t="str">
        <f t="shared" si="6"/>
        <v>JMN</v>
      </c>
      <c r="C30" s="100">
        <f>IF(ISTEXT(D30),MAX($C$4:$C29)+1,"")</f>
        <v>26</v>
      </c>
      <c r="D30" s="104" t="s">
        <v>11</v>
      </c>
      <c r="E30" s="111" t="s">
        <v>711</v>
      </c>
      <c r="F30" s="92" t="s">
        <v>43</v>
      </c>
      <c r="G30" s="76"/>
      <c r="H30" s="98"/>
      <c r="I30" s="14">
        <f t="shared" si="1"/>
        <v>1</v>
      </c>
      <c r="J30" s="15">
        <f t="shared" si="2"/>
        <v>0</v>
      </c>
      <c r="K30" s="21">
        <f t="shared" si="0"/>
        <v>0</v>
      </c>
      <c r="L30" s="82"/>
    </row>
    <row r="31" spans="2:12" ht="30" customHeight="1" x14ac:dyDescent="0.3">
      <c r="B31" s="100" t="str">
        <f t="shared" si="6"/>
        <v>JMN</v>
      </c>
      <c r="C31" s="100">
        <f>IF(ISTEXT(D31),MAX($C$4:$C30)+1,"")</f>
        <v>27</v>
      </c>
      <c r="D31" s="104" t="s">
        <v>11</v>
      </c>
      <c r="E31" s="111" t="s">
        <v>712</v>
      </c>
      <c r="F31" s="92" t="s">
        <v>43</v>
      </c>
      <c r="G31" s="76"/>
      <c r="H31" s="98"/>
      <c r="I31" s="14">
        <f t="shared" si="1"/>
        <v>1</v>
      </c>
      <c r="J31" s="15">
        <f t="shared" si="2"/>
        <v>0</v>
      </c>
      <c r="K31" s="21">
        <f t="shared" si="0"/>
        <v>0</v>
      </c>
      <c r="L31" s="82"/>
    </row>
    <row r="32" spans="2:12" ht="30" customHeight="1" x14ac:dyDescent="0.3">
      <c r="B32" s="100" t="str">
        <f t="shared" si="6"/>
        <v>JMN</v>
      </c>
      <c r="C32" s="100">
        <f>IF(ISTEXT(D32),MAX($C$4:$C31)+1,"")</f>
        <v>28</v>
      </c>
      <c r="D32" s="104" t="s">
        <v>11</v>
      </c>
      <c r="E32" s="111" t="s">
        <v>713</v>
      </c>
      <c r="F32" s="92" t="s">
        <v>43</v>
      </c>
      <c r="G32" s="76"/>
      <c r="H32" s="98"/>
      <c r="I32" s="14">
        <f t="shared" si="1"/>
        <v>1</v>
      </c>
      <c r="J32" s="15">
        <f t="shared" si="2"/>
        <v>0</v>
      </c>
      <c r="K32" s="21">
        <f t="shared" si="0"/>
        <v>0</v>
      </c>
      <c r="L32" s="82"/>
    </row>
    <row r="33" spans="2:12" ht="30" customHeight="1" x14ac:dyDescent="0.3">
      <c r="B33" s="100" t="str">
        <f t="shared" si="6"/>
        <v>JMN</v>
      </c>
      <c r="C33" s="100">
        <f>IF(ISTEXT(D33),MAX($C$4:$C32)+1,"")</f>
        <v>29</v>
      </c>
      <c r="D33" s="104" t="s">
        <v>11</v>
      </c>
      <c r="E33" s="111" t="s">
        <v>714</v>
      </c>
      <c r="F33" s="92" t="s">
        <v>43</v>
      </c>
      <c r="G33" s="76"/>
      <c r="H33" s="98"/>
      <c r="I33" s="14">
        <f t="shared" si="1"/>
        <v>1</v>
      </c>
      <c r="J33" s="15">
        <f t="shared" si="2"/>
        <v>0</v>
      </c>
      <c r="K33" s="21">
        <f t="shared" si="0"/>
        <v>0</v>
      </c>
      <c r="L33" s="82"/>
    </row>
    <row r="34" spans="2:12" ht="30" customHeight="1" x14ac:dyDescent="0.3">
      <c r="B34" s="100" t="str">
        <f t="shared" si="6"/>
        <v>JMN</v>
      </c>
      <c r="C34" s="100">
        <f>IF(ISTEXT(D34),MAX($C$4:$C33)+1,"")</f>
        <v>30</v>
      </c>
      <c r="D34" s="104" t="s">
        <v>11</v>
      </c>
      <c r="E34" s="111" t="s">
        <v>715</v>
      </c>
      <c r="F34" s="92" t="s">
        <v>43</v>
      </c>
      <c r="G34" s="76"/>
      <c r="H34" s="98"/>
      <c r="I34" s="14">
        <f t="shared" si="1"/>
        <v>1</v>
      </c>
      <c r="J34" s="15">
        <f t="shared" si="2"/>
        <v>0</v>
      </c>
      <c r="K34" s="21">
        <f t="shared" si="0"/>
        <v>0</v>
      </c>
      <c r="L34" s="82"/>
    </row>
    <row r="35" spans="2:12" ht="30" customHeight="1" x14ac:dyDescent="0.3">
      <c r="B35" s="100" t="str">
        <f t="shared" si="6"/>
        <v>JMN</v>
      </c>
      <c r="C35" s="100">
        <f>IF(ISTEXT(D35),MAX($C$4:$C34)+1,"")</f>
        <v>31</v>
      </c>
      <c r="D35" s="104" t="s">
        <v>9</v>
      </c>
      <c r="E35" s="110" t="s">
        <v>716</v>
      </c>
      <c r="F35" s="92" t="s">
        <v>43</v>
      </c>
      <c r="G35" s="76"/>
      <c r="H35" s="98"/>
      <c r="I35" s="14">
        <f t="shared" si="1"/>
        <v>3</v>
      </c>
      <c r="J35" s="15">
        <f t="shared" si="2"/>
        <v>0</v>
      </c>
      <c r="K35" s="21">
        <f t="shared" si="0"/>
        <v>0</v>
      </c>
      <c r="L35" s="82"/>
    </row>
    <row r="36" spans="2:12" ht="30" customHeight="1" x14ac:dyDescent="0.3">
      <c r="B36" s="100" t="str">
        <f t="shared" si="6"/>
        <v>JMN</v>
      </c>
      <c r="C36" s="100">
        <f>IF(ISTEXT(D36),MAX($C$4:$C35)+1,"")</f>
        <v>32</v>
      </c>
      <c r="D36" s="104" t="s">
        <v>9</v>
      </c>
      <c r="E36" s="110" t="s">
        <v>718</v>
      </c>
      <c r="F36" s="92" t="s">
        <v>43</v>
      </c>
      <c r="G36" s="76"/>
      <c r="H36" s="98"/>
      <c r="I36" s="14">
        <f t="shared" si="1"/>
        <v>3</v>
      </c>
      <c r="J36" s="15">
        <f t="shared" si="2"/>
        <v>0</v>
      </c>
      <c r="K36" s="21">
        <f t="shared" si="0"/>
        <v>0</v>
      </c>
      <c r="L36" s="82"/>
    </row>
    <row r="37" spans="2:12" ht="30" customHeight="1" x14ac:dyDescent="0.3">
      <c r="B37" s="160" t="str">
        <f t="shared" si="6"/>
        <v>JMN</v>
      </c>
      <c r="C37" s="160">
        <f>IF(ISTEXT(D37),MAX($C$4:$C36)+1,"")</f>
        <v>33</v>
      </c>
      <c r="D37" s="161" t="s">
        <v>9</v>
      </c>
      <c r="E37" s="162" t="s">
        <v>719</v>
      </c>
      <c r="F37" s="163" t="s">
        <v>43</v>
      </c>
      <c r="G37" s="73"/>
      <c r="H37" s="164"/>
      <c r="I37" s="26">
        <f t="shared" si="1"/>
        <v>3</v>
      </c>
      <c r="J37" s="27">
        <f t="shared" si="2"/>
        <v>0</v>
      </c>
      <c r="K37" s="165">
        <f t="shared" si="0"/>
        <v>0</v>
      </c>
      <c r="L37" s="85"/>
    </row>
    <row r="38" spans="2:12" ht="30" customHeight="1" x14ac:dyDescent="0.3">
      <c r="B38" s="86" t="str">
        <f t="shared" si="6"/>
        <v/>
      </c>
      <c r="C38" s="86" t="str">
        <f>IF(ISTEXT(D38),MAX($C$4:$C37)+1,"")</f>
        <v/>
      </c>
      <c r="D38" s="3"/>
      <c r="E38" s="167" t="s">
        <v>1716</v>
      </c>
      <c r="F38" s="168"/>
      <c r="G38" s="169"/>
      <c r="H38" s="170"/>
      <c r="I38" s="171"/>
      <c r="J38" s="172"/>
      <c r="K38" s="171"/>
      <c r="L38" s="156"/>
    </row>
    <row r="39" spans="2:12" ht="30" customHeight="1" x14ac:dyDescent="0.3">
      <c r="B39" s="2" t="str">
        <f t="shared" si="6"/>
        <v>JMN</v>
      </c>
      <c r="C39" s="2">
        <f>IF(ISTEXT(D39),MAX($C$4:$C38)+1,"")</f>
        <v>34</v>
      </c>
      <c r="D39" s="4" t="s">
        <v>9</v>
      </c>
      <c r="E39" s="166" t="s">
        <v>1692</v>
      </c>
      <c r="F39" s="91" t="s">
        <v>43</v>
      </c>
      <c r="G39" s="68"/>
      <c r="H39" s="97"/>
      <c r="I39" s="14">
        <f t="shared" si="1"/>
        <v>3</v>
      </c>
      <c r="J39" s="15">
        <f t="shared" si="2"/>
        <v>0</v>
      </c>
      <c r="K39" s="21">
        <f t="shared" si="0"/>
        <v>0</v>
      </c>
      <c r="L39" s="90"/>
    </row>
    <row r="40" spans="2:12" ht="30" customHeight="1" x14ac:dyDescent="0.3">
      <c r="B40" s="100" t="str">
        <f t="shared" si="6"/>
        <v>JMN</v>
      </c>
      <c r="C40" s="100">
        <f>IF(ISTEXT(D40),MAX($C$4:$C39)+1,"")</f>
        <v>35</v>
      </c>
      <c r="D40" s="104" t="s">
        <v>11</v>
      </c>
      <c r="E40" s="158" t="s">
        <v>721</v>
      </c>
      <c r="F40" s="92" t="s">
        <v>43</v>
      </c>
      <c r="G40" s="76"/>
      <c r="H40" s="98"/>
      <c r="I40" s="14">
        <f t="shared" si="1"/>
        <v>1</v>
      </c>
      <c r="J40" s="15">
        <f t="shared" si="2"/>
        <v>0</v>
      </c>
      <c r="K40" s="21">
        <f t="shared" si="0"/>
        <v>0</v>
      </c>
      <c r="L40" s="82"/>
    </row>
    <row r="41" spans="2:12" ht="30" customHeight="1" x14ac:dyDescent="0.3">
      <c r="B41" s="100" t="str">
        <f t="shared" si="6"/>
        <v>JMN</v>
      </c>
      <c r="C41" s="100">
        <f>IF(ISTEXT(D41),MAX($C$4:$C40)+1,"")</f>
        <v>36</v>
      </c>
      <c r="D41" s="4" t="s">
        <v>9</v>
      </c>
      <c r="E41" s="159" t="s">
        <v>1717</v>
      </c>
      <c r="F41" s="92" t="s">
        <v>43</v>
      </c>
      <c r="G41" s="76"/>
      <c r="H41" s="8"/>
      <c r="I41" s="9">
        <f>VLOOKUP($D41,SpecData,2,FALSE)</f>
        <v>3</v>
      </c>
      <c r="J41" s="10">
        <f>VLOOKUP($F41,AvailabilityData,2,FALSE)</f>
        <v>0</v>
      </c>
      <c r="K41" s="16">
        <f>SUM(K42:K494)</f>
        <v>0</v>
      </c>
      <c r="L41" s="82"/>
    </row>
    <row r="42" spans="2:12" ht="30" customHeight="1" x14ac:dyDescent="0.3">
      <c r="B42" s="100" t="str">
        <f t="shared" si="6"/>
        <v>JMN</v>
      </c>
      <c r="C42" s="100">
        <f>IF(ISTEXT(D42),MAX($C$4:$C41)+1,"")</f>
        <v>37</v>
      </c>
      <c r="D42" s="4" t="s">
        <v>9</v>
      </c>
      <c r="E42" s="159" t="s">
        <v>1718</v>
      </c>
      <c r="F42" s="92" t="s">
        <v>43</v>
      </c>
      <c r="G42" s="76"/>
      <c r="H42" s="8"/>
      <c r="I42" s="9">
        <f>VLOOKUP($D42,SpecData,2,FALSE)</f>
        <v>3</v>
      </c>
      <c r="J42" s="10">
        <f>VLOOKUP($F42,AvailabilityData,2,FALSE)</f>
        <v>0</v>
      </c>
      <c r="K42" s="16">
        <f>SUM(K43:K494)</f>
        <v>0</v>
      </c>
      <c r="L42" s="82"/>
    </row>
    <row r="43" spans="2:12" ht="30" customHeight="1" x14ac:dyDescent="0.3">
      <c r="B43" s="100" t="str">
        <f t="shared" si="6"/>
        <v>JMN</v>
      </c>
      <c r="C43" s="100">
        <f>IF(ISTEXT(D43),MAX($C$4:$C42)+1,"")</f>
        <v>38</v>
      </c>
      <c r="D43" s="104" t="s">
        <v>41</v>
      </c>
      <c r="E43" s="158" t="s">
        <v>722</v>
      </c>
      <c r="F43" s="92" t="s">
        <v>43</v>
      </c>
      <c r="G43" s="76"/>
      <c r="H43" s="98"/>
      <c r="I43" s="14">
        <f t="shared" si="1"/>
        <v>0</v>
      </c>
      <c r="J43" s="15">
        <f t="shared" si="2"/>
        <v>0</v>
      </c>
      <c r="K43" s="21">
        <f t="shared" si="0"/>
        <v>0</v>
      </c>
      <c r="L43" s="82"/>
    </row>
    <row r="44" spans="2:12" ht="30" customHeight="1" x14ac:dyDescent="0.3">
      <c r="B44" s="100" t="str">
        <f t="shared" si="6"/>
        <v>JMN</v>
      </c>
      <c r="C44" s="100">
        <f>IF(ISTEXT(D44),MAX($C$4:$C43)+1,"")</f>
        <v>39</v>
      </c>
      <c r="D44" s="104" t="s">
        <v>9</v>
      </c>
      <c r="E44" s="110" t="s">
        <v>723</v>
      </c>
      <c r="F44" s="92" t="s">
        <v>43</v>
      </c>
      <c r="G44" s="76"/>
      <c r="H44" s="98"/>
      <c r="I44" s="14">
        <f t="shared" si="1"/>
        <v>3</v>
      </c>
      <c r="J44" s="15">
        <f t="shared" si="2"/>
        <v>0</v>
      </c>
      <c r="K44" s="21">
        <f t="shared" si="0"/>
        <v>0</v>
      </c>
      <c r="L44" s="82"/>
    </row>
    <row r="45" spans="2:12" ht="30" customHeight="1" x14ac:dyDescent="0.3">
      <c r="B45" s="100" t="str">
        <f t="shared" si="6"/>
        <v>JMN</v>
      </c>
      <c r="C45" s="100">
        <f>IF(ISTEXT(D45),MAX($C$4:$C44)+1,"")</f>
        <v>40</v>
      </c>
      <c r="D45" s="104" t="s">
        <v>11</v>
      </c>
      <c r="E45" s="110" t="s">
        <v>724</v>
      </c>
      <c r="F45" s="92" t="s">
        <v>43</v>
      </c>
      <c r="G45" s="76"/>
      <c r="H45" s="98"/>
      <c r="I45" s="14">
        <f t="shared" si="1"/>
        <v>1</v>
      </c>
      <c r="J45" s="15">
        <f t="shared" si="2"/>
        <v>0</v>
      </c>
      <c r="K45" s="21">
        <f t="shared" si="0"/>
        <v>0</v>
      </c>
      <c r="L45" s="82"/>
    </row>
    <row r="46" spans="2:12" ht="30" customHeight="1" x14ac:dyDescent="0.3">
      <c r="B46" s="100" t="str">
        <f t="shared" si="6"/>
        <v>JMN</v>
      </c>
      <c r="C46" s="100">
        <f>IF(ISTEXT(D46),MAX($C$4:$C45)+1,"")</f>
        <v>41</v>
      </c>
      <c r="D46" s="104" t="s">
        <v>9</v>
      </c>
      <c r="E46" s="110" t="s">
        <v>1693</v>
      </c>
      <c r="F46" s="92" t="s">
        <v>43</v>
      </c>
      <c r="G46" s="76"/>
      <c r="H46" s="98"/>
      <c r="I46" s="14">
        <f t="shared" si="1"/>
        <v>3</v>
      </c>
      <c r="J46" s="15">
        <f t="shared" si="2"/>
        <v>0</v>
      </c>
      <c r="K46" s="21">
        <f t="shared" si="0"/>
        <v>0</v>
      </c>
      <c r="L46" s="82"/>
    </row>
    <row r="47" spans="2:12" ht="30" customHeight="1" x14ac:dyDescent="0.3">
      <c r="B47" s="100" t="str">
        <f t="shared" si="6"/>
        <v>JMN</v>
      </c>
      <c r="C47" s="100">
        <f>IF(ISTEXT(D47),MAX($C$4:$C46)+1,"")</f>
        <v>42</v>
      </c>
      <c r="D47" s="104" t="s">
        <v>11</v>
      </c>
      <c r="E47" s="110" t="s">
        <v>392</v>
      </c>
      <c r="F47" s="92" t="s">
        <v>43</v>
      </c>
      <c r="G47" s="76"/>
      <c r="H47" s="98"/>
      <c r="I47" s="14">
        <f t="shared" si="1"/>
        <v>1</v>
      </c>
      <c r="J47" s="15">
        <f t="shared" si="2"/>
        <v>0</v>
      </c>
      <c r="K47" s="21">
        <f t="shared" si="0"/>
        <v>0</v>
      </c>
      <c r="L47" s="82"/>
    </row>
    <row r="48" spans="2:12" ht="30" customHeight="1" x14ac:dyDescent="0.3">
      <c r="B48" s="100" t="str">
        <f t="shared" si="6"/>
        <v>JMN</v>
      </c>
      <c r="C48" s="100">
        <f>IF(ISTEXT(D48),MAX($C$4:$C47)+1,"")</f>
        <v>43</v>
      </c>
      <c r="D48" s="104" t="s">
        <v>11</v>
      </c>
      <c r="E48" s="110" t="s">
        <v>726</v>
      </c>
      <c r="F48" s="92" t="s">
        <v>43</v>
      </c>
      <c r="G48" s="76"/>
      <c r="H48" s="98"/>
      <c r="I48" s="14">
        <f t="shared" si="1"/>
        <v>1</v>
      </c>
      <c r="J48" s="15">
        <f t="shared" si="2"/>
        <v>0</v>
      </c>
      <c r="K48" s="21">
        <f t="shared" si="0"/>
        <v>0</v>
      </c>
      <c r="L48" s="82"/>
    </row>
    <row r="49" spans="2:12" ht="30" customHeight="1" x14ac:dyDescent="0.3">
      <c r="B49" s="100" t="str">
        <f t="shared" si="6"/>
        <v>JMN</v>
      </c>
      <c r="C49" s="100">
        <f>IF(ISTEXT(D49),MAX($C$4:$C48)+1,"")</f>
        <v>44</v>
      </c>
      <c r="D49" s="104" t="s">
        <v>11</v>
      </c>
      <c r="E49" s="110" t="s">
        <v>727</v>
      </c>
      <c r="F49" s="92" t="s">
        <v>43</v>
      </c>
      <c r="G49" s="76"/>
      <c r="H49" s="98"/>
      <c r="I49" s="14">
        <f t="shared" si="1"/>
        <v>1</v>
      </c>
      <c r="J49" s="15">
        <f t="shared" si="2"/>
        <v>0</v>
      </c>
      <c r="K49" s="21">
        <f t="shared" si="0"/>
        <v>0</v>
      </c>
      <c r="L49" s="82"/>
    </row>
    <row r="50" spans="2:12" ht="30" customHeight="1" x14ac:dyDescent="0.3">
      <c r="B50" s="100" t="str">
        <f t="shared" si="6"/>
        <v>JMN</v>
      </c>
      <c r="C50" s="100">
        <f>IF(ISTEXT(D50),MAX($C$4:$C49)+1,"")</f>
        <v>45</v>
      </c>
      <c r="D50" s="104" t="s">
        <v>9</v>
      </c>
      <c r="E50" s="110" t="s">
        <v>728</v>
      </c>
      <c r="F50" s="92" t="s">
        <v>43</v>
      </c>
      <c r="G50" s="76"/>
      <c r="H50" s="98"/>
      <c r="I50" s="14">
        <f t="shared" si="1"/>
        <v>3</v>
      </c>
      <c r="J50" s="15">
        <f t="shared" si="2"/>
        <v>0</v>
      </c>
      <c r="K50" s="21">
        <f t="shared" si="0"/>
        <v>0</v>
      </c>
      <c r="L50" s="82"/>
    </row>
    <row r="51" spans="2:12" ht="30" customHeight="1" x14ac:dyDescent="0.3">
      <c r="B51" s="100" t="str">
        <f t="shared" si="6"/>
        <v>JMN</v>
      </c>
      <c r="C51" s="100">
        <f>IF(ISTEXT(D51),MAX($C$4:$C50)+1,"")</f>
        <v>46</v>
      </c>
      <c r="D51" s="104" t="s">
        <v>11</v>
      </c>
      <c r="E51" s="110" t="s">
        <v>729</v>
      </c>
      <c r="F51" s="92" t="s">
        <v>43</v>
      </c>
      <c r="G51" s="76"/>
      <c r="H51" s="98"/>
      <c r="I51" s="14">
        <f t="shared" si="1"/>
        <v>1</v>
      </c>
      <c r="J51" s="15">
        <f t="shared" si="2"/>
        <v>0</v>
      </c>
      <c r="K51" s="21">
        <f t="shared" si="0"/>
        <v>0</v>
      </c>
      <c r="L51" s="82"/>
    </row>
    <row r="52" spans="2:12" ht="30" customHeight="1" x14ac:dyDescent="0.3">
      <c r="B52" s="100" t="str">
        <f t="shared" si="6"/>
        <v>JMN</v>
      </c>
      <c r="C52" s="100">
        <f>IF(ISTEXT(D52),MAX($C$4:$C51)+1,"")</f>
        <v>47</v>
      </c>
      <c r="D52" s="104" t="s">
        <v>9</v>
      </c>
      <c r="E52" s="110" t="s">
        <v>730</v>
      </c>
      <c r="F52" s="92" t="s">
        <v>43</v>
      </c>
      <c r="G52" s="76"/>
      <c r="H52" s="98"/>
      <c r="I52" s="14">
        <f t="shared" si="1"/>
        <v>3</v>
      </c>
      <c r="J52" s="15">
        <f t="shared" si="2"/>
        <v>0</v>
      </c>
      <c r="K52" s="21">
        <f t="shared" si="0"/>
        <v>0</v>
      </c>
      <c r="L52" s="82"/>
    </row>
    <row r="53" spans="2:12" ht="30" customHeight="1" x14ac:dyDescent="0.3">
      <c r="B53" s="100" t="str">
        <f t="shared" si="6"/>
        <v>JMN</v>
      </c>
      <c r="C53" s="100">
        <f>IF(ISTEXT(D53),MAX($C$4:$C52)+1,"")</f>
        <v>48</v>
      </c>
      <c r="D53" s="104" t="s">
        <v>9</v>
      </c>
      <c r="E53" s="110" t="s">
        <v>1694</v>
      </c>
      <c r="F53" s="92" t="s">
        <v>43</v>
      </c>
      <c r="G53" s="76"/>
      <c r="H53" s="98"/>
      <c r="I53" s="14">
        <f t="shared" si="1"/>
        <v>3</v>
      </c>
      <c r="J53" s="15">
        <f t="shared" si="2"/>
        <v>0</v>
      </c>
      <c r="K53" s="21">
        <f t="shared" si="0"/>
        <v>0</v>
      </c>
      <c r="L53" s="82"/>
    </row>
    <row r="54" spans="2:12" ht="30" customHeight="1" x14ac:dyDescent="0.3">
      <c r="B54" s="100" t="str">
        <f t="shared" si="6"/>
        <v>JMN</v>
      </c>
      <c r="C54" s="100">
        <f>IF(ISTEXT(D54),MAX($C$4:$C53)+1,"")</f>
        <v>49</v>
      </c>
      <c r="D54" s="104" t="s">
        <v>11</v>
      </c>
      <c r="E54" s="110" t="s">
        <v>1723</v>
      </c>
      <c r="F54" s="92" t="s">
        <v>43</v>
      </c>
      <c r="G54" s="76"/>
      <c r="H54" s="98"/>
      <c r="I54" s="14">
        <f t="shared" si="1"/>
        <v>1</v>
      </c>
      <c r="J54" s="15">
        <f t="shared" si="2"/>
        <v>0</v>
      </c>
      <c r="K54" s="21">
        <f t="shared" si="0"/>
        <v>0</v>
      </c>
      <c r="L54" s="82"/>
    </row>
    <row r="55" spans="2:12" ht="30" customHeight="1" x14ac:dyDescent="0.3">
      <c r="B55" s="100" t="str">
        <f t="shared" si="6"/>
        <v>JMN</v>
      </c>
      <c r="C55" s="100">
        <f>IF(ISTEXT(D55),MAX($C$4:$C54)+1,"")</f>
        <v>50</v>
      </c>
      <c r="D55" s="104" t="s">
        <v>9</v>
      </c>
      <c r="E55" s="110" t="s">
        <v>731</v>
      </c>
      <c r="F55" s="92" t="s">
        <v>43</v>
      </c>
      <c r="G55" s="76"/>
      <c r="H55" s="98"/>
      <c r="I55" s="14">
        <f t="shared" si="1"/>
        <v>3</v>
      </c>
      <c r="J55" s="15">
        <f t="shared" si="2"/>
        <v>0</v>
      </c>
      <c r="K55" s="21">
        <f t="shared" si="0"/>
        <v>0</v>
      </c>
      <c r="L55" s="82"/>
    </row>
    <row r="56" spans="2:12" ht="30" customHeight="1" x14ac:dyDescent="0.3">
      <c r="B56" s="100" t="str">
        <f t="shared" si="6"/>
        <v>JMN</v>
      </c>
      <c r="C56" s="100">
        <f>IF(ISTEXT(D56),MAX($C$4:$C55)+1,"")</f>
        <v>51</v>
      </c>
      <c r="D56" s="104" t="s">
        <v>9</v>
      </c>
      <c r="E56" s="110" t="s">
        <v>732</v>
      </c>
      <c r="F56" s="92" t="s">
        <v>43</v>
      </c>
      <c r="G56" s="76"/>
      <c r="H56" s="98"/>
      <c r="I56" s="14">
        <f t="shared" si="1"/>
        <v>3</v>
      </c>
      <c r="J56" s="15">
        <f t="shared" si="2"/>
        <v>0</v>
      </c>
      <c r="K56" s="21">
        <f t="shared" si="0"/>
        <v>0</v>
      </c>
      <c r="L56" s="82"/>
    </row>
    <row r="57" spans="2:12" ht="30" customHeight="1" x14ac:dyDescent="0.3">
      <c r="B57" s="100" t="str">
        <f t="shared" si="6"/>
        <v>JMN</v>
      </c>
      <c r="C57" s="100">
        <f>IF(ISTEXT(D57),MAX($C$4:$C56)+1,"")</f>
        <v>52</v>
      </c>
      <c r="D57" s="104" t="s">
        <v>9</v>
      </c>
      <c r="E57" s="110" t="s">
        <v>733</v>
      </c>
      <c r="F57" s="92" t="s">
        <v>43</v>
      </c>
      <c r="G57" s="76"/>
      <c r="H57" s="98"/>
      <c r="I57" s="14">
        <f t="shared" si="1"/>
        <v>3</v>
      </c>
      <c r="J57" s="15">
        <f t="shared" si="2"/>
        <v>0</v>
      </c>
      <c r="K57" s="21">
        <f t="shared" si="0"/>
        <v>0</v>
      </c>
      <c r="L57" s="82"/>
    </row>
    <row r="58" spans="2:12" ht="30" customHeight="1" x14ac:dyDescent="0.3">
      <c r="B58" s="100" t="str">
        <f t="shared" si="6"/>
        <v>JMN</v>
      </c>
      <c r="C58" s="100">
        <f>IF(ISTEXT(D58),MAX($C$4:$C57)+1,"")</f>
        <v>53</v>
      </c>
      <c r="D58" s="104" t="s">
        <v>9</v>
      </c>
      <c r="E58" s="110" t="s">
        <v>734</v>
      </c>
      <c r="F58" s="92" t="s">
        <v>43</v>
      </c>
      <c r="G58" s="76"/>
      <c r="H58" s="98"/>
      <c r="I58" s="14">
        <f t="shared" si="1"/>
        <v>3</v>
      </c>
      <c r="J58" s="15">
        <f t="shared" si="2"/>
        <v>0</v>
      </c>
      <c r="K58" s="21">
        <f t="shared" si="0"/>
        <v>0</v>
      </c>
      <c r="L58" s="82"/>
    </row>
    <row r="59" spans="2:12" ht="30" customHeight="1" x14ac:dyDescent="0.3">
      <c r="B59" s="100" t="str">
        <f t="shared" si="6"/>
        <v>JMN</v>
      </c>
      <c r="C59" s="100">
        <f>IF(ISTEXT(D59),MAX($C$4:$C58)+1,"")</f>
        <v>54</v>
      </c>
      <c r="D59" s="104" t="s">
        <v>9</v>
      </c>
      <c r="E59" s="110" t="s">
        <v>735</v>
      </c>
      <c r="F59" s="92" t="s">
        <v>43</v>
      </c>
      <c r="G59" s="76"/>
      <c r="H59" s="98"/>
      <c r="I59" s="14">
        <f t="shared" si="1"/>
        <v>3</v>
      </c>
      <c r="J59" s="15">
        <f t="shared" si="2"/>
        <v>0</v>
      </c>
      <c r="K59" s="21">
        <f t="shared" si="0"/>
        <v>0</v>
      </c>
      <c r="L59" s="82"/>
    </row>
    <row r="60" spans="2:12" ht="30" customHeight="1" x14ac:dyDescent="0.3">
      <c r="B60" s="100" t="str">
        <f t="shared" si="6"/>
        <v>JMN</v>
      </c>
      <c r="C60" s="100">
        <f>IF(ISTEXT(D60),MAX($C$4:$C59)+1,"")</f>
        <v>55</v>
      </c>
      <c r="D60" s="104" t="s">
        <v>9</v>
      </c>
      <c r="E60" s="110" t="s">
        <v>736</v>
      </c>
      <c r="F60" s="92" t="s">
        <v>43</v>
      </c>
      <c r="G60" s="76"/>
      <c r="H60" s="98"/>
      <c r="I60" s="14">
        <f t="shared" si="1"/>
        <v>3</v>
      </c>
      <c r="J60" s="15">
        <f t="shared" si="2"/>
        <v>0</v>
      </c>
      <c r="K60" s="21">
        <f t="shared" si="0"/>
        <v>0</v>
      </c>
      <c r="L60" s="82"/>
    </row>
    <row r="61" spans="2:12" ht="30" customHeight="1" x14ac:dyDescent="0.3">
      <c r="B61" s="100" t="str">
        <f t="shared" si="6"/>
        <v>JMN</v>
      </c>
      <c r="C61" s="100">
        <f>IF(ISTEXT(D61),MAX($C$4:$C60)+1,"")</f>
        <v>56</v>
      </c>
      <c r="D61" s="104" t="s">
        <v>9</v>
      </c>
      <c r="E61" s="110" t="s">
        <v>737</v>
      </c>
      <c r="F61" s="92" t="s">
        <v>43</v>
      </c>
      <c r="G61" s="76"/>
      <c r="H61" s="98"/>
      <c r="I61" s="14">
        <f t="shared" si="1"/>
        <v>3</v>
      </c>
      <c r="J61" s="15">
        <f t="shared" si="2"/>
        <v>0</v>
      </c>
      <c r="K61" s="21">
        <f t="shared" si="0"/>
        <v>0</v>
      </c>
      <c r="L61" s="82"/>
    </row>
    <row r="62" spans="2:12" ht="30" customHeight="1" x14ac:dyDescent="0.3">
      <c r="B62" s="100" t="str">
        <f t="shared" si="6"/>
        <v>JMN</v>
      </c>
      <c r="C62" s="100">
        <f>IF(ISTEXT(D62),MAX($C$4:$C61)+1,"")</f>
        <v>57</v>
      </c>
      <c r="D62" s="104" t="s">
        <v>9</v>
      </c>
      <c r="E62" s="110" t="s">
        <v>738</v>
      </c>
      <c r="F62" s="92" t="s">
        <v>43</v>
      </c>
      <c r="G62" s="76"/>
      <c r="H62" s="98"/>
      <c r="I62" s="14">
        <f t="shared" si="1"/>
        <v>3</v>
      </c>
      <c r="J62" s="15">
        <f t="shared" si="2"/>
        <v>0</v>
      </c>
      <c r="K62" s="21">
        <f t="shared" si="0"/>
        <v>0</v>
      </c>
      <c r="L62" s="82"/>
    </row>
    <row r="63" spans="2:12" ht="30" customHeight="1" x14ac:dyDescent="0.3">
      <c r="B63" s="100" t="str">
        <f t="shared" si="6"/>
        <v>JMN</v>
      </c>
      <c r="C63" s="100">
        <f>IF(ISTEXT(D63),MAX($C$4:$C62)+1,"")</f>
        <v>58</v>
      </c>
      <c r="D63" s="104" t="s">
        <v>9</v>
      </c>
      <c r="E63" s="110" t="s">
        <v>739</v>
      </c>
      <c r="F63" s="92" t="s">
        <v>43</v>
      </c>
      <c r="G63" s="76"/>
      <c r="H63" s="98"/>
      <c r="I63" s="14">
        <f t="shared" si="1"/>
        <v>3</v>
      </c>
      <c r="J63" s="15">
        <f t="shared" si="2"/>
        <v>0</v>
      </c>
      <c r="K63" s="21">
        <f t="shared" si="0"/>
        <v>0</v>
      </c>
      <c r="L63" s="82"/>
    </row>
    <row r="64" spans="2:12" ht="30" customHeight="1" x14ac:dyDescent="0.3">
      <c r="B64" s="100" t="str">
        <f t="shared" si="6"/>
        <v>JMN</v>
      </c>
      <c r="C64" s="100">
        <f>IF(ISTEXT(D64),MAX($C$4:$C63)+1,"")</f>
        <v>59</v>
      </c>
      <c r="D64" s="104" t="s">
        <v>9</v>
      </c>
      <c r="E64" s="110" t="s">
        <v>740</v>
      </c>
      <c r="F64" s="92" t="s">
        <v>43</v>
      </c>
      <c r="G64" s="76"/>
      <c r="H64" s="98"/>
      <c r="I64" s="14">
        <f t="shared" si="1"/>
        <v>3</v>
      </c>
      <c r="J64" s="15">
        <f t="shared" si="2"/>
        <v>0</v>
      </c>
      <c r="K64" s="21">
        <f t="shared" si="0"/>
        <v>0</v>
      </c>
      <c r="L64" s="82"/>
    </row>
    <row r="65" spans="2:12" ht="30" customHeight="1" x14ac:dyDescent="0.3">
      <c r="B65" s="100" t="str">
        <f t="shared" si="6"/>
        <v>JMN</v>
      </c>
      <c r="C65" s="100">
        <f>IF(ISTEXT(D65),MAX($C$4:$C64)+1,"")</f>
        <v>60</v>
      </c>
      <c r="D65" s="104" t="s">
        <v>9</v>
      </c>
      <c r="E65" s="110" t="s">
        <v>741</v>
      </c>
      <c r="F65" s="92" t="s">
        <v>43</v>
      </c>
      <c r="G65" s="76"/>
      <c r="H65" s="98"/>
      <c r="I65" s="14">
        <f t="shared" si="1"/>
        <v>3</v>
      </c>
      <c r="J65" s="15">
        <f t="shared" si="2"/>
        <v>0</v>
      </c>
      <c r="K65" s="21">
        <f t="shared" si="0"/>
        <v>0</v>
      </c>
      <c r="L65" s="82"/>
    </row>
    <row r="66" spans="2:12" ht="30" customHeight="1" x14ac:dyDescent="0.3">
      <c r="B66" s="100" t="str">
        <f t="shared" si="6"/>
        <v>JMN</v>
      </c>
      <c r="C66" s="100">
        <f>IF(ISTEXT(D66),MAX($C$4:$C65)+1,"")</f>
        <v>61</v>
      </c>
      <c r="D66" s="104" t="s">
        <v>9</v>
      </c>
      <c r="E66" s="110" t="s">
        <v>742</v>
      </c>
      <c r="F66" s="92" t="s">
        <v>43</v>
      </c>
      <c r="G66" s="76"/>
      <c r="H66" s="98"/>
      <c r="I66" s="14">
        <f t="shared" si="1"/>
        <v>3</v>
      </c>
      <c r="J66" s="15">
        <f t="shared" si="2"/>
        <v>0</v>
      </c>
      <c r="K66" s="21">
        <f t="shared" si="0"/>
        <v>0</v>
      </c>
      <c r="L66" s="82"/>
    </row>
    <row r="67" spans="2:12" ht="30" customHeight="1" x14ac:dyDescent="0.3">
      <c r="B67" s="100" t="str">
        <f t="shared" si="6"/>
        <v>JMN</v>
      </c>
      <c r="C67" s="100">
        <f>IF(ISTEXT(D67),MAX($C$4:$C66)+1,"")</f>
        <v>62</v>
      </c>
      <c r="D67" s="104" t="s">
        <v>9</v>
      </c>
      <c r="E67" s="110" t="s">
        <v>743</v>
      </c>
      <c r="F67" s="92" t="s">
        <v>43</v>
      </c>
      <c r="G67" s="76"/>
      <c r="H67" s="98"/>
      <c r="I67" s="14">
        <f t="shared" si="1"/>
        <v>3</v>
      </c>
      <c r="J67" s="15">
        <f t="shared" si="2"/>
        <v>0</v>
      </c>
      <c r="K67" s="21">
        <f t="shared" si="0"/>
        <v>0</v>
      </c>
      <c r="L67" s="82"/>
    </row>
    <row r="68" spans="2:12" ht="30" customHeight="1" x14ac:dyDescent="0.3">
      <c r="B68" s="100" t="str">
        <f t="shared" si="6"/>
        <v>JMN</v>
      </c>
      <c r="C68" s="100">
        <f>IF(ISTEXT(D68),MAX($C$4:$C67)+1,"")</f>
        <v>63</v>
      </c>
      <c r="D68" s="104" t="s">
        <v>9</v>
      </c>
      <c r="E68" s="110" t="s">
        <v>744</v>
      </c>
      <c r="F68" s="92" t="s">
        <v>43</v>
      </c>
      <c r="G68" s="76"/>
      <c r="H68" s="98"/>
      <c r="I68" s="14">
        <f t="shared" si="1"/>
        <v>3</v>
      </c>
      <c r="J68" s="15">
        <f t="shared" si="2"/>
        <v>0</v>
      </c>
      <c r="K68" s="21">
        <f t="shared" si="0"/>
        <v>0</v>
      </c>
      <c r="L68" s="82"/>
    </row>
    <row r="69" spans="2:12" ht="30" customHeight="1" x14ac:dyDescent="0.3">
      <c r="B69" s="100" t="str">
        <f t="shared" si="6"/>
        <v>JMN</v>
      </c>
      <c r="C69" s="100">
        <f>IF(ISTEXT(D69),MAX($C$4:$C68)+1,"")</f>
        <v>64</v>
      </c>
      <c r="D69" s="104" t="s">
        <v>9</v>
      </c>
      <c r="E69" s="110" t="s">
        <v>566</v>
      </c>
      <c r="F69" s="92" t="s">
        <v>43</v>
      </c>
      <c r="G69" s="76"/>
      <c r="H69" s="98"/>
      <c r="I69" s="14">
        <f t="shared" si="1"/>
        <v>3</v>
      </c>
      <c r="J69" s="15">
        <f t="shared" si="2"/>
        <v>0</v>
      </c>
      <c r="K69" s="21">
        <f t="shared" si="0"/>
        <v>0</v>
      </c>
      <c r="L69" s="82"/>
    </row>
    <row r="70" spans="2:12" ht="30" customHeight="1" x14ac:dyDescent="0.3">
      <c r="B70" s="100" t="str">
        <f t="shared" si="6"/>
        <v>JMN</v>
      </c>
      <c r="C70" s="100">
        <f>IF(ISTEXT(D70),MAX($C$4:$C69)+1,"")</f>
        <v>65</v>
      </c>
      <c r="D70" s="104" t="s">
        <v>9</v>
      </c>
      <c r="E70" s="110" t="s">
        <v>745</v>
      </c>
      <c r="F70" s="92" t="s">
        <v>43</v>
      </c>
      <c r="G70" s="76"/>
      <c r="H70" s="98"/>
      <c r="I70" s="14">
        <f t="shared" si="1"/>
        <v>3</v>
      </c>
      <c r="J70" s="15">
        <f t="shared" si="2"/>
        <v>0</v>
      </c>
      <c r="K70" s="21">
        <f t="shared" si="0"/>
        <v>0</v>
      </c>
      <c r="L70" s="82"/>
    </row>
    <row r="71" spans="2:12" ht="30" customHeight="1" x14ac:dyDescent="0.3">
      <c r="B71" s="100" t="str">
        <f t="shared" si="6"/>
        <v>JMN</v>
      </c>
      <c r="C71" s="100">
        <f>IF(ISTEXT(D71),MAX($C$4:$C70)+1,"")</f>
        <v>66</v>
      </c>
      <c r="D71" s="104" t="s">
        <v>9</v>
      </c>
      <c r="E71" s="110" t="s">
        <v>746</v>
      </c>
      <c r="F71" s="92" t="s">
        <v>43</v>
      </c>
      <c r="G71" s="76"/>
      <c r="H71" s="98"/>
      <c r="I71" s="14">
        <f t="shared" si="1"/>
        <v>3</v>
      </c>
      <c r="J71" s="15">
        <f t="shared" si="2"/>
        <v>0</v>
      </c>
      <c r="K71" s="21">
        <f t="shared" ref="K71:K108" si="7">I71*J71</f>
        <v>0</v>
      </c>
      <c r="L71" s="82"/>
    </row>
    <row r="72" spans="2:12" ht="30" customHeight="1" x14ac:dyDescent="0.3">
      <c r="B72" s="100" t="str">
        <f t="shared" si="6"/>
        <v>JMN</v>
      </c>
      <c r="C72" s="100">
        <f>IF(ISTEXT(D72),MAX($C$4:$C71)+1,"")</f>
        <v>67</v>
      </c>
      <c r="D72" s="104" t="s">
        <v>9</v>
      </c>
      <c r="E72" s="110" t="s">
        <v>747</v>
      </c>
      <c r="F72" s="92" t="s">
        <v>43</v>
      </c>
      <c r="G72" s="76"/>
      <c r="H72" s="98"/>
      <c r="I72" s="14">
        <f t="shared" si="1"/>
        <v>3</v>
      </c>
      <c r="J72" s="15">
        <f t="shared" si="2"/>
        <v>0</v>
      </c>
      <c r="K72" s="21">
        <f t="shared" si="7"/>
        <v>0</v>
      </c>
      <c r="L72" s="82"/>
    </row>
    <row r="73" spans="2:12" ht="30" customHeight="1" x14ac:dyDescent="0.3">
      <c r="B73" s="100" t="str">
        <f t="shared" si="6"/>
        <v>JMN</v>
      </c>
      <c r="C73" s="100">
        <f>IF(ISTEXT(D73),MAX($C$4:$C72)+1,"")</f>
        <v>68</v>
      </c>
      <c r="D73" s="104" t="s">
        <v>9</v>
      </c>
      <c r="E73" s="110" t="s">
        <v>748</v>
      </c>
      <c r="F73" s="92" t="s">
        <v>43</v>
      </c>
      <c r="G73" s="76"/>
      <c r="H73" s="98"/>
      <c r="I73" s="14">
        <f t="shared" ref="I73:I108" si="8">VLOOKUP($D73,SpecData,2,FALSE)</f>
        <v>3</v>
      </c>
      <c r="J73" s="15">
        <f t="shared" ref="J73:J108" si="9">VLOOKUP($F73,AvailabilityData,2,FALSE)</f>
        <v>0</v>
      </c>
      <c r="K73" s="21">
        <f t="shared" si="7"/>
        <v>0</v>
      </c>
      <c r="L73" s="82"/>
    </row>
    <row r="74" spans="2:12" ht="30" customHeight="1" x14ac:dyDescent="0.3">
      <c r="B74" s="100" t="str">
        <f t="shared" si="6"/>
        <v>JMN</v>
      </c>
      <c r="C74" s="100">
        <f>IF(ISTEXT(D74),MAX($C$4:$C73)+1,"")</f>
        <v>69</v>
      </c>
      <c r="D74" s="104" t="s">
        <v>9</v>
      </c>
      <c r="E74" s="110" t="s">
        <v>749</v>
      </c>
      <c r="F74" s="92" t="s">
        <v>43</v>
      </c>
      <c r="G74" s="76"/>
      <c r="H74" s="98"/>
      <c r="I74" s="14">
        <f t="shared" si="8"/>
        <v>3</v>
      </c>
      <c r="J74" s="15">
        <f t="shared" si="9"/>
        <v>0</v>
      </c>
      <c r="K74" s="21">
        <f t="shared" si="7"/>
        <v>0</v>
      </c>
      <c r="L74" s="82"/>
    </row>
    <row r="75" spans="2:12" ht="30" customHeight="1" x14ac:dyDescent="0.3">
      <c r="B75" s="100" t="str">
        <f t="shared" si="6"/>
        <v>JMN</v>
      </c>
      <c r="C75" s="100">
        <f>IF(ISTEXT(D75),MAX($C$4:$C74)+1,"")</f>
        <v>70</v>
      </c>
      <c r="D75" s="104" t="s">
        <v>9</v>
      </c>
      <c r="E75" s="110" t="s">
        <v>1719</v>
      </c>
      <c r="F75" s="92" t="s">
        <v>43</v>
      </c>
      <c r="G75" s="76"/>
      <c r="H75" s="98"/>
      <c r="I75" s="14">
        <f t="shared" si="8"/>
        <v>3</v>
      </c>
      <c r="J75" s="15">
        <f t="shared" si="9"/>
        <v>0</v>
      </c>
      <c r="K75" s="21">
        <f t="shared" si="7"/>
        <v>0</v>
      </c>
      <c r="L75" s="82"/>
    </row>
    <row r="76" spans="2:12" ht="30" customHeight="1" x14ac:dyDescent="0.3">
      <c r="B76" s="100" t="str">
        <f t="shared" si="6"/>
        <v>JMN</v>
      </c>
      <c r="C76" s="100">
        <f>IF(ISTEXT(D76),MAX($C$4:$C75)+1,"")</f>
        <v>71</v>
      </c>
      <c r="D76" s="4" t="s">
        <v>9</v>
      </c>
      <c r="E76" s="157" t="s">
        <v>750</v>
      </c>
      <c r="F76" s="92" t="s">
        <v>43</v>
      </c>
      <c r="G76" s="76"/>
      <c r="H76" s="8"/>
      <c r="I76" s="9">
        <f>VLOOKUP($D76,SpecData,2,FALSE)</f>
        <v>3</v>
      </c>
      <c r="J76" s="10">
        <f>VLOOKUP($F76,AvailabilityData,2,FALSE)</f>
        <v>0</v>
      </c>
      <c r="K76" s="16">
        <f>SUM(K77:K529)</f>
        <v>0</v>
      </c>
      <c r="L76" s="82"/>
    </row>
    <row r="77" spans="2:12" ht="30" customHeight="1" x14ac:dyDescent="0.3">
      <c r="B77" s="100" t="str">
        <f t="shared" si="6"/>
        <v>JMN</v>
      </c>
      <c r="C77" s="100">
        <f>IF(ISTEXT(D77),MAX($C$4:$C76)+1,"")</f>
        <v>72</v>
      </c>
      <c r="D77" s="4" t="s">
        <v>9</v>
      </c>
      <c r="E77" s="157" t="s">
        <v>1720</v>
      </c>
      <c r="F77" s="92" t="s">
        <v>43</v>
      </c>
      <c r="G77" s="76"/>
      <c r="H77" s="8"/>
      <c r="I77" s="9">
        <f>VLOOKUP($D77,SpecData,2,FALSE)</f>
        <v>3</v>
      </c>
      <c r="J77" s="10">
        <f>VLOOKUP($F77,AvailabilityData,2,FALSE)</f>
        <v>0</v>
      </c>
      <c r="K77" s="16">
        <f>SUM(K78:K529)</f>
        <v>0</v>
      </c>
      <c r="L77" s="82"/>
    </row>
    <row r="78" spans="2:12" ht="30" customHeight="1" x14ac:dyDescent="0.3">
      <c r="B78" s="100" t="str">
        <f t="shared" si="6"/>
        <v>JMN</v>
      </c>
      <c r="C78" s="100">
        <f>IF(ISTEXT(D78),MAX($C$4:$C77)+1,"")</f>
        <v>73</v>
      </c>
      <c r="D78" s="104" t="s">
        <v>9</v>
      </c>
      <c r="E78" s="110" t="s">
        <v>1721</v>
      </c>
      <c r="F78" s="92" t="s">
        <v>43</v>
      </c>
      <c r="G78" s="76"/>
      <c r="H78" s="98"/>
      <c r="I78" s="14">
        <f t="shared" si="8"/>
        <v>3</v>
      </c>
      <c r="J78" s="15">
        <f t="shared" si="9"/>
        <v>0</v>
      </c>
      <c r="K78" s="21">
        <f t="shared" si="7"/>
        <v>0</v>
      </c>
      <c r="L78" s="82"/>
    </row>
    <row r="79" spans="2:12" ht="30" customHeight="1" x14ac:dyDescent="0.3">
      <c r="B79" s="86" t="str">
        <f t="shared" si="6"/>
        <v/>
      </c>
      <c r="C79" s="86" t="str">
        <f>IF(ISTEXT(D79),MAX($C$5:$C78)+1,"")</f>
        <v/>
      </c>
      <c r="D79" s="3"/>
      <c r="E79" s="94" t="s">
        <v>751</v>
      </c>
      <c r="F79" s="92"/>
      <c r="G79" s="78"/>
      <c r="H79" s="72"/>
      <c r="I79" s="72"/>
      <c r="J79" s="72"/>
      <c r="K79" s="72"/>
      <c r="L79" s="72"/>
    </row>
    <row r="80" spans="2:12" ht="30" customHeight="1" x14ac:dyDescent="0.3">
      <c r="B80" s="100" t="str">
        <f t="shared" si="6"/>
        <v>JMN</v>
      </c>
      <c r="C80" s="100">
        <f>IF(ISTEXT(D80),MAX($C$4:$C78)+1,"")</f>
        <v>74</v>
      </c>
      <c r="D80" s="104" t="s">
        <v>9</v>
      </c>
      <c r="E80" s="109" t="s">
        <v>752</v>
      </c>
      <c r="F80" s="92" t="s">
        <v>43</v>
      </c>
      <c r="G80" s="76"/>
      <c r="H80" s="98"/>
      <c r="I80" s="14">
        <f t="shared" si="8"/>
        <v>3</v>
      </c>
      <c r="J80" s="15">
        <f t="shared" si="9"/>
        <v>0</v>
      </c>
      <c r="K80" s="21">
        <f t="shared" si="7"/>
        <v>0</v>
      </c>
      <c r="L80" s="82"/>
    </row>
    <row r="81" spans="2:12" ht="30" customHeight="1" x14ac:dyDescent="0.3">
      <c r="B81" s="100" t="str">
        <f t="shared" si="6"/>
        <v>JMN</v>
      </c>
      <c r="C81" s="100">
        <f>IF(ISTEXT(D81),MAX($C$4:$C80)+1,"")</f>
        <v>75</v>
      </c>
      <c r="D81" s="104" t="s">
        <v>9</v>
      </c>
      <c r="E81" s="110" t="s">
        <v>1695</v>
      </c>
      <c r="F81" s="92" t="s">
        <v>43</v>
      </c>
      <c r="G81" s="76"/>
      <c r="H81" s="98"/>
      <c r="I81" s="14">
        <f t="shared" si="8"/>
        <v>3</v>
      </c>
      <c r="J81" s="15">
        <f t="shared" si="9"/>
        <v>0</v>
      </c>
      <c r="K81" s="21">
        <f t="shared" si="7"/>
        <v>0</v>
      </c>
      <c r="L81" s="82"/>
    </row>
    <row r="82" spans="2:12" ht="35.4" customHeight="1" x14ac:dyDescent="0.3">
      <c r="B82" s="100" t="str">
        <f t="shared" si="6"/>
        <v>JMN</v>
      </c>
      <c r="C82" s="100">
        <f>IF(ISTEXT(D82),MAX($C$4:$C81)+1,"")</f>
        <v>76</v>
      </c>
      <c r="D82" s="104" t="s">
        <v>9</v>
      </c>
      <c r="E82" s="110" t="s">
        <v>753</v>
      </c>
      <c r="F82" s="92" t="s">
        <v>43</v>
      </c>
      <c r="G82" s="76"/>
      <c r="H82" s="98"/>
      <c r="I82" s="14">
        <f t="shared" si="8"/>
        <v>3</v>
      </c>
      <c r="J82" s="15">
        <f t="shared" si="9"/>
        <v>0</v>
      </c>
      <c r="K82" s="21">
        <f t="shared" si="7"/>
        <v>0</v>
      </c>
      <c r="L82" s="82"/>
    </row>
    <row r="83" spans="2:12" ht="35.4" customHeight="1" x14ac:dyDescent="0.3">
      <c r="B83" s="100" t="str">
        <f t="shared" si="6"/>
        <v>JMN</v>
      </c>
      <c r="C83" s="100">
        <f>IF(ISTEXT(D83),MAX($C$4:$C82)+1,"")</f>
        <v>77</v>
      </c>
      <c r="D83" s="104" t="s">
        <v>9</v>
      </c>
      <c r="E83" s="110" t="s">
        <v>754</v>
      </c>
      <c r="F83" s="92" t="s">
        <v>43</v>
      </c>
      <c r="G83" s="76"/>
      <c r="H83" s="98"/>
      <c r="I83" s="14">
        <f t="shared" si="8"/>
        <v>3</v>
      </c>
      <c r="J83" s="15">
        <f t="shared" si="9"/>
        <v>0</v>
      </c>
      <c r="K83" s="21">
        <f t="shared" si="7"/>
        <v>0</v>
      </c>
      <c r="L83" s="82"/>
    </row>
    <row r="84" spans="2:12" ht="30" customHeight="1" x14ac:dyDescent="0.3">
      <c r="B84" s="100" t="str">
        <f t="shared" si="6"/>
        <v>JMN</v>
      </c>
      <c r="C84" s="100">
        <f>IF(ISTEXT(D84),MAX($C$4:$C83)+1,"")</f>
        <v>78</v>
      </c>
      <c r="D84" s="104" t="s">
        <v>9</v>
      </c>
      <c r="E84" s="110" t="s">
        <v>755</v>
      </c>
      <c r="F84" s="92" t="s">
        <v>43</v>
      </c>
      <c r="G84" s="76"/>
      <c r="H84" s="98"/>
      <c r="I84" s="14">
        <f t="shared" si="8"/>
        <v>3</v>
      </c>
      <c r="J84" s="15">
        <f t="shared" si="9"/>
        <v>0</v>
      </c>
      <c r="K84" s="21">
        <f t="shared" si="7"/>
        <v>0</v>
      </c>
      <c r="L84" s="82"/>
    </row>
    <row r="85" spans="2:12" ht="30" customHeight="1" x14ac:dyDescent="0.3">
      <c r="B85" s="100" t="str">
        <f t="shared" si="6"/>
        <v>JMN</v>
      </c>
      <c r="C85" s="100">
        <f>IF(ISTEXT(D85),MAX($C$4:$C84)+1,"")</f>
        <v>79</v>
      </c>
      <c r="D85" s="104" t="s">
        <v>9</v>
      </c>
      <c r="E85" s="110" t="s">
        <v>756</v>
      </c>
      <c r="F85" s="92" t="s">
        <v>43</v>
      </c>
      <c r="G85" s="76"/>
      <c r="H85" s="98"/>
      <c r="I85" s="14">
        <f t="shared" si="8"/>
        <v>3</v>
      </c>
      <c r="J85" s="15">
        <f t="shared" si="9"/>
        <v>0</v>
      </c>
      <c r="K85" s="21">
        <f t="shared" si="7"/>
        <v>0</v>
      </c>
      <c r="L85" s="82"/>
    </row>
    <row r="86" spans="2:12" ht="30" customHeight="1" x14ac:dyDescent="0.3">
      <c r="B86" s="100" t="str">
        <f t="shared" si="6"/>
        <v>JMN</v>
      </c>
      <c r="C86" s="100">
        <f>IF(ISTEXT(D86),MAX($C$4:$C85)+1,"")</f>
        <v>80</v>
      </c>
      <c r="D86" s="104" t="s">
        <v>9</v>
      </c>
      <c r="E86" s="101" t="s">
        <v>757</v>
      </c>
      <c r="F86" s="92" t="s">
        <v>43</v>
      </c>
      <c r="G86" s="76"/>
      <c r="H86" s="98"/>
      <c r="I86" s="14">
        <f t="shared" si="8"/>
        <v>3</v>
      </c>
      <c r="J86" s="15">
        <f t="shared" si="9"/>
        <v>0</v>
      </c>
      <c r="K86" s="21">
        <f t="shared" si="7"/>
        <v>0</v>
      </c>
      <c r="L86" s="82"/>
    </row>
    <row r="87" spans="2:12" ht="48" customHeight="1" x14ac:dyDescent="0.3">
      <c r="B87" s="100" t="str">
        <f t="shared" si="6"/>
        <v>JMN</v>
      </c>
      <c r="C87" s="100">
        <f>IF(ISTEXT(D87),MAX($C$4:$C86)+1,"")</f>
        <v>81</v>
      </c>
      <c r="D87" s="104" t="s">
        <v>9</v>
      </c>
      <c r="E87" s="101" t="s">
        <v>758</v>
      </c>
      <c r="F87" s="92" t="s">
        <v>43</v>
      </c>
      <c r="G87" s="76"/>
      <c r="H87" s="98"/>
      <c r="I87" s="14">
        <f t="shared" si="8"/>
        <v>3</v>
      </c>
      <c r="J87" s="15">
        <f t="shared" si="9"/>
        <v>0</v>
      </c>
      <c r="K87" s="21">
        <f t="shared" si="7"/>
        <v>0</v>
      </c>
      <c r="L87" s="82"/>
    </row>
    <row r="88" spans="2:12" ht="30" customHeight="1" x14ac:dyDescent="0.3">
      <c r="B88" s="100" t="str">
        <f t="shared" si="6"/>
        <v>JMN</v>
      </c>
      <c r="C88" s="100">
        <f>IF(ISTEXT(D88),MAX($C$4:$C87)+1,"")</f>
        <v>82</v>
      </c>
      <c r="D88" s="104" t="s">
        <v>9</v>
      </c>
      <c r="E88" s="101" t="s">
        <v>759</v>
      </c>
      <c r="F88" s="92" t="s">
        <v>43</v>
      </c>
      <c r="G88" s="76"/>
      <c r="H88" s="98"/>
      <c r="I88" s="14">
        <f t="shared" si="8"/>
        <v>3</v>
      </c>
      <c r="J88" s="15">
        <f t="shared" si="9"/>
        <v>0</v>
      </c>
      <c r="K88" s="21">
        <f t="shared" si="7"/>
        <v>0</v>
      </c>
      <c r="L88" s="82"/>
    </row>
    <row r="89" spans="2:12" ht="30" customHeight="1" x14ac:dyDescent="0.3">
      <c r="B89" s="100" t="str">
        <f t="shared" si="6"/>
        <v>JMN</v>
      </c>
      <c r="C89" s="100">
        <f>IF(ISTEXT(D89),MAX($C$4:$C88)+1,"")</f>
        <v>83</v>
      </c>
      <c r="D89" s="104" t="s">
        <v>9</v>
      </c>
      <c r="E89" s="101" t="s">
        <v>760</v>
      </c>
      <c r="F89" s="92" t="s">
        <v>43</v>
      </c>
      <c r="G89" s="76"/>
      <c r="H89" s="98"/>
      <c r="I89" s="14">
        <f t="shared" si="8"/>
        <v>3</v>
      </c>
      <c r="J89" s="15">
        <f t="shared" si="9"/>
        <v>0</v>
      </c>
      <c r="K89" s="21">
        <f t="shared" si="7"/>
        <v>0</v>
      </c>
      <c r="L89" s="82"/>
    </row>
    <row r="90" spans="2:12" ht="30" customHeight="1" x14ac:dyDescent="0.3">
      <c r="B90" s="100" t="str">
        <f t="shared" si="6"/>
        <v>JMN</v>
      </c>
      <c r="C90" s="100">
        <f>IF(ISTEXT(D90),MAX($C$4:$C89)+1,"")</f>
        <v>84</v>
      </c>
      <c r="D90" s="104" t="s">
        <v>9</v>
      </c>
      <c r="E90" s="101" t="s">
        <v>761</v>
      </c>
      <c r="F90" s="92" t="s">
        <v>43</v>
      </c>
      <c r="G90" s="76"/>
      <c r="H90" s="98"/>
      <c r="I90" s="14">
        <f t="shared" si="8"/>
        <v>3</v>
      </c>
      <c r="J90" s="15">
        <f t="shared" si="9"/>
        <v>0</v>
      </c>
      <c r="K90" s="21">
        <f t="shared" si="7"/>
        <v>0</v>
      </c>
      <c r="L90" s="82"/>
    </row>
    <row r="91" spans="2:12" ht="30" customHeight="1" x14ac:dyDescent="0.3">
      <c r="B91" s="100" t="str">
        <f t="shared" ref="B91:B108" si="10">IF(C91="","",$B$4)</f>
        <v>JMN</v>
      </c>
      <c r="C91" s="100">
        <f>IF(ISTEXT(D91),MAX($C$4:$C90)+1,"")</f>
        <v>85</v>
      </c>
      <c r="D91" s="104" t="s">
        <v>9</v>
      </c>
      <c r="E91" s="101" t="s">
        <v>762</v>
      </c>
      <c r="F91" s="92" t="s">
        <v>43</v>
      </c>
      <c r="G91" s="76"/>
      <c r="H91" s="98"/>
      <c r="I91" s="14">
        <f t="shared" si="8"/>
        <v>3</v>
      </c>
      <c r="J91" s="15">
        <f t="shared" si="9"/>
        <v>0</v>
      </c>
      <c r="K91" s="21">
        <f t="shared" si="7"/>
        <v>0</v>
      </c>
      <c r="L91" s="82"/>
    </row>
    <row r="92" spans="2:12" ht="30" customHeight="1" x14ac:dyDescent="0.3">
      <c r="B92" s="100" t="str">
        <f t="shared" si="10"/>
        <v>JMN</v>
      </c>
      <c r="C92" s="100">
        <f>IF(ISTEXT(D92),MAX($C$4:$C91)+1,"")</f>
        <v>86</v>
      </c>
      <c r="D92" s="104" t="s">
        <v>9</v>
      </c>
      <c r="E92" s="101" t="s">
        <v>763</v>
      </c>
      <c r="F92" s="92" t="s">
        <v>43</v>
      </c>
      <c r="G92" s="76"/>
      <c r="H92" s="98"/>
      <c r="I92" s="14">
        <f t="shared" si="8"/>
        <v>3</v>
      </c>
      <c r="J92" s="15">
        <f t="shared" si="9"/>
        <v>0</v>
      </c>
      <c r="K92" s="21">
        <f t="shared" si="7"/>
        <v>0</v>
      </c>
      <c r="L92" s="82"/>
    </row>
    <row r="93" spans="2:12" ht="30" customHeight="1" x14ac:dyDescent="0.3">
      <c r="B93" s="100" t="str">
        <f t="shared" si="10"/>
        <v>JMN</v>
      </c>
      <c r="C93" s="100">
        <f>IF(ISTEXT(D93),MAX($C$4:$C92)+1,"")</f>
        <v>87</v>
      </c>
      <c r="D93" s="104" t="s">
        <v>9</v>
      </c>
      <c r="E93" s="101" t="s">
        <v>764</v>
      </c>
      <c r="F93" s="92" t="s">
        <v>43</v>
      </c>
      <c r="G93" s="76"/>
      <c r="H93" s="98"/>
      <c r="I93" s="14">
        <f t="shared" si="8"/>
        <v>3</v>
      </c>
      <c r="J93" s="15">
        <f t="shared" si="9"/>
        <v>0</v>
      </c>
      <c r="K93" s="21">
        <f t="shared" si="7"/>
        <v>0</v>
      </c>
      <c r="L93" s="82"/>
    </row>
    <row r="94" spans="2:12" ht="30" customHeight="1" x14ac:dyDescent="0.3">
      <c r="B94" s="100" t="str">
        <f t="shared" si="10"/>
        <v>JMN</v>
      </c>
      <c r="C94" s="100">
        <f>IF(ISTEXT(D94),MAX($C$4:$C93)+1,"")</f>
        <v>88</v>
      </c>
      <c r="D94" s="104" t="s">
        <v>9</v>
      </c>
      <c r="E94" s="101" t="s">
        <v>765</v>
      </c>
      <c r="F94" s="92" t="s">
        <v>43</v>
      </c>
      <c r="G94" s="76"/>
      <c r="H94" s="98"/>
      <c r="I94" s="14">
        <f t="shared" si="8"/>
        <v>3</v>
      </c>
      <c r="J94" s="15">
        <f t="shared" si="9"/>
        <v>0</v>
      </c>
      <c r="K94" s="21">
        <f t="shared" si="7"/>
        <v>0</v>
      </c>
      <c r="L94" s="82"/>
    </row>
    <row r="95" spans="2:12" ht="30" customHeight="1" x14ac:dyDescent="0.3">
      <c r="B95" s="100" t="str">
        <f t="shared" si="10"/>
        <v>JMN</v>
      </c>
      <c r="C95" s="100">
        <f>IF(ISTEXT(D95),MAX($C$4:$C94)+1,"")</f>
        <v>89</v>
      </c>
      <c r="D95" s="104" t="s">
        <v>9</v>
      </c>
      <c r="E95" s="101" t="s">
        <v>766</v>
      </c>
      <c r="F95" s="92" t="s">
        <v>43</v>
      </c>
      <c r="G95" s="76"/>
      <c r="H95" s="98"/>
      <c r="I95" s="14">
        <f t="shared" si="8"/>
        <v>3</v>
      </c>
      <c r="J95" s="15">
        <f t="shared" si="9"/>
        <v>0</v>
      </c>
      <c r="K95" s="21">
        <f t="shared" si="7"/>
        <v>0</v>
      </c>
      <c r="L95" s="82"/>
    </row>
    <row r="96" spans="2:12" ht="30" customHeight="1" x14ac:dyDescent="0.3">
      <c r="B96" s="100" t="str">
        <f t="shared" si="10"/>
        <v>JMN</v>
      </c>
      <c r="C96" s="100">
        <f>IF(ISTEXT(D96),MAX($C$4:$C95)+1,"")</f>
        <v>90</v>
      </c>
      <c r="D96" s="104" t="s">
        <v>9</v>
      </c>
      <c r="E96" s="101" t="s">
        <v>767</v>
      </c>
      <c r="F96" s="92" t="s">
        <v>43</v>
      </c>
      <c r="G96" s="76"/>
      <c r="H96" s="98"/>
      <c r="I96" s="14">
        <f t="shared" si="8"/>
        <v>3</v>
      </c>
      <c r="J96" s="15">
        <f t="shared" si="9"/>
        <v>0</v>
      </c>
      <c r="K96" s="21">
        <f t="shared" si="7"/>
        <v>0</v>
      </c>
      <c r="L96" s="82"/>
    </row>
    <row r="97" spans="2:12" ht="30" customHeight="1" x14ac:dyDescent="0.3">
      <c r="B97" s="100" t="str">
        <f t="shared" si="10"/>
        <v>JMN</v>
      </c>
      <c r="C97" s="100">
        <f>IF(ISTEXT(D97),MAX($C$4:$C96)+1,"")</f>
        <v>91</v>
      </c>
      <c r="D97" s="104" t="s">
        <v>9</v>
      </c>
      <c r="E97" s="101" t="s">
        <v>768</v>
      </c>
      <c r="F97" s="92" t="s">
        <v>43</v>
      </c>
      <c r="G97" s="76"/>
      <c r="H97" s="98"/>
      <c r="I97" s="14">
        <f t="shared" si="8"/>
        <v>3</v>
      </c>
      <c r="J97" s="15">
        <f t="shared" si="9"/>
        <v>0</v>
      </c>
      <c r="K97" s="21">
        <f t="shared" si="7"/>
        <v>0</v>
      </c>
      <c r="L97" s="82"/>
    </row>
    <row r="98" spans="2:12" ht="30" customHeight="1" x14ac:dyDescent="0.3">
      <c r="B98" s="100" t="str">
        <f t="shared" si="10"/>
        <v>JMN</v>
      </c>
      <c r="C98" s="100">
        <f>IF(ISTEXT(D98),MAX($C$4:$C97)+1,"")</f>
        <v>92</v>
      </c>
      <c r="D98" s="104" t="s">
        <v>9</v>
      </c>
      <c r="E98" s="101" t="s">
        <v>769</v>
      </c>
      <c r="F98" s="92" t="s">
        <v>43</v>
      </c>
      <c r="G98" s="76"/>
      <c r="H98" s="98"/>
      <c r="I98" s="14">
        <f t="shared" si="8"/>
        <v>3</v>
      </c>
      <c r="J98" s="15">
        <f t="shared" si="9"/>
        <v>0</v>
      </c>
      <c r="K98" s="21">
        <f t="shared" si="7"/>
        <v>0</v>
      </c>
      <c r="L98" s="82"/>
    </row>
    <row r="99" spans="2:12" ht="30" customHeight="1" x14ac:dyDescent="0.3">
      <c r="B99" s="100" t="str">
        <f t="shared" si="10"/>
        <v>JMN</v>
      </c>
      <c r="C99" s="100">
        <f>IF(ISTEXT(D99),MAX($C$4:$C98)+1,"")</f>
        <v>93</v>
      </c>
      <c r="D99" s="104" t="s">
        <v>9</v>
      </c>
      <c r="E99" s="101" t="s">
        <v>770</v>
      </c>
      <c r="F99" s="92" t="s">
        <v>43</v>
      </c>
      <c r="G99" s="76"/>
      <c r="H99" s="98"/>
      <c r="I99" s="14">
        <f t="shared" si="8"/>
        <v>3</v>
      </c>
      <c r="J99" s="15">
        <f t="shared" si="9"/>
        <v>0</v>
      </c>
      <c r="K99" s="21">
        <f t="shared" si="7"/>
        <v>0</v>
      </c>
      <c r="L99" s="82"/>
    </row>
    <row r="100" spans="2:12" ht="30" customHeight="1" x14ac:dyDescent="0.3">
      <c r="B100" s="100" t="str">
        <f t="shared" si="10"/>
        <v>JMN</v>
      </c>
      <c r="C100" s="100">
        <f>IF(ISTEXT(D100),MAX($C$4:$C99)+1,"")</f>
        <v>94</v>
      </c>
      <c r="D100" s="104" t="s">
        <v>9</v>
      </c>
      <c r="E100" s="108" t="s">
        <v>771</v>
      </c>
      <c r="F100" s="92" t="s">
        <v>43</v>
      </c>
      <c r="G100" s="76"/>
      <c r="H100" s="98"/>
      <c r="I100" s="14">
        <f t="shared" si="8"/>
        <v>3</v>
      </c>
      <c r="J100" s="15">
        <f t="shared" si="9"/>
        <v>0</v>
      </c>
      <c r="K100" s="21">
        <f t="shared" si="7"/>
        <v>0</v>
      </c>
      <c r="L100" s="82"/>
    </row>
    <row r="101" spans="2:12" ht="30" customHeight="1" x14ac:dyDescent="0.3">
      <c r="B101" s="86" t="str">
        <f t="shared" si="10"/>
        <v/>
      </c>
      <c r="C101" s="86" t="str">
        <f>IF(ISTEXT(D101),MAX($C$5:$C100)+1,"")</f>
        <v/>
      </c>
      <c r="D101" s="3"/>
      <c r="E101" s="94" t="s">
        <v>1696</v>
      </c>
      <c r="F101" s="92"/>
      <c r="G101" s="78"/>
      <c r="H101" s="72"/>
      <c r="I101" s="72"/>
      <c r="J101" s="72"/>
      <c r="K101" s="72"/>
      <c r="L101" s="72"/>
    </row>
    <row r="102" spans="2:12" ht="30" customHeight="1" x14ac:dyDescent="0.3">
      <c r="B102" s="100" t="str">
        <f t="shared" si="10"/>
        <v>JMN</v>
      </c>
      <c r="C102" s="100">
        <f>IF(ISTEXT(D102),MAX($C$4:$C100)+1,"")</f>
        <v>95</v>
      </c>
      <c r="D102" s="104" t="s">
        <v>9</v>
      </c>
      <c r="E102" s="109" t="s">
        <v>171</v>
      </c>
      <c r="F102" s="92" t="s">
        <v>43</v>
      </c>
      <c r="G102" s="76"/>
      <c r="H102" s="98"/>
      <c r="I102" s="14">
        <f t="shared" si="8"/>
        <v>3</v>
      </c>
      <c r="J102" s="15">
        <f t="shared" si="9"/>
        <v>0</v>
      </c>
      <c r="K102" s="21">
        <f t="shared" si="7"/>
        <v>0</v>
      </c>
      <c r="L102" s="82"/>
    </row>
    <row r="103" spans="2:12" ht="32.4" customHeight="1" x14ac:dyDescent="0.3">
      <c r="B103" s="100" t="str">
        <f t="shared" si="10"/>
        <v>JMN</v>
      </c>
      <c r="C103" s="100">
        <f>IF(ISTEXT(D103),MAX($C$4:$C102)+1,"")</f>
        <v>96</v>
      </c>
      <c r="D103" s="104" t="s">
        <v>9</v>
      </c>
      <c r="E103" s="110" t="s">
        <v>172</v>
      </c>
      <c r="F103" s="92" t="s">
        <v>43</v>
      </c>
      <c r="G103" s="76"/>
      <c r="H103" s="98"/>
      <c r="I103" s="14">
        <f t="shared" si="8"/>
        <v>3</v>
      </c>
      <c r="J103" s="15">
        <f t="shared" si="9"/>
        <v>0</v>
      </c>
      <c r="K103" s="21">
        <f t="shared" si="7"/>
        <v>0</v>
      </c>
      <c r="L103" s="82"/>
    </row>
    <row r="104" spans="2:12" ht="32.4" customHeight="1" x14ac:dyDescent="0.3">
      <c r="B104" s="100" t="str">
        <f t="shared" si="10"/>
        <v>JMN</v>
      </c>
      <c r="C104" s="100">
        <f>IF(ISTEXT(D104),MAX($C$4:$C103)+1,"")</f>
        <v>97</v>
      </c>
      <c r="D104" s="104" t="s">
        <v>9</v>
      </c>
      <c r="E104" s="110" t="s">
        <v>173</v>
      </c>
      <c r="F104" s="92" t="s">
        <v>43</v>
      </c>
      <c r="G104" s="76"/>
      <c r="H104" s="98"/>
      <c r="I104" s="14">
        <f t="shared" si="8"/>
        <v>3</v>
      </c>
      <c r="J104" s="15">
        <f t="shared" si="9"/>
        <v>0</v>
      </c>
      <c r="K104" s="21">
        <f t="shared" si="7"/>
        <v>0</v>
      </c>
      <c r="L104" s="82"/>
    </row>
    <row r="105" spans="2:12" ht="32.4" customHeight="1" x14ac:dyDescent="0.3">
      <c r="B105" s="100" t="str">
        <f t="shared" si="10"/>
        <v>JMN</v>
      </c>
      <c r="C105" s="100">
        <f>IF(ISTEXT(D105),MAX($C$4:$C104)+1,"")</f>
        <v>98</v>
      </c>
      <c r="D105" s="104" t="s">
        <v>9</v>
      </c>
      <c r="E105" s="110" t="s">
        <v>174</v>
      </c>
      <c r="F105" s="92" t="s">
        <v>43</v>
      </c>
      <c r="G105" s="76"/>
      <c r="H105" s="98"/>
      <c r="I105" s="14">
        <f t="shared" si="8"/>
        <v>3</v>
      </c>
      <c r="J105" s="15">
        <f t="shared" si="9"/>
        <v>0</v>
      </c>
      <c r="K105" s="21">
        <f t="shared" si="7"/>
        <v>0</v>
      </c>
      <c r="L105" s="82"/>
    </row>
    <row r="106" spans="2:12" ht="32.4" customHeight="1" x14ac:dyDescent="0.3">
      <c r="B106" s="100" t="str">
        <f t="shared" si="10"/>
        <v>JMN</v>
      </c>
      <c r="C106" s="100">
        <f>IF(ISTEXT(D106),MAX($C$4:$C105)+1,"")</f>
        <v>99</v>
      </c>
      <c r="D106" s="173" t="s">
        <v>9</v>
      </c>
      <c r="E106" s="180" t="s">
        <v>1722</v>
      </c>
      <c r="F106" s="92" t="s">
        <v>43</v>
      </c>
      <c r="G106" s="76"/>
      <c r="H106" s="175"/>
      <c r="I106" s="176">
        <f>VLOOKUP($D106,SpecData,2,FALSE)</f>
        <v>3</v>
      </c>
      <c r="J106" s="177">
        <f>VLOOKUP($F106,AvailabilityData,2,FALSE)</f>
        <v>0</v>
      </c>
      <c r="K106" s="178">
        <f>SUM(K107:K559)</f>
        <v>0</v>
      </c>
      <c r="L106" s="179"/>
    </row>
    <row r="107" spans="2:12" ht="32.4" customHeight="1" x14ac:dyDescent="0.3">
      <c r="B107" s="100" t="str">
        <f t="shared" si="10"/>
        <v>JMN</v>
      </c>
      <c r="C107" s="100">
        <f>IF(ISTEXT(D107),MAX($C$4:$C106)+1,"")</f>
        <v>100</v>
      </c>
      <c r="D107" s="104" t="s">
        <v>9</v>
      </c>
      <c r="E107" s="110" t="s">
        <v>772</v>
      </c>
      <c r="F107" s="92" t="s">
        <v>43</v>
      </c>
      <c r="G107" s="76"/>
      <c r="H107" s="98"/>
      <c r="I107" s="14">
        <f t="shared" si="8"/>
        <v>3</v>
      </c>
      <c r="J107" s="15">
        <f t="shared" si="9"/>
        <v>0</v>
      </c>
      <c r="K107" s="21">
        <f t="shared" si="7"/>
        <v>0</v>
      </c>
      <c r="L107" s="82"/>
    </row>
    <row r="108" spans="2:12" ht="32.4" customHeight="1" x14ac:dyDescent="0.3">
      <c r="B108" s="100" t="str">
        <f t="shared" si="10"/>
        <v>JMN</v>
      </c>
      <c r="C108" s="100">
        <f>IF(ISTEXT(D108),MAX($C$4:$C107)+1,"")</f>
        <v>101</v>
      </c>
      <c r="D108" s="104" t="s">
        <v>9</v>
      </c>
      <c r="E108" s="101" t="s">
        <v>773</v>
      </c>
      <c r="F108" s="92" t="s">
        <v>43</v>
      </c>
      <c r="G108" s="76"/>
      <c r="H108" s="98"/>
      <c r="I108" s="14">
        <f t="shared" si="8"/>
        <v>3</v>
      </c>
      <c r="J108" s="15">
        <f t="shared" si="9"/>
        <v>0</v>
      </c>
      <c r="K108" s="21">
        <f t="shared" si="7"/>
        <v>0</v>
      </c>
      <c r="L108" s="82"/>
    </row>
    <row r="109" spans="2:12" x14ac:dyDescent="0.3">
      <c r="E109" s="106"/>
    </row>
    <row r="110" spans="2:12" hidden="1" x14ac:dyDescent="0.3">
      <c r="E110" s="106"/>
    </row>
    <row r="111" spans="2:12" hidden="1" x14ac:dyDescent="0.3">
      <c r="E111" s="106"/>
    </row>
    <row r="112" spans="2:12"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sheetData>
  <conditionalFormatting sqref="D4:D10">
    <cfRule type="cellIs" dxfId="156" priority="39" operator="equal">
      <formula>"N/A"</formula>
    </cfRule>
    <cfRule type="cellIs" dxfId="155" priority="38" operator="equal">
      <formula>"Crucial"</formula>
    </cfRule>
    <cfRule type="cellIs" dxfId="154" priority="37" operator="equal">
      <formula>"Important"</formula>
    </cfRule>
  </conditionalFormatting>
  <conditionalFormatting sqref="D12:D78">
    <cfRule type="cellIs" dxfId="153" priority="19" operator="equal">
      <formula>"Important"</formula>
    </cfRule>
    <cfRule type="cellIs" dxfId="152" priority="20" operator="equal">
      <formula>"Crucial"</formula>
    </cfRule>
    <cfRule type="cellIs" dxfId="151" priority="21" operator="equal">
      <formula>"N/A"</formula>
    </cfRule>
  </conditionalFormatting>
  <conditionalFormatting sqref="D80:D100">
    <cfRule type="cellIs" dxfId="150" priority="13" operator="equal">
      <formula>"Important"</formula>
    </cfRule>
    <cfRule type="cellIs" dxfId="149" priority="14" operator="equal">
      <formula>"Crucial"</formula>
    </cfRule>
    <cfRule type="cellIs" dxfId="148" priority="15" operator="equal">
      <formula>"N/A"</formula>
    </cfRule>
  </conditionalFormatting>
  <conditionalFormatting sqref="D102:D108">
    <cfRule type="cellIs" dxfId="147" priority="42" operator="equal">
      <formula>"N/A"</formula>
    </cfRule>
    <cfRule type="cellIs" dxfId="146" priority="40" operator="equal">
      <formula>"Important"</formula>
    </cfRule>
    <cfRule type="cellIs" dxfId="145" priority="41" operator="equal">
      <formula>"Crucial"</formula>
    </cfRule>
  </conditionalFormatting>
  <conditionalFormatting sqref="F4:F108">
    <cfRule type="cellIs" dxfId="144" priority="2" operator="equal">
      <formula>"Function Available"</formula>
    </cfRule>
    <cfRule type="cellIs" dxfId="143" priority="3" operator="equal">
      <formula>"Exception"</formula>
    </cfRule>
    <cfRule type="cellIs" dxfId="142" priority="1" operator="equal">
      <formula>"Function Not Available"</formula>
    </cfRule>
  </conditionalFormatting>
  <dataValidations count="3">
    <dataValidation type="list" allowBlank="1" showInputMessage="1" showErrorMessage="1" sqref="F4:F5" xr:uid="{00000000-0002-0000-1100-000000000000}">
      <formula1>AvailabilityType</formula1>
    </dataValidation>
    <dataValidation type="list" allowBlank="1" showInputMessage="1" showErrorMessage="1" sqref="D4:D10 D80:D100 D12:D78 D102:D108" xr:uid="{00000000-0002-0000-1100-000001000000}">
      <formula1>SpecType</formula1>
    </dataValidation>
    <dataValidation type="list" allowBlank="1" showInputMessage="1" showErrorMessage="1" errorTitle="Invalid specification type" error="Please enter a Specification type from the drop-down list." sqref="F6:F10 F80:F100 F12:F78 F102:F108" xr:uid="{00000000-0002-0000-1100-000002000000}">
      <formula1>AvailabilityType</formula1>
    </dataValidation>
  </dataValidations>
  <pageMargins left="0.7" right="0.7" top="0.75" bottom="0.75" header="0.3" footer="0.3"/>
  <pageSetup scale="49" fitToHeight="0" orientation="portrait" r:id="rId1"/>
  <headerFooter>
    <oddHeader>&amp;CLos Alamos, NM
&amp;F&amp;R&amp;A</oddHeader>
    <oddFooter>&amp;LTSSI Consulting LLC, June 2015&amp;CPage &amp;P of &amp;N</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FFCC00"/>
  </sheetPr>
  <dimension ref="A1:M172"/>
  <sheetViews>
    <sheetView showGridLines="0" zoomScale="80" zoomScaleNormal="80" zoomScalePageLayoutView="4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2" customWidth="1"/>
    <col min="14" max="16384" width="9.21875" hidden="1"/>
  </cols>
  <sheetData>
    <row r="1" spans="2:12" ht="5.55" customHeight="1" x14ac:dyDescent="0.3"/>
    <row r="2" spans="2:12" s="181" customFormat="1" ht="129" customHeight="1" thickBot="1" x14ac:dyDescent="0.3">
      <c r="B2" s="124" t="s">
        <v>44</v>
      </c>
      <c r="C2" s="125" t="s">
        <v>45</v>
      </c>
      <c r="D2" s="125" t="s">
        <v>46</v>
      </c>
      <c r="E2" s="125" t="s">
        <v>1627</v>
      </c>
      <c r="F2" s="125" t="s">
        <v>42</v>
      </c>
      <c r="G2" s="126" t="s">
        <v>47</v>
      </c>
      <c r="H2" s="126" t="s">
        <v>48</v>
      </c>
      <c r="I2" s="127" t="s">
        <v>49</v>
      </c>
      <c r="J2" s="127" t="s">
        <v>50</v>
      </c>
      <c r="K2" s="128" t="s">
        <v>14</v>
      </c>
      <c r="L2" s="129" t="s">
        <v>51</v>
      </c>
    </row>
    <row r="3" spans="2:12" ht="16.2" thickBot="1" x14ac:dyDescent="0.35">
      <c r="B3" s="34" t="s">
        <v>1628</v>
      </c>
      <c r="C3" s="34"/>
      <c r="D3" s="34"/>
      <c r="E3" s="34"/>
      <c r="F3" s="34"/>
      <c r="G3" s="77" t="s">
        <v>52</v>
      </c>
      <c r="H3" s="25">
        <f>COUNTA(D4:D496)</f>
        <v>32</v>
      </c>
      <c r="I3" s="61"/>
      <c r="J3" s="62" t="s">
        <v>53</v>
      </c>
      <c r="K3" s="63">
        <f>SUM(K4:K496)</f>
        <v>0</v>
      </c>
      <c r="L3" s="34"/>
    </row>
    <row r="4" spans="2:12" ht="30" customHeight="1" x14ac:dyDescent="0.3">
      <c r="B4" s="81" t="s">
        <v>1629</v>
      </c>
      <c r="C4" s="2">
        <v>1</v>
      </c>
      <c r="D4" s="4" t="s">
        <v>9</v>
      </c>
      <c r="E4" s="184" t="s">
        <v>774</v>
      </c>
      <c r="F4" s="91" t="s">
        <v>43</v>
      </c>
      <c r="G4" s="76" t="s">
        <v>54</v>
      </c>
      <c r="H4" s="20">
        <f>COUNTIF(F4:F496,"Select from Drop Down")</f>
        <v>32</v>
      </c>
      <c r="I4" s="14">
        <f>VLOOKUP($D4,SpecData,2,FALSE)</f>
        <v>3</v>
      </c>
      <c r="J4" s="15">
        <f>VLOOKUP($F4,AvailabilityData,2,FALSE)</f>
        <v>0</v>
      </c>
      <c r="K4" s="21">
        <f>I4*J4</f>
        <v>0</v>
      </c>
      <c r="L4" s="82"/>
    </row>
    <row r="5" spans="2:12" ht="41.4" x14ac:dyDescent="0.3">
      <c r="B5" s="81" t="str">
        <f>IF(C5="","",$B$4)</f>
        <v>JlnSch</v>
      </c>
      <c r="C5" s="2">
        <v>2</v>
      </c>
      <c r="D5" s="4" t="s">
        <v>9</v>
      </c>
      <c r="E5" s="185" t="s">
        <v>775</v>
      </c>
      <c r="F5" s="91" t="s">
        <v>43</v>
      </c>
      <c r="G5" s="76" t="s">
        <v>55</v>
      </c>
      <c r="H5" s="20">
        <f>COUNTIF(F4:F496,"Function Available")</f>
        <v>0</v>
      </c>
      <c r="I5" s="14">
        <f>VLOOKUP($D5,SpecData,2,FALSE)</f>
        <v>3</v>
      </c>
      <c r="J5" s="15">
        <f>VLOOKUP($F5,AvailabilityData,2,FALSE)</f>
        <v>0</v>
      </c>
      <c r="K5" s="21">
        <f>I5*J5</f>
        <v>0</v>
      </c>
      <c r="L5" s="82"/>
    </row>
    <row r="6" spans="2:12" ht="30" customHeight="1" x14ac:dyDescent="0.3">
      <c r="B6" s="81" t="str">
        <f t="shared" ref="B6:B26" si="0">IF(C6="","",$B$4)</f>
        <v>JlnSch</v>
      </c>
      <c r="C6" s="2">
        <v>3</v>
      </c>
      <c r="D6" s="4" t="s">
        <v>11</v>
      </c>
      <c r="E6" s="184" t="s">
        <v>1697</v>
      </c>
      <c r="F6" s="91" t="s">
        <v>43</v>
      </c>
      <c r="G6" s="76" t="s">
        <v>57</v>
      </c>
      <c r="H6" s="8">
        <f>COUNTIF(F4:F496,"Function Not Available")</f>
        <v>0</v>
      </c>
      <c r="I6" s="14">
        <f t="shared" ref="I6:I12" si="1">VLOOKUP($D6,SpecData,2,FALSE)</f>
        <v>1</v>
      </c>
      <c r="J6" s="15">
        <f t="shared" ref="J6:J12" si="2">VLOOKUP($F6,AvailabilityData,2,FALSE)</f>
        <v>0</v>
      </c>
      <c r="K6" s="16">
        <f t="shared" ref="K6:K12" si="3">I6*J6</f>
        <v>0</v>
      </c>
      <c r="L6" s="82"/>
    </row>
    <row r="7" spans="2:12" ht="30" customHeight="1" x14ac:dyDescent="0.3">
      <c r="B7" s="81" t="str">
        <f t="shared" si="0"/>
        <v>JlnSch</v>
      </c>
      <c r="C7" s="2">
        <f>IF(ISTEXT(D7),MAX($C$6:$C6)+1,"")</f>
        <v>4</v>
      </c>
      <c r="D7" s="4" t="s">
        <v>9</v>
      </c>
      <c r="E7" s="184" t="s">
        <v>776</v>
      </c>
      <c r="F7" s="91" t="s">
        <v>43</v>
      </c>
      <c r="G7" s="76" t="s">
        <v>59</v>
      </c>
      <c r="H7" s="8">
        <f>COUNTIF(F4:F496,"Exception")</f>
        <v>0</v>
      </c>
      <c r="I7" s="14">
        <f t="shared" si="1"/>
        <v>3</v>
      </c>
      <c r="J7" s="15">
        <f t="shared" si="2"/>
        <v>0</v>
      </c>
      <c r="K7" s="21">
        <f t="shared" si="3"/>
        <v>0</v>
      </c>
      <c r="L7" s="82"/>
    </row>
    <row r="8" spans="2:12" ht="30" customHeight="1" x14ac:dyDescent="0.3">
      <c r="B8" s="81" t="str">
        <f t="shared" si="0"/>
        <v>JlnSch</v>
      </c>
      <c r="C8" s="2">
        <f>IF(ISTEXT(D8),MAX($C$6:$C7)+1,"")</f>
        <v>5</v>
      </c>
      <c r="D8" s="4" t="s">
        <v>11</v>
      </c>
      <c r="E8" s="96" t="s">
        <v>777</v>
      </c>
      <c r="F8" s="91" t="s">
        <v>43</v>
      </c>
      <c r="G8" s="76" t="s">
        <v>61</v>
      </c>
      <c r="H8" s="11">
        <f>COUNTIFS(D:D,"=Crucial",F:F,"=Select From Drop Down")</f>
        <v>25</v>
      </c>
      <c r="I8" s="14">
        <f t="shared" si="1"/>
        <v>1</v>
      </c>
      <c r="J8" s="15">
        <f t="shared" si="2"/>
        <v>0</v>
      </c>
      <c r="K8" s="16">
        <f t="shared" si="3"/>
        <v>0</v>
      </c>
      <c r="L8" s="82"/>
    </row>
    <row r="9" spans="2:12" ht="30" customHeight="1" x14ac:dyDescent="0.3">
      <c r="B9" s="81" t="str">
        <f t="shared" si="0"/>
        <v>JlnSch</v>
      </c>
      <c r="C9" s="2">
        <f>IF(ISTEXT(D9),MAX($C$6:$C8)+1,"")</f>
        <v>6</v>
      </c>
      <c r="D9" s="4" t="s">
        <v>9</v>
      </c>
      <c r="E9" s="184" t="s">
        <v>778</v>
      </c>
      <c r="F9" s="91" t="s">
        <v>43</v>
      </c>
      <c r="G9" s="76" t="s">
        <v>63</v>
      </c>
      <c r="H9" s="11">
        <f>COUNTIFS(D:D,"=Crucial",F:F,"=Function Available")</f>
        <v>0</v>
      </c>
      <c r="I9" s="14">
        <f t="shared" si="1"/>
        <v>3</v>
      </c>
      <c r="J9" s="15">
        <f t="shared" si="2"/>
        <v>0</v>
      </c>
      <c r="K9" s="16">
        <f t="shared" si="3"/>
        <v>0</v>
      </c>
      <c r="L9" s="82"/>
    </row>
    <row r="10" spans="2:12" ht="30" customHeight="1" x14ac:dyDescent="0.3">
      <c r="B10" s="81" t="str">
        <f t="shared" si="0"/>
        <v>JlnSch</v>
      </c>
      <c r="C10" s="2">
        <f>IF(ISTEXT(D10),MAX($C$6:$C9)+1,"")</f>
        <v>7</v>
      </c>
      <c r="D10" s="4" t="s">
        <v>11</v>
      </c>
      <c r="E10" s="184" t="s">
        <v>1698</v>
      </c>
      <c r="F10" s="91" t="s">
        <v>43</v>
      </c>
      <c r="G10" s="76" t="s">
        <v>65</v>
      </c>
      <c r="H10" s="11">
        <f>COUNTIFS(D:D,"=Crucial",F:F,"=Function Not Available")</f>
        <v>0</v>
      </c>
      <c r="I10" s="14">
        <f t="shared" si="1"/>
        <v>1</v>
      </c>
      <c r="J10" s="15">
        <f t="shared" si="2"/>
        <v>0</v>
      </c>
      <c r="K10" s="16">
        <f t="shared" si="3"/>
        <v>0</v>
      </c>
      <c r="L10" s="82"/>
    </row>
    <row r="11" spans="2:12" ht="30" customHeight="1" x14ac:dyDescent="0.3">
      <c r="B11" s="81" t="str">
        <f t="shared" si="0"/>
        <v>JlnSch</v>
      </c>
      <c r="C11" s="2">
        <f>IF(ISTEXT(D11),MAX($C$6:$C10)+1,"")</f>
        <v>8</v>
      </c>
      <c r="D11" s="4" t="s">
        <v>9</v>
      </c>
      <c r="E11" s="184" t="s">
        <v>779</v>
      </c>
      <c r="F11" s="91" t="s">
        <v>43</v>
      </c>
      <c r="G11" s="73" t="s">
        <v>66</v>
      </c>
      <c r="H11" s="24">
        <f>COUNTIFS(D:D,"=Crucial",F:F,"=Exception")</f>
        <v>0</v>
      </c>
      <c r="I11" s="14">
        <f t="shared" si="1"/>
        <v>3</v>
      </c>
      <c r="J11" s="15">
        <f t="shared" si="2"/>
        <v>0</v>
      </c>
      <c r="K11" s="22">
        <f t="shared" si="3"/>
        <v>0</v>
      </c>
      <c r="L11" s="87"/>
    </row>
    <row r="12" spans="2:12" ht="30" customHeight="1" x14ac:dyDescent="0.3">
      <c r="B12" s="81" t="str">
        <f t="shared" si="0"/>
        <v>JlnSch</v>
      </c>
      <c r="C12" s="2">
        <f>IF(ISTEXT(D12),MAX($C$6:$C11)+1,"")</f>
        <v>9</v>
      </c>
      <c r="D12" s="4" t="s">
        <v>9</v>
      </c>
      <c r="E12" s="96" t="s">
        <v>780</v>
      </c>
      <c r="F12" s="91" t="s">
        <v>43</v>
      </c>
      <c r="G12" s="76" t="s">
        <v>67</v>
      </c>
      <c r="H12" s="11">
        <f>COUNTIFS(D:D,"=Important",F:F,"=Select From Drop Down")</f>
        <v>2</v>
      </c>
      <c r="I12" s="14">
        <f t="shared" si="1"/>
        <v>3</v>
      </c>
      <c r="J12" s="15">
        <f t="shared" si="2"/>
        <v>0</v>
      </c>
      <c r="K12" s="16">
        <f t="shared" si="3"/>
        <v>0</v>
      </c>
      <c r="L12" s="87"/>
    </row>
    <row r="13" spans="2:12" ht="30" customHeight="1" x14ac:dyDescent="0.3">
      <c r="B13" s="81" t="str">
        <f t="shared" si="0"/>
        <v>JlnSch</v>
      </c>
      <c r="C13" s="2">
        <f>IF(ISTEXT(D13),MAX($C$6:$C12)+1,"")</f>
        <v>10</v>
      </c>
      <c r="D13" s="4" t="s">
        <v>9</v>
      </c>
      <c r="E13" s="96" t="s">
        <v>781</v>
      </c>
      <c r="F13" s="91" t="s">
        <v>43</v>
      </c>
      <c r="G13" s="73" t="s">
        <v>69</v>
      </c>
      <c r="H13" s="24">
        <f>COUNTIFS(D:D,"=Important",F:F,"=Function Available")</f>
        <v>0</v>
      </c>
      <c r="I13" s="26">
        <f t="shared" ref="I13:I36" si="4">VLOOKUP($D13,SpecData,2,FALSE)</f>
        <v>3</v>
      </c>
      <c r="J13" s="27">
        <f t="shared" ref="J13:J36" si="5">VLOOKUP($F13,AvailabilityData,2,FALSE)</f>
        <v>0</v>
      </c>
      <c r="K13" s="22">
        <f t="shared" ref="K13:K26" si="6">I13*J13</f>
        <v>0</v>
      </c>
      <c r="L13" s="90"/>
    </row>
    <row r="14" spans="2:12" ht="30" customHeight="1" x14ac:dyDescent="0.3">
      <c r="B14" s="81" t="str">
        <f t="shared" si="0"/>
        <v>JlnSch</v>
      </c>
      <c r="C14" s="2">
        <f>IF(ISTEXT(D14),MAX($C$6:$C13)+1,"")</f>
        <v>11</v>
      </c>
      <c r="D14" s="4" t="s">
        <v>11</v>
      </c>
      <c r="E14" s="96" t="s">
        <v>782</v>
      </c>
      <c r="F14" s="91" t="s">
        <v>43</v>
      </c>
      <c r="G14" s="76" t="s">
        <v>71</v>
      </c>
      <c r="H14" s="11">
        <f>COUNTIFS(D:D,"=Important",F:F,"=Function Not Available")</f>
        <v>0</v>
      </c>
      <c r="I14" s="9">
        <f t="shared" si="4"/>
        <v>1</v>
      </c>
      <c r="J14" s="10">
        <f t="shared" si="5"/>
        <v>0</v>
      </c>
      <c r="K14" s="16">
        <f t="shared" si="6"/>
        <v>0</v>
      </c>
      <c r="L14" s="82"/>
    </row>
    <row r="15" spans="2:12" ht="30" customHeight="1" x14ac:dyDescent="0.3">
      <c r="B15" s="86" t="str">
        <f t="shared" ref="B15" si="7">IF(C15="","",$B$4)</f>
        <v/>
      </c>
      <c r="C15" s="1" t="str">
        <f>IF(ISTEXT(D15),MAX($C$6:$C14)+1,"")</f>
        <v/>
      </c>
      <c r="D15" s="3"/>
      <c r="E15" s="94" t="s">
        <v>783</v>
      </c>
      <c r="F15" s="137"/>
      <c r="G15" s="78"/>
      <c r="H15" s="72"/>
      <c r="I15" s="72"/>
      <c r="J15" s="72"/>
      <c r="K15" s="72"/>
      <c r="L15" s="72"/>
    </row>
    <row r="16" spans="2:12" ht="30" customHeight="1" x14ac:dyDescent="0.3">
      <c r="B16" s="81" t="str">
        <f t="shared" si="0"/>
        <v>JlnSch</v>
      </c>
      <c r="C16" s="2">
        <f>IF(ISTEXT(D16),MAX($C$6:$C14)+1,"")</f>
        <v>12</v>
      </c>
      <c r="D16" s="4" t="s">
        <v>9</v>
      </c>
      <c r="E16" s="99" t="s">
        <v>784</v>
      </c>
      <c r="F16" s="91" t="s">
        <v>43</v>
      </c>
      <c r="G16" s="76" t="s">
        <v>73</v>
      </c>
      <c r="H16" s="11">
        <f>COUNTIFS(D:D,"=Important",F:F,"=Exception")</f>
        <v>0</v>
      </c>
      <c r="I16" s="9">
        <f t="shared" si="4"/>
        <v>3</v>
      </c>
      <c r="J16" s="10">
        <f t="shared" si="5"/>
        <v>0</v>
      </c>
      <c r="K16" s="16">
        <f t="shared" si="6"/>
        <v>0</v>
      </c>
      <c r="L16" s="82"/>
    </row>
    <row r="17" spans="2:12" ht="30" customHeight="1" x14ac:dyDescent="0.3">
      <c r="B17" s="100" t="str">
        <f t="shared" si="0"/>
        <v>JlnSch</v>
      </c>
      <c r="C17" s="100">
        <f>IF(ISTEXT(D17),MAX($C$6:$C16)+1,"")</f>
        <v>13</v>
      </c>
      <c r="D17" s="4" t="s">
        <v>9</v>
      </c>
      <c r="E17" s="95" t="s">
        <v>785</v>
      </c>
      <c r="F17" s="91" t="s">
        <v>43</v>
      </c>
      <c r="G17" s="76" t="s">
        <v>75</v>
      </c>
      <c r="H17" s="11">
        <f>COUNTIFS(D:D,"=Minimal",F:F,"=Select From Drop Down")</f>
        <v>5</v>
      </c>
      <c r="I17" s="9">
        <f t="shared" si="4"/>
        <v>3</v>
      </c>
      <c r="J17" s="10">
        <f t="shared" si="5"/>
        <v>0</v>
      </c>
      <c r="K17" s="16">
        <f t="shared" si="6"/>
        <v>0</v>
      </c>
      <c r="L17" s="82"/>
    </row>
    <row r="18" spans="2:12" ht="30" customHeight="1" x14ac:dyDescent="0.3">
      <c r="B18" s="100" t="str">
        <f t="shared" si="0"/>
        <v>JlnSch</v>
      </c>
      <c r="C18" s="100">
        <f>IF(ISTEXT(D18),MAX($C$6:$C17)+1,"")</f>
        <v>14</v>
      </c>
      <c r="D18" s="4" t="s">
        <v>9</v>
      </c>
      <c r="E18" s="95" t="s">
        <v>786</v>
      </c>
      <c r="F18" s="91" t="s">
        <v>43</v>
      </c>
      <c r="G18" s="76" t="s">
        <v>77</v>
      </c>
      <c r="H18" s="11">
        <f>COUNTIFS(D:D,"=Minimal",F:F,"=Function Available")</f>
        <v>0</v>
      </c>
      <c r="I18" s="9">
        <f t="shared" si="4"/>
        <v>3</v>
      </c>
      <c r="J18" s="10">
        <f t="shared" si="5"/>
        <v>0</v>
      </c>
      <c r="K18" s="16">
        <f t="shared" si="6"/>
        <v>0</v>
      </c>
      <c r="L18" s="82"/>
    </row>
    <row r="19" spans="2:12" ht="30" customHeight="1" x14ac:dyDescent="0.3">
      <c r="B19" s="100" t="str">
        <f t="shared" si="0"/>
        <v>JlnSch</v>
      </c>
      <c r="C19" s="100">
        <f>IF(ISTEXT(D19),MAX($C$6:$C18)+1,"")</f>
        <v>15</v>
      </c>
      <c r="D19" s="4" t="s">
        <v>9</v>
      </c>
      <c r="E19" s="95" t="s">
        <v>787</v>
      </c>
      <c r="F19" s="91" t="s">
        <v>43</v>
      </c>
      <c r="G19" s="76" t="s">
        <v>79</v>
      </c>
      <c r="H19" s="11">
        <f>COUNTIFS(D:D,"=Minimal",F:F,"=Function Not Available")</f>
        <v>0</v>
      </c>
      <c r="I19" s="9">
        <f t="shared" si="4"/>
        <v>3</v>
      </c>
      <c r="J19" s="10">
        <f t="shared" si="5"/>
        <v>0</v>
      </c>
      <c r="K19" s="16">
        <f t="shared" si="6"/>
        <v>0</v>
      </c>
      <c r="L19" s="82"/>
    </row>
    <row r="20" spans="2:12" ht="30" customHeight="1" x14ac:dyDescent="0.3">
      <c r="B20" s="100" t="str">
        <f t="shared" si="0"/>
        <v>JlnSch</v>
      </c>
      <c r="C20" s="100">
        <f>IF(ISTEXT(D20),MAX($C$6:$C19)+1,"")</f>
        <v>16</v>
      </c>
      <c r="D20" s="4" t="s">
        <v>9</v>
      </c>
      <c r="E20" s="95" t="s">
        <v>788</v>
      </c>
      <c r="F20" s="91" t="s">
        <v>43</v>
      </c>
      <c r="G20" s="76" t="s">
        <v>81</v>
      </c>
      <c r="H20" s="11">
        <f>COUNTIFS(D:D,"=Minimal",F:F,"=Exception")</f>
        <v>0</v>
      </c>
      <c r="I20" s="9">
        <f t="shared" si="4"/>
        <v>3</v>
      </c>
      <c r="J20" s="10">
        <f t="shared" si="5"/>
        <v>0</v>
      </c>
      <c r="K20" s="16">
        <f t="shared" si="6"/>
        <v>0</v>
      </c>
      <c r="L20" s="82"/>
    </row>
    <row r="21" spans="2:12" ht="30" customHeight="1" x14ac:dyDescent="0.3">
      <c r="B21" s="100" t="str">
        <f t="shared" si="0"/>
        <v>JlnSch</v>
      </c>
      <c r="C21" s="100">
        <f>IF(ISTEXT(D21),MAX($C$6:$C20)+1,"")</f>
        <v>17</v>
      </c>
      <c r="D21" s="4" t="s">
        <v>9</v>
      </c>
      <c r="E21" s="95" t="s">
        <v>789</v>
      </c>
      <c r="F21" s="91" t="s">
        <v>43</v>
      </c>
      <c r="G21" s="76"/>
      <c r="H21" s="8"/>
      <c r="I21" s="9">
        <f t="shared" si="4"/>
        <v>3</v>
      </c>
      <c r="J21" s="10">
        <f t="shared" si="5"/>
        <v>0</v>
      </c>
      <c r="K21" s="16">
        <f t="shared" si="6"/>
        <v>0</v>
      </c>
      <c r="L21" s="82"/>
    </row>
    <row r="22" spans="2:12" ht="30" customHeight="1" x14ac:dyDescent="0.3">
      <c r="B22" s="100" t="str">
        <f t="shared" si="0"/>
        <v>JlnSch</v>
      </c>
      <c r="C22" s="100">
        <f>IF(ISTEXT(D22),MAX($C$6:$C21)+1,"")</f>
        <v>18</v>
      </c>
      <c r="D22" s="173" t="s">
        <v>9</v>
      </c>
      <c r="E22" s="180" t="s">
        <v>865</v>
      </c>
      <c r="F22" s="91" t="s">
        <v>43</v>
      </c>
      <c r="G22" s="76"/>
      <c r="H22" s="8"/>
      <c r="I22" s="9">
        <f>VLOOKUP($D22,SpecData,2,FALSE)</f>
        <v>3</v>
      </c>
      <c r="J22" s="10">
        <f>VLOOKUP($F22,AvailabilityData,2,FALSE)</f>
        <v>0</v>
      </c>
      <c r="K22" s="16">
        <f>I22*J22</f>
        <v>0</v>
      </c>
      <c r="L22" s="179"/>
    </row>
    <row r="23" spans="2:12" ht="30" customHeight="1" x14ac:dyDescent="0.3">
      <c r="B23" s="100" t="str">
        <f t="shared" si="0"/>
        <v>JlnSch</v>
      </c>
      <c r="C23" s="100">
        <f>IF(ISTEXT(D23),MAX($C$6:$C22)+1,"")</f>
        <v>19</v>
      </c>
      <c r="D23" s="4" t="s">
        <v>9</v>
      </c>
      <c r="E23" s="96" t="s">
        <v>790</v>
      </c>
      <c r="F23" s="91" t="s">
        <v>43</v>
      </c>
      <c r="G23" s="76"/>
      <c r="H23" s="8"/>
      <c r="I23" s="9">
        <f t="shared" si="4"/>
        <v>3</v>
      </c>
      <c r="J23" s="10">
        <f t="shared" si="5"/>
        <v>0</v>
      </c>
      <c r="K23" s="16">
        <f t="shared" si="6"/>
        <v>0</v>
      </c>
      <c r="L23" s="82"/>
    </row>
    <row r="24" spans="2:12" ht="30" customHeight="1" x14ac:dyDescent="0.3">
      <c r="B24" s="100" t="str">
        <f t="shared" si="0"/>
        <v>JlnSch</v>
      </c>
      <c r="C24" s="100">
        <f>IF(ISTEXT(D24),MAX($C$6:$C23)+1,"")</f>
        <v>20</v>
      </c>
      <c r="D24" s="4" t="s">
        <v>9</v>
      </c>
      <c r="E24" s="96" t="s">
        <v>791</v>
      </c>
      <c r="F24" s="91" t="s">
        <v>43</v>
      </c>
      <c r="G24" s="76"/>
      <c r="H24" s="8"/>
      <c r="I24" s="9">
        <f t="shared" si="4"/>
        <v>3</v>
      </c>
      <c r="J24" s="10">
        <f t="shared" si="5"/>
        <v>0</v>
      </c>
      <c r="K24" s="16">
        <f t="shared" si="6"/>
        <v>0</v>
      </c>
      <c r="L24" s="82"/>
    </row>
    <row r="25" spans="2:12" ht="30" customHeight="1" x14ac:dyDescent="0.3">
      <c r="B25" s="100" t="str">
        <f t="shared" si="0"/>
        <v>JlnSch</v>
      </c>
      <c r="C25" s="100">
        <f>IF(ISTEXT(D25),MAX($C$6:$C24)+1,"")</f>
        <v>21</v>
      </c>
      <c r="D25" s="4" t="s">
        <v>10</v>
      </c>
      <c r="E25" s="96" t="s">
        <v>1699</v>
      </c>
      <c r="F25" s="91" t="s">
        <v>43</v>
      </c>
      <c r="G25" s="76"/>
      <c r="H25" s="8"/>
      <c r="I25" s="9">
        <f t="shared" si="4"/>
        <v>2</v>
      </c>
      <c r="J25" s="10">
        <f t="shared" si="5"/>
        <v>0</v>
      </c>
      <c r="K25" s="16">
        <f t="shared" si="6"/>
        <v>0</v>
      </c>
      <c r="L25" s="82"/>
    </row>
    <row r="26" spans="2:12" ht="30" customHeight="1" x14ac:dyDescent="0.3">
      <c r="B26" s="100" t="str">
        <f t="shared" si="0"/>
        <v>JlnSch</v>
      </c>
      <c r="C26" s="100">
        <f>IF(ISTEXT(D26),MAX($C$6:$C25)+1,"")</f>
        <v>22</v>
      </c>
      <c r="D26" s="4" t="s">
        <v>9</v>
      </c>
      <c r="E26" s="96" t="s">
        <v>792</v>
      </c>
      <c r="F26" s="91" t="s">
        <v>43</v>
      </c>
      <c r="G26" s="73"/>
      <c r="H26" s="23"/>
      <c r="I26" s="12">
        <f t="shared" si="4"/>
        <v>3</v>
      </c>
      <c r="J26" s="13">
        <f t="shared" si="5"/>
        <v>0</v>
      </c>
      <c r="K26" s="22">
        <f t="shared" si="6"/>
        <v>0</v>
      </c>
      <c r="L26" s="85"/>
    </row>
    <row r="27" spans="2:12" ht="30" customHeight="1" x14ac:dyDescent="0.3">
      <c r="B27" s="100" t="str">
        <f t="shared" ref="B27:B36" si="8">IF(C27="","",$B$4)</f>
        <v>JlnSch</v>
      </c>
      <c r="C27" s="100">
        <f>IF(ISTEXT(D27),MAX($C$6:$C26)+1,"")</f>
        <v>23</v>
      </c>
      <c r="D27" s="4" t="s">
        <v>10</v>
      </c>
      <c r="E27" s="96" t="s">
        <v>793</v>
      </c>
      <c r="F27" s="91" t="s">
        <v>43</v>
      </c>
      <c r="G27" s="73"/>
      <c r="H27" s="23"/>
      <c r="I27" s="12">
        <f t="shared" si="4"/>
        <v>2</v>
      </c>
      <c r="J27" s="13">
        <f t="shared" si="5"/>
        <v>0</v>
      </c>
      <c r="K27" s="22">
        <f t="shared" ref="K27:K36" si="9">I27*J27</f>
        <v>0</v>
      </c>
      <c r="L27" s="85"/>
    </row>
    <row r="28" spans="2:12" ht="30" customHeight="1" x14ac:dyDescent="0.3">
      <c r="B28" s="100" t="str">
        <f t="shared" si="8"/>
        <v>JlnSch</v>
      </c>
      <c r="C28" s="100">
        <f>IF(ISTEXT(D28),MAX($C$6:$C27)+1,"")</f>
        <v>24</v>
      </c>
      <c r="D28" s="4" t="s">
        <v>9</v>
      </c>
      <c r="E28" s="96" t="s">
        <v>794</v>
      </c>
      <c r="F28" s="91" t="s">
        <v>43</v>
      </c>
      <c r="G28" s="73"/>
      <c r="H28" s="23"/>
      <c r="I28" s="12">
        <f t="shared" si="4"/>
        <v>3</v>
      </c>
      <c r="J28" s="13">
        <f t="shared" si="5"/>
        <v>0</v>
      </c>
      <c r="K28" s="22">
        <f t="shared" si="9"/>
        <v>0</v>
      </c>
      <c r="L28" s="85"/>
    </row>
    <row r="29" spans="2:12" ht="30" customHeight="1" x14ac:dyDescent="0.3">
      <c r="B29" s="100" t="str">
        <f t="shared" si="8"/>
        <v>JlnSch</v>
      </c>
      <c r="C29" s="100">
        <f>IF(ISTEXT(D29),MAX($C$6:$C28)+1,"")</f>
        <v>25</v>
      </c>
      <c r="D29" s="4" t="s">
        <v>9</v>
      </c>
      <c r="E29" s="96" t="s">
        <v>795</v>
      </c>
      <c r="F29" s="91" t="s">
        <v>43</v>
      </c>
      <c r="G29" s="73"/>
      <c r="H29" s="23"/>
      <c r="I29" s="12">
        <f t="shared" si="4"/>
        <v>3</v>
      </c>
      <c r="J29" s="13">
        <f t="shared" si="5"/>
        <v>0</v>
      </c>
      <c r="K29" s="22">
        <f t="shared" si="9"/>
        <v>0</v>
      </c>
      <c r="L29" s="85"/>
    </row>
    <row r="30" spans="2:12" ht="30" customHeight="1" x14ac:dyDescent="0.3">
      <c r="B30" s="100" t="str">
        <f t="shared" si="8"/>
        <v>JlnSch</v>
      </c>
      <c r="C30" s="100">
        <f>IF(ISTEXT(D30),MAX($C$6:$C29)+1,"")</f>
        <v>26</v>
      </c>
      <c r="D30" s="4" t="s">
        <v>11</v>
      </c>
      <c r="E30" s="96" t="s">
        <v>796</v>
      </c>
      <c r="F30" s="91" t="s">
        <v>43</v>
      </c>
      <c r="G30" s="73"/>
      <c r="H30" s="23"/>
      <c r="I30" s="12">
        <f t="shared" si="4"/>
        <v>1</v>
      </c>
      <c r="J30" s="13">
        <f t="shared" si="5"/>
        <v>0</v>
      </c>
      <c r="K30" s="22">
        <f t="shared" si="9"/>
        <v>0</v>
      </c>
      <c r="L30" s="85"/>
    </row>
    <row r="31" spans="2:12" ht="30" customHeight="1" x14ac:dyDescent="0.3">
      <c r="B31" s="100" t="str">
        <f t="shared" si="8"/>
        <v>JlnSch</v>
      </c>
      <c r="C31" s="100">
        <f>IF(ISTEXT(D31),MAX($C$6:$C30)+1,"")</f>
        <v>27</v>
      </c>
      <c r="D31" s="4" t="s">
        <v>9</v>
      </c>
      <c r="E31" s="96" t="s">
        <v>797</v>
      </c>
      <c r="F31" s="91" t="s">
        <v>43</v>
      </c>
      <c r="G31" s="73"/>
      <c r="H31" s="23"/>
      <c r="I31" s="12">
        <f t="shared" si="4"/>
        <v>3</v>
      </c>
      <c r="J31" s="13">
        <f t="shared" si="5"/>
        <v>0</v>
      </c>
      <c r="K31" s="22">
        <f t="shared" si="9"/>
        <v>0</v>
      </c>
      <c r="L31" s="85"/>
    </row>
    <row r="32" spans="2:12" ht="27.6" x14ac:dyDescent="0.3">
      <c r="B32" s="100" t="str">
        <f t="shared" si="8"/>
        <v>JlnSch</v>
      </c>
      <c r="C32" s="100">
        <f>IF(ISTEXT(D32),MAX($C$6:$C31)+1,"")</f>
        <v>28</v>
      </c>
      <c r="D32" s="4" t="s">
        <v>9</v>
      </c>
      <c r="E32" s="96" t="s">
        <v>798</v>
      </c>
      <c r="F32" s="91" t="s">
        <v>43</v>
      </c>
      <c r="G32" s="73"/>
      <c r="H32" s="23"/>
      <c r="I32" s="12">
        <f t="shared" si="4"/>
        <v>3</v>
      </c>
      <c r="J32" s="13">
        <f t="shared" si="5"/>
        <v>0</v>
      </c>
      <c r="K32" s="22">
        <f t="shared" si="9"/>
        <v>0</v>
      </c>
      <c r="L32" s="85"/>
    </row>
    <row r="33" spans="2:12" ht="50.25" customHeight="1" x14ac:dyDescent="0.3">
      <c r="B33" s="100" t="str">
        <f t="shared" si="8"/>
        <v>JlnSch</v>
      </c>
      <c r="C33" s="100">
        <f>IF(ISTEXT(D33),MAX($C$6:$C32)+1,"")</f>
        <v>29</v>
      </c>
      <c r="D33" s="4" t="s">
        <v>9</v>
      </c>
      <c r="E33" s="96" t="s">
        <v>799</v>
      </c>
      <c r="F33" s="91" t="s">
        <v>43</v>
      </c>
      <c r="G33" s="73"/>
      <c r="H33" s="23"/>
      <c r="I33" s="12">
        <f t="shared" si="4"/>
        <v>3</v>
      </c>
      <c r="J33" s="13">
        <f t="shared" si="5"/>
        <v>0</v>
      </c>
      <c r="K33" s="22">
        <f t="shared" si="9"/>
        <v>0</v>
      </c>
      <c r="L33" s="85"/>
    </row>
    <row r="34" spans="2:12" ht="30" customHeight="1" x14ac:dyDescent="0.3">
      <c r="B34" s="100" t="str">
        <f t="shared" si="8"/>
        <v>JlnSch</v>
      </c>
      <c r="C34" s="100">
        <f>IF(ISTEXT(D34),MAX($C$6:$C33)+1,"")</f>
        <v>30</v>
      </c>
      <c r="D34" s="4" t="s">
        <v>9</v>
      </c>
      <c r="E34" s="96" t="s">
        <v>800</v>
      </c>
      <c r="F34" s="91" t="s">
        <v>43</v>
      </c>
      <c r="G34" s="73"/>
      <c r="H34" s="23"/>
      <c r="I34" s="12">
        <f t="shared" si="4"/>
        <v>3</v>
      </c>
      <c r="J34" s="13">
        <f t="shared" si="5"/>
        <v>0</v>
      </c>
      <c r="K34" s="22">
        <f t="shared" si="9"/>
        <v>0</v>
      </c>
      <c r="L34" s="85"/>
    </row>
    <row r="35" spans="2:12" ht="30" customHeight="1" x14ac:dyDescent="0.3">
      <c r="B35" s="100" t="str">
        <f t="shared" si="8"/>
        <v>JlnSch</v>
      </c>
      <c r="C35" s="100">
        <f>IF(ISTEXT(D35),MAX($C$6:$C34)+1,"")</f>
        <v>31</v>
      </c>
      <c r="D35" s="4" t="s">
        <v>9</v>
      </c>
      <c r="E35" s="96" t="s">
        <v>801</v>
      </c>
      <c r="F35" s="91" t="s">
        <v>43</v>
      </c>
      <c r="G35" s="73"/>
      <c r="H35" s="23"/>
      <c r="I35" s="12">
        <f t="shared" si="4"/>
        <v>3</v>
      </c>
      <c r="J35" s="13">
        <f t="shared" si="5"/>
        <v>0</v>
      </c>
      <c r="K35" s="22">
        <f t="shared" si="9"/>
        <v>0</v>
      </c>
      <c r="L35" s="85"/>
    </row>
    <row r="36" spans="2:12" ht="51" customHeight="1" x14ac:dyDescent="0.3">
      <c r="B36" s="100" t="str">
        <f t="shared" si="8"/>
        <v>JlnSch</v>
      </c>
      <c r="C36" s="100">
        <f>IF(ISTEXT(D36),MAX($C$6:$C35)+1,"")</f>
        <v>32</v>
      </c>
      <c r="D36" s="4" t="s">
        <v>9</v>
      </c>
      <c r="E36" s="96" t="s">
        <v>802</v>
      </c>
      <c r="F36" s="91" t="s">
        <v>43</v>
      </c>
      <c r="G36" s="73"/>
      <c r="H36" s="23"/>
      <c r="I36" s="12">
        <f t="shared" si="4"/>
        <v>3</v>
      </c>
      <c r="J36" s="13">
        <f t="shared" si="5"/>
        <v>0</v>
      </c>
      <c r="K36" s="22">
        <f t="shared" si="9"/>
        <v>0</v>
      </c>
      <c r="L36" s="85"/>
    </row>
    <row r="37" spans="2:12" x14ac:dyDescent="0.3">
      <c r="E37" s="106"/>
    </row>
    <row r="38" spans="2:12" ht="14.25" hidden="1" customHeight="1" x14ac:dyDescent="0.3">
      <c r="E38" s="106"/>
    </row>
    <row r="39" spans="2:12" hidden="1" x14ac:dyDescent="0.3">
      <c r="E39" s="106"/>
    </row>
    <row r="40" spans="2:12" hidden="1" x14ac:dyDescent="0.3">
      <c r="E40" s="106"/>
    </row>
    <row r="41" spans="2:12" hidden="1" x14ac:dyDescent="0.3">
      <c r="E41" s="106"/>
    </row>
    <row r="42" spans="2:12" hidden="1" x14ac:dyDescent="0.3">
      <c r="E42" s="106"/>
    </row>
    <row r="43" spans="2:12" hidden="1" x14ac:dyDescent="0.3">
      <c r="E43" s="106"/>
    </row>
    <row r="44" spans="2:12" hidden="1" x14ac:dyDescent="0.3">
      <c r="E44" s="106"/>
    </row>
    <row r="45" spans="2:12" hidden="1" x14ac:dyDescent="0.3">
      <c r="E45" s="106"/>
    </row>
    <row r="46" spans="2:12" hidden="1" x14ac:dyDescent="0.3">
      <c r="E46" s="106"/>
    </row>
    <row r="47" spans="2:12" hidden="1" x14ac:dyDescent="0.3">
      <c r="E47" s="106"/>
    </row>
    <row r="48" spans="2:12"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row r="167" spans="5:5" hidden="1" x14ac:dyDescent="0.3">
      <c r="E167" s="106"/>
    </row>
    <row r="168" spans="5:5" hidden="1" x14ac:dyDescent="0.3">
      <c r="E168" s="106"/>
    </row>
    <row r="169" spans="5:5" hidden="1" x14ac:dyDescent="0.3">
      <c r="E169" s="106"/>
    </row>
    <row r="170" spans="5:5" hidden="1" x14ac:dyDescent="0.3">
      <c r="E170" s="106"/>
    </row>
    <row r="171" spans="5:5" hidden="1" x14ac:dyDescent="0.3">
      <c r="E171" s="106"/>
    </row>
    <row r="172" spans="5:5" hidden="1" x14ac:dyDescent="0.3">
      <c r="E172" s="106"/>
    </row>
  </sheetData>
  <sheetProtection algorithmName="SHA-512" hashValue="hDA60MtAsNH/Zs8+eMP3DrOS9ptlxC09kePHEe7z2fNEaG9ztZstlYq+3wUmX20o+WESOg6ggzrAygTBsITMew==" saltValue="bgE5ty4D1efuuHUSlL6l7w==" spinCount="100000" sheet="1" selectLockedCells="1"/>
  <conditionalFormatting sqref="D4:D14">
    <cfRule type="cellIs" dxfId="141" priority="28" operator="equal">
      <formula>"Important"</formula>
    </cfRule>
    <cfRule type="cellIs" dxfId="140" priority="29" operator="equal">
      <formula>"Crucial"</formula>
    </cfRule>
    <cfRule type="cellIs" dxfId="139" priority="30" operator="equal">
      <formula>"N/A"</formula>
    </cfRule>
  </conditionalFormatting>
  <conditionalFormatting sqref="D16:D36">
    <cfRule type="cellIs" dxfId="138" priority="10" operator="equal">
      <formula>"Important"</formula>
    </cfRule>
    <cfRule type="cellIs" dxfId="137" priority="11" operator="equal">
      <formula>"Crucial"</formula>
    </cfRule>
    <cfRule type="cellIs" dxfId="136" priority="12" operator="equal">
      <formula>"N/A"</formula>
    </cfRule>
  </conditionalFormatting>
  <conditionalFormatting sqref="F4:F36">
    <cfRule type="cellIs" dxfId="135" priority="7" operator="equal">
      <formula>"Function Not Available"</formula>
    </cfRule>
    <cfRule type="cellIs" dxfId="134" priority="8" operator="equal">
      <formula>"Function Available"</formula>
    </cfRule>
    <cfRule type="cellIs" dxfId="133" priority="9" operator="equal">
      <formula>"Exception"</formula>
    </cfRule>
  </conditionalFormatting>
  <dataValidations count="4">
    <dataValidation type="list" allowBlank="1" showInputMessage="1" showErrorMessage="1" sqref="F4:F5" xr:uid="{00000000-0002-0000-1200-000000000000}">
      <formula1>AvailabilityType</formula1>
    </dataValidation>
    <dataValidation type="list" allowBlank="1" showInputMessage="1" showErrorMessage="1" sqref="D4:D13 D18:D36" xr:uid="{00000000-0002-0000-1200-000001000000}">
      <formula1>SpecType</formula1>
    </dataValidation>
    <dataValidation type="list" allowBlank="1" showInputMessage="1" showErrorMessage="1" errorTitle="Invalid specification type" error="Please enter a Specification type from the drop-down list." sqref="D14 D16:D17" xr:uid="{00000000-0002-0000-1200-000002000000}">
      <formula1>SpecType</formula1>
    </dataValidation>
    <dataValidation type="list" allowBlank="1" showInputMessage="1" showErrorMessage="1" errorTitle="Invalid specification type" error="Please enter a Specification type from the drop-down list." sqref="F6:F14 F16:F36" xr:uid="{00000000-0002-0000-1200-000003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sheetPr>
  <dimension ref="A1:M65"/>
  <sheetViews>
    <sheetView showGridLines="0" topLeftCell="A20" zoomScaleNormal="100" zoomScalePageLayoutView="40" workbookViewId="0">
      <selection activeCell="F31" sqref="F31:L31"/>
    </sheetView>
  </sheetViews>
  <sheetFormatPr defaultColWidth="0" defaultRowHeight="14.4" zeroHeight="1" x14ac:dyDescent="0.3"/>
  <cols>
    <col min="1" max="1" width="0.77734375" customWidth="1"/>
    <col min="2" max="2" width="25.44140625" customWidth="1"/>
    <col min="3" max="3" width="9.21875" customWidth="1"/>
    <col min="4" max="5" width="3.77734375" customWidth="1"/>
    <col min="6" max="6" width="42.77734375" customWidth="1"/>
    <col min="7" max="7" width="8.77734375" style="31" customWidth="1"/>
    <col min="8" max="12" width="11.21875" style="31" customWidth="1"/>
    <col min="13" max="13" width="9.21875" customWidth="1"/>
    <col min="14" max="16384" width="9.21875" hidden="1"/>
  </cols>
  <sheetData>
    <row r="1" spans="2:12" ht="6" customHeight="1" x14ac:dyDescent="0.3"/>
    <row r="2" spans="2:12" ht="44.25" customHeight="1" x14ac:dyDescent="0.3">
      <c r="B2" s="328" t="s">
        <v>34</v>
      </c>
      <c r="C2" s="328"/>
      <c r="D2" s="41"/>
      <c r="F2" s="30" t="s">
        <v>35</v>
      </c>
      <c r="G2" s="30" t="s">
        <v>36</v>
      </c>
      <c r="H2" s="30" t="s">
        <v>37</v>
      </c>
      <c r="I2" s="30" t="s">
        <v>8</v>
      </c>
      <c r="J2" s="30" t="s">
        <v>15</v>
      </c>
      <c r="K2" s="30" t="s">
        <v>16</v>
      </c>
      <c r="L2" s="30" t="s">
        <v>17</v>
      </c>
    </row>
    <row r="3" spans="2:12" x14ac:dyDescent="0.3">
      <c r="B3" s="54"/>
      <c r="C3" s="55"/>
      <c r="D3" s="42"/>
      <c r="F3" s="80" t="s">
        <v>38</v>
      </c>
      <c r="G3" s="70">
        <f>COUNTA(F5:F35)</f>
        <v>27</v>
      </c>
      <c r="H3" s="70">
        <f>SUM(H5:H31)</f>
        <v>1177</v>
      </c>
      <c r="I3" s="70">
        <f>SUM(I5:I31)</f>
        <v>1177</v>
      </c>
      <c r="J3" s="70">
        <f>SUM(J5:J31)</f>
        <v>0</v>
      </c>
      <c r="K3" s="70">
        <f>SUM(K5:K31)</f>
        <v>0</v>
      </c>
      <c r="L3" s="70">
        <f>SUM(L5:L31)</f>
        <v>0</v>
      </c>
    </row>
    <row r="4" spans="2:12" ht="15" thickBot="1" x14ac:dyDescent="0.35">
      <c r="B4" s="43" t="s">
        <v>39</v>
      </c>
      <c r="C4" s="40" t="s">
        <v>40</v>
      </c>
      <c r="D4" s="44"/>
    </row>
    <row r="5" spans="2:12" x14ac:dyDescent="0.3">
      <c r="B5" s="45" t="s">
        <v>9</v>
      </c>
      <c r="C5" s="5">
        <v>3</v>
      </c>
      <c r="D5" s="46"/>
      <c r="F5" s="80" t="str">
        <f>'JM Common'!B3</f>
        <v>JM Common</v>
      </c>
      <c r="G5" s="70"/>
      <c r="H5" s="70">
        <f>'JM Common'!H3</f>
        <v>165</v>
      </c>
      <c r="I5" s="70">
        <f>'JM Common'!H4</f>
        <v>165</v>
      </c>
      <c r="J5" s="70">
        <f>'JM Common'!H5</f>
        <v>0</v>
      </c>
      <c r="K5" s="70">
        <f>'JM Common'!H7</f>
        <v>0</v>
      </c>
      <c r="L5" s="70">
        <f>'JM Common'!H8</f>
        <v>0</v>
      </c>
    </row>
    <row r="6" spans="2:12" x14ac:dyDescent="0.3">
      <c r="B6" s="47" t="s">
        <v>10</v>
      </c>
      <c r="C6" s="6">
        <v>2</v>
      </c>
      <c r="D6" s="46"/>
      <c r="F6" s="80" t="str">
        <f>'JM Booking'!B3</f>
        <v>JM Booking/Intake</v>
      </c>
      <c r="G6" s="70"/>
      <c r="H6" s="70">
        <f>'JM Booking'!$H3</f>
        <v>190</v>
      </c>
      <c r="I6" s="70">
        <f>'JM Booking'!$H4</f>
        <v>190</v>
      </c>
      <c r="J6" s="70">
        <f>'JM Booking'!$H5</f>
        <v>0</v>
      </c>
      <c r="K6" s="70">
        <f>'JM Booking'!$H6</f>
        <v>0</v>
      </c>
      <c r="L6" s="70">
        <f>'JM Booking'!$H7</f>
        <v>0</v>
      </c>
    </row>
    <row r="7" spans="2:12" x14ac:dyDescent="0.3">
      <c r="B7" s="47" t="s">
        <v>11</v>
      </c>
      <c r="C7" s="6">
        <v>1</v>
      </c>
      <c r="D7" s="46"/>
      <c r="F7" s="80" t="str">
        <f>'JM Inmate Classification'!B3</f>
        <v>JM Inmate Classification</v>
      </c>
      <c r="G7" s="70"/>
      <c r="H7" s="70">
        <f>'JM Inmate Classification'!H3</f>
        <v>20</v>
      </c>
      <c r="I7" s="70">
        <f>'JM Inmate Classification'!H4</f>
        <v>20</v>
      </c>
      <c r="J7" s="70">
        <f>'JM Inmate Classification'!H5</f>
        <v>0</v>
      </c>
      <c r="K7" s="70">
        <f>'JM Inmate Classification'!H6</f>
        <v>0</v>
      </c>
      <c r="L7" s="70">
        <f>'JM Inmate Classification'!H7</f>
        <v>0</v>
      </c>
    </row>
    <row r="8" spans="2:12" ht="15" thickBot="1" x14ac:dyDescent="0.35">
      <c r="B8" s="48" t="s">
        <v>41</v>
      </c>
      <c r="C8" s="7">
        <v>0</v>
      </c>
      <c r="D8" s="46"/>
      <c r="F8" s="80" t="str">
        <f>'JM Inmate Housing'!B3</f>
        <v>JM Inmate Housing</v>
      </c>
      <c r="G8" s="70"/>
      <c r="H8" s="70">
        <f>'JM Inmate Housing'!H3</f>
        <v>31</v>
      </c>
      <c r="I8" s="70">
        <f>'JM Inmate Housing'!H4</f>
        <v>31</v>
      </c>
      <c r="J8" s="70">
        <f>'JM Inmate Housing'!H5</f>
        <v>0</v>
      </c>
      <c r="K8" s="70">
        <f>'JM Inmate Housing'!H6</f>
        <v>0</v>
      </c>
      <c r="L8" s="70">
        <f>'JM Inmate Housing'!H7</f>
        <v>0</v>
      </c>
    </row>
    <row r="9" spans="2:12" x14ac:dyDescent="0.3">
      <c r="B9" s="49"/>
      <c r="D9" s="50"/>
      <c r="F9" s="80" t="str">
        <f>'JM External DB Interface'!B3</f>
        <v>JM Interface External Databases</v>
      </c>
      <c r="G9" s="70"/>
      <c r="H9" s="70">
        <f>'JM External DB Interface'!H3</f>
        <v>15</v>
      </c>
      <c r="I9" s="70">
        <f>'JM External DB Interface'!H4</f>
        <v>15</v>
      </c>
      <c r="J9" s="70">
        <f>'JM External DB Interface'!H6</f>
        <v>0</v>
      </c>
      <c r="K9" s="70">
        <f>'JM External DB Interface'!H7</f>
        <v>0</v>
      </c>
      <c r="L9" s="70">
        <f>'JM External DB Interface'!H9</f>
        <v>0</v>
      </c>
    </row>
    <row r="10" spans="2:12" x14ac:dyDescent="0.3">
      <c r="B10" s="49"/>
      <c r="D10" s="50"/>
      <c r="F10" s="80" t="str">
        <f>'JM Vine Interface'!B3</f>
        <v>JM VINE Module Interface</v>
      </c>
      <c r="G10" s="70"/>
      <c r="H10" s="70">
        <f>'JM Vine Interface'!H3</f>
        <v>2</v>
      </c>
      <c r="I10" s="70">
        <f>'JM Vine Interface'!H4</f>
        <v>2</v>
      </c>
      <c r="J10" s="70">
        <f>'JM Vine Interface'!H5</f>
        <v>0</v>
      </c>
      <c r="K10" s="70">
        <f>'JM Vine Interface'!H6</f>
        <v>0</v>
      </c>
      <c r="L10" s="70">
        <f>'JM Vine Interface'!H7</f>
        <v>0</v>
      </c>
    </row>
    <row r="11" spans="2:12" ht="15" thickBot="1" x14ac:dyDescent="0.35">
      <c r="B11" s="43" t="s">
        <v>42</v>
      </c>
      <c r="C11" s="40" t="s">
        <v>40</v>
      </c>
      <c r="D11" s="44"/>
      <c r="F11" s="80" t="str">
        <f>'JM Inmate Phone Sys Interface'!B3</f>
        <v>CM Inmate Phone System Interface</v>
      </c>
      <c r="G11" s="70"/>
      <c r="H11" s="70">
        <f>'JM Inmate Phone Sys Interface'!H3</f>
        <v>21</v>
      </c>
      <c r="I11" s="70">
        <f>'JM Inmate Phone Sys Interface'!H4</f>
        <v>21</v>
      </c>
      <c r="J11" s="70">
        <f>'JM Inmate Phone Sys Interface'!H5</f>
        <v>0</v>
      </c>
      <c r="K11" s="70">
        <f>'JM Inmate Phone Sys Interface'!H6</f>
        <v>0</v>
      </c>
      <c r="L11" s="70">
        <f>'JM Inmate Phone Sys Interface'!H7</f>
        <v>0</v>
      </c>
    </row>
    <row r="12" spans="2:12" x14ac:dyDescent="0.3">
      <c r="B12" s="45" t="s">
        <v>43</v>
      </c>
      <c r="C12" s="5">
        <v>0</v>
      </c>
      <c r="D12" s="46"/>
      <c r="F12" s="80" t="str">
        <f>'JM Livescan Interface'!B3</f>
        <v>JM LiveScan Module Interface</v>
      </c>
      <c r="G12" s="70"/>
      <c r="H12" s="70">
        <f>'JM Livescan Interface'!H3</f>
        <v>14</v>
      </c>
      <c r="I12" s="70">
        <f>'JM Livescan Interface'!H4</f>
        <v>14</v>
      </c>
      <c r="J12" s="70">
        <f>'JM Livescan Interface'!H6</f>
        <v>0</v>
      </c>
      <c r="K12" s="70">
        <f>'JM Livescan Interface'!H7</f>
        <v>0</v>
      </c>
      <c r="L12" s="70">
        <f>'JM Livescan Interface'!H8</f>
        <v>0</v>
      </c>
    </row>
    <row r="13" spans="2:12" x14ac:dyDescent="0.3">
      <c r="B13" s="47" t="s">
        <v>15</v>
      </c>
      <c r="C13" s="6">
        <v>1</v>
      </c>
      <c r="D13" s="46"/>
      <c r="F13" s="67" t="str">
        <f>'JM Bar Coding'!B3</f>
        <v>JM Jail Management Bar Coding</v>
      </c>
      <c r="G13" s="75"/>
      <c r="H13" s="75">
        <f>'JM Bar Coding'!H3</f>
        <v>12</v>
      </c>
      <c r="I13" s="75">
        <f>'JM Bar Coding'!H4</f>
        <v>12</v>
      </c>
      <c r="J13" s="75">
        <f>'JM Bar Coding'!H5</f>
        <v>0</v>
      </c>
      <c r="K13" s="75">
        <f>'JM Bar Coding'!H6</f>
        <v>0</v>
      </c>
      <c r="L13" s="75">
        <f>'JM Bar Coding'!H7</f>
        <v>0</v>
      </c>
    </row>
    <row r="14" spans="2:12" x14ac:dyDescent="0.3">
      <c r="B14" s="47" t="s">
        <v>16</v>
      </c>
      <c r="C14" s="6">
        <v>0</v>
      </c>
      <c r="D14" s="46"/>
      <c r="F14" s="80" t="str">
        <f>'JM Personnel Managment'!B3</f>
        <v>JM Personnel Management</v>
      </c>
      <c r="G14" s="70"/>
      <c r="H14" s="70">
        <f>'JM Personnel Managment'!H3</f>
        <v>81</v>
      </c>
      <c r="I14" s="75">
        <f>'JM Personnel Managment'!H4</f>
        <v>81</v>
      </c>
      <c r="J14" s="75">
        <f>'JM Personnel Managment'!H5</f>
        <v>0</v>
      </c>
      <c r="K14" s="75">
        <f>'JM Personnel Managment'!H6</f>
        <v>0</v>
      </c>
      <c r="L14" s="75">
        <f>'JM Personnel Managment'!H7</f>
        <v>0</v>
      </c>
    </row>
    <row r="15" spans="2:12" ht="15" thickBot="1" x14ac:dyDescent="0.35">
      <c r="B15" s="48" t="s">
        <v>17</v>
      </c>
      <c r="C15" s="7">
        <v>0</v>
      </c>
      <c r="D15" s="46"/>
      <c r="F15" s="80" t="str">
        <f>'JM Personnel Act Rpt &amp; Sched'!B3</f>
        <v>JM Personnel Activity and Scheduling</v>
      </c>
      <c r="G15" s="70"/>
      <c r="H15" s="70">
        <f>'JM Personnel Act Rpt &amp; Sched'!H3</f>
        <v>22</v>
      </c>
      <c r="I15" s="75">
        <f>'JM Personnel Act Rpt &amp; Sched'!H4</f>
        <v>22</v>
      </c>
      <c r="J15" s="75">
        <f>'JM Personnel Act Rpt &amp; Sched'!H5</f>
        <v>0</v>
      </c>
      <c r="K15" s="75">
        <f>'JM Personnel Act Rpt &amp; Sched'!H6</f>
        <v>0</v>
      </c>
      <c r="L15" s="75">
        <f>'JM Personnel Act Rpt &amp; Sched'!H7</f>
        <v>0</v>
      </c>
    </row>
    <row r="16" spans="2:12" x14ac:dyDescent="0.3">
      <c r="B16" s="51"/>
      <c r="C16" s="52"/>
      <c r="D16" s="53"/>
      <c r="F16" s="80" t="str">
        <f>'JM Officer Activity Log'!B3</f>
        <v>JM Officer Activity Log</v>
      </c>
      <c r="G16" s="70"/>
      <c r="H16" s="70">
        <f>'JM Officer Activity Log'!H3</f>
        <v>31</v>
      </c>
      <c r="I16" s="75">
        <f>'JM Officer Activity Log'!H4</f>
        <v>31</v>
      </c>
      <c r="J16" s="75">
        <f>'JM Officer Activity Log'!H5</f>
        <v>0</v>
      </c>
      <c r="K16" s="75">
        <f>'JM Officer Activity Log'!H7</f>
        <v>0</v>
      </c>
      <c r="L16" s="75">
        <f>'JM Officer Activity Log'!H8</f>
        <v>0</v>
      </c>
    </row>
    <row r="17" spans="6:12" x14ac:dyDescent="0.3">
      <c r="F17" s="80" t="str">
        <f>'Law Master Name Index'!B3</f>
        <v>JM Master Name Index</v>
      </c>
      <c r="G17" s="70"/>
      <c r="H17" s="70">
        <f>'Law Master Name Index'!H3</f>
        <v>128</v>
      </c>
      <c r="I17" s="70">
        <f>'Law Master Name Index'!H4</f>
        <v>128</v>
      </c>
      <c r="J17" s="70">
        <f>'Law Master Name Index'!H5</f>
        <v>0</v>
      </c>
      <c r="K17" s="70">
        <f>'Law Master Name Index'!H6</f>
        <v>0</v>
      </c>
      <c r="L17" s="70">
        <f>'Law Master Name Index'!H7</f>
        <v>0</v>
      </c>
    </row>
    <row r="18" spans="6:12" x14ac:dyDescent="0.3">
      <c r="F18" s="80" t="str">
        <f>'JM Inmate Sched and Tracking'!B3</f>
        <v>JM Inmate Scheduling and Tracking</v>
      </c>
      <c r="G18" s="70"/>
      <c r="H18" s="70">
        <f>'JM Inmate Sched and Tracking'!H3</f>
        <v>32</v>
      </c>
      <c r="I18" s="70">
        <f>'JM Inmate Sched and Tracking'!H4</f>
        <v>32</v>
      </c>
      <c r="J18" s="70">
        <f>'JM Inmate Sched and Tracking'!H5</f>
        <v>0</v>
      </c>
      <c r="K18" s="70">
        <f>'JM Inmate Sched and Tracking'!H6</f>
        <v>0</v>
      </c>
      <c r="L18" s="70">
        <f>'JM Inmate Sched and Tracking'!H7</f>
        <v>0</v>
      </c>
    </row>
    <row r="19" spans="6:12" x14ac:dyDescent="0.3">
      <c r="F19" s="80" t="str">
        <f>'JM Inmate Property Tracking'!B3</f>
        <v>JM Inmate Property Tracking</v>
      </c>
      <c r="G19" s="70"/>
      <c r="H19" s="70">
        <f>'JM Inmate Property Tracking'!H3</f>
        <v>41</v>
      </c>
      <c r="I19" s="70">
        <f>'JM Inmate Property Tracking'!H4</f>
        <v>41</v>
      </c>
      <c r="J19" s="70">
        <f>'JM Inmate Property Tracking'!H5</f>
        <v>0</v>
      </c>
      <c r="K19" s="70">
        <f>'JM Inmate Property Tracking'!H7</f>
        <v>0</v>
      </c>
      <c r="L19" s="70">
        <f>'JM Inmate Property Tracking'!H8</f>
        <v>0</v>
      </c>
    </row>
    <row r="20" spans="6:12" x14ac:dyDescent="0.3">
      <c r="F20" s="80" t="str">
        <f>'JM Inmate Programs'!B3</f>
        <v>JM Inmate Programs</v>
      </c>
      <c r="G20" s="70"/>
      <c r="H20" s="70">
        <f>'JM Inmate Programs'!H3</f>
        <v>25</v>
      </c>
      <c r="I20" s="70">
        <f>'JM Inmate Programs'!H4</f>
        <v>25</v>
      </c>
      <c r="J20" s="70">
        <f>'JM Inmate Programs'!H5</f>
        <v>0</v>
      </c>
      <c r="K20" s="70">
        <f>'JM Inmate Programs'!H6</f>
        <v>0</v>
      </c>
      <c r="L20" s="70">
        <f>'JM Inmate Programs'!H7</f>
        <v>0</v>
      </c>
    </row>
    <row r="21" spans="6:12" x14ac:dyDescent="0.3">
      <c r="F21" s="80" t="str">
        <f>'JM Inmate Movement'!B3</f>
        <v>JM Inmate Movement Tracking</v>
      </c>
      <c r="G21" s="70"/>
      <c r="H21" s="70">
        <f>'JM Inmate Movement'!H3</f>
        <v>47</v>
      </c>
      <c r="I21" s="70">
        <f>'JM Inmate Movement'!H4</f>
        <v>47</v>
      </c>
      <c r="J21" s="70">
        <f>'JM Inmate Movement'!H5</f>
        <v>0</v>
      </c>
      <c r="K21" s="70">
        <f>'JM Inmate Movement'!H6</f>
        <v>0</v>
      </c>
      <c r="L21" s="70">
        <f>'JM Inmate Movement'!H7</f>
        <v>0</v>
      </c>
    </row>
    <row r="22" spans="6:12" x14ac:dyDescent="0.3">
      <c r="F22" s="80" t="str">
        <f>'JM Inmate Incident Tracking'!B3</f>
        <v>JM Inmate Incident Tracking</v>
      </c>
      <c r="G22" s="70"/>
      <c r="H22" s="70">
        <f>'JM Inmate Incident Tracking'!H3</f>
        <v>29</v>
      </c>
      <c r="I22" s="70">
        <f>'JM Inmate Incident Tracking'!H4</f>
        <v>29</v>
      </c>
      <c r="J22" s="70">
        <f>'JM Inmate Incident Tracking'!H5</f>
        <v>0</v>
      </c>
      <c r="K22" s="70">
        <f>'JM Inmate Incident Tracking'!H6</f>
        <v>0</v>
      </c>
      <c r="L22" s="70">
        <f>'JM Inmate Incident Tracking'!H7</f>
        <v>0</v>
      </c>
    </row>
    <row r="23" spans="6:12" x14ac:dyDescent="0.3">
      <c r="F23" s="80" t="str">
        <f>'JM Inmate Grievance Track'!B3</f>
        <v>JM Inmate Grievance Tracking</v>
      </c>
      <c r="G23" s="70"/>
      <c r="H23" s="70">
        <f>'JM Inmate Grievance Track'!H3</f>
        <v>35</v>
      </c>
      <c r="I23" s="70">
        <f>'JM Inmate Grievance Track'!H4</f>
        <v>35</v>
      </c>
      <c r="J23" s="70">
        <f>'JM Inmate Grievance Track'!H5</f>
        <v>0</v>
      </c>
      <c r="K23" s="70">
        <f>'JM Inmate Grievance Track'!H6</f>
        <v>0</v>
      </c>
      <c r="L23" s="70">
        <f>'JM Inmate Grievance Track'!H8</f>
        <v>0</v>
      </c>
    </row>
    <row r="24" spans="6:12" x14ac:dyDescent="0.3">
      <c r="F24" s="80" t="str">
        <f>'JM Inmate Fin Mgt'!B3</f>
        <v>JM Inmate Finance Management</v>
      </c>
      <c r="G24" s="70"/>
      <c r="H24" s="70">
        <f>'JM Inmate Fin Mgt'!H3</f>
        <v>35</v>
      </c>
      <c r="I24" s="70">
        <f>'JM Inmate Fin Mgt'!H4</f>
        <v>35</v>
      </c>
      <c r="J24" s="70">
        <f>'JM Inmate Fin Mgt'!H5</f>
        <v>0</v>
      </c>
      <c r="K24" s="70">
        <f>'JM Inmate Fin Mgt'!H6</f>
        <v>0</v>
      </c>
      <c r="L24" s="70">
        <f>'JM Inmate Fin Mgt'!H7</f>
        <v>0</v>
      </c>
    </row>
    <row r="25" spans="6:12" x14ac:dyDescent="0.3">
      <c r="F25" s="80" t="str">
        <f>'JM Inmate Contacts'!B3</f>
        <v>JM Inmate Contacts</v>
      </c>
      <c r="G25" s="70"/>
      <c r="H25" s="70">
        <f>'JM Inmate Contacts'!H3</f>
        <v>29</v>
      </c>
      <c r="I25" s="70">
        <f>'JM Inmate Contacts'!H4</f>
        <v>29</v>
      </c>
      <c r="J25" s="70">
        <f>'JM Inmate Contacts'!H6</f>
        <v>0</v>
      </c>
      <c r="K25" s="70">
        <f>'JM Inmate Contacts'!H7</f>
        <v>0</v>
      </c>
      <c r="L25" s="70">
        <f>'JM Inmate Contacts'!H8</f>
        <v>0</v>
      </c>
    </row>
    <row r="26" spans="6:12" x14ac:dyDescent="0.3">
      <c r="F26" s="80" t="str">
        <f>'JM Inmate Case Mgt'!B3</f>
        <v>JM Case Management</v>
      </c>
      <c r="G26" s="70"/>
      <c r="H26" s="70">
        <f>'JM Inmate Case Mgt'!H3</f>
        <v>11</v>
      </c>
      <c r="I26" s="70">
        <f>'JM Inmate Case Mgt'!H4</f>
        <v>11</v>
      </c>
      <c r="J26" s="70">
        <f>'JM Inmate Case Mgt'!H5</f>
        <v>0</v>
      </c>
      <c r="K26" s="70">
        <f>'JM Inmate Case Mgt'!H6</f>
        <v>0</v>
      </c>
      <c r="L26" s="70">
        <f>'JM Inmate Case Mgt'!H7</f>
        <v>0</v>
      </c>
    </row>
    <row r="27" spans="6:12" x14ac:dyDescent="0.3">
      <c r="F27" s="80" t="str">
        <f>'JM Inmate Activity'!B3</f>
        <v>JM Inmate Activity Log</v>
      </c>
      <c r="G27" s="70"/>
      <c r="H27" s="70">
        <f>'JM Inmate Activity'!H3</f>
        <v>28</v>
      </c>
      <c r="I27" s="70">
        <f>'JM Inmate Activity'!H4</f>
        <v>28</v>
      </c>
      <c r="J27" s="70">
        <f>'JM Inmate Activity'!H6</f>
        <v>0</v>
      </c>
      <c r="K27" s="70">
        <f>'JM Inmate Activity'!H7</f>
        <v>0</v>
      </c>
      <c r="L27" s="70">
        <f>'JM Inmate Activity'!H8</f>
        <v>0</v>
      </c>
    </row>
    <row r="28" spans="6:12" x14ac:dyDescent="0.3">
      <c r="F28" s="80" t="str">
        <f>'JM Equipment Tracking'!B3</f>
        <v>JM Equipment Tracking</v>
      </c>
      <c r="G28" s="70"/>
      <c r="H28" s="70">
        <f>'JM Equipment Tracking'!H3</f>
        <v>22</v>
      </c>
      <c r="I28" s="70">
        <f>'JM Equipment Tracking'!H4</f>
        <v>22</v>
      </c>
      <c r="J28" s="70">
        <f>'JM Equipment Tracking'!H5</f>
        <v>0</v>
      </c>
      <c r="K28" s="70">
        <f>'JM Equipment Tracking'!H6</f>
        <v>0</v>
      </c>
      <c r="L28" s="70">
        <f>'JM Equipment Tracking'!H7</f>
        <v>0</v>
      </c>
    </row>
    <row r="29" spans="6:12" x14ac:dyDescent="0.3">
      <c r="F29" s="80" t="str">
        <f>'JM Data Analysis &amp; Map'!B3</f>
        <v>JM Data Analysis and Mapping</v>
      </c>
      <c r="G29" s="70"/>
      <c r="H29" s="70">
        <f>'JM Data Analysis &amp; Map'!H3</f>
        <v>60</v>
      </c>
      <c r="I29" s="70">
        <f>'JM Data Analysis &amp; Map'!H4</f>
        <v>60</v>
      </c>
      <c r="J29" s="70">
        <f>'JM Data Analysis &amp; Map'!H5</f>
        <v>0</v>
      </c>
      <c r="K29" s="70">
        <f>'JM Data Analysis &amp; Map'!H6</f>
        <v>0</v>
      </c>
      <c r="L29" s="70">
        <f>'JM Data Analysis &amp; Map'!H7</f>
        <v>0</v>
      </c>
    </row>
    <row r="30" spans="6:12" x14ac:dyDescent="0.3">
      <c r="F30" s="80" t="str">
        <f>'JM Commissary'!B3</f>
        <v>JM Commissary</v>
      </c>
      <c r="G30" s="70"/>
      <c r="H30" s="70">
        <f>'JM Commissary'!H3</f>
        <v>45</v>
      </c>
      <c r="I30" s="70">
        <f>'JM Commissary'!H4</f>
        <v>45</v>
      </c>
      <c r="J30" s="70">
        <f>'JM Commissary'!H5</f>
        <v>0</v>
      </c>
      <c r="K30" s="70">
        <f>'JM Commissary'!H6</f>
        <v>0</v>
      </c>
      <c r="L30" s="70">
        <f>'JM Commissary'!H8</f>
        <v>0</v>
      </c>
    </row>
    <row r="31" spans="6:12" x14ac:dyDescent="0.3">
      <c r="F31" s="80" t="str">
        <f>'J Securus Interface'!B3</f>
        <v>J Securus Interface</v>
      </c>
      <c r="G31" s="70"/>
      <c r="H31" s="70">
        <f>'J Securus Interface'!H3</f>
        <v>6</v>
      </c>
      <c r="I31" s="70">
        <f>'J Securus Interface'!H4</f>
        <v>6</v>
      </c>
      <c r="J31" s="70">
        <f>'J Securus Interface'!H5</f>
        <v>0</v>
      </c>
      <c r="K31" s="70">
        <f>'J Securus Interface'!H6</f>
        <v>0</v>
      </c>
      <c r="L31" s="70">
        <f>'J Securus Interface'!H7</f>
        <v>0</v>
      </c>
    </row>
    <row r="32" spans="6: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9" x14ac:dyDescent="0.3"/>
    <row r="65" x14ac:dyDescent="0.3"/>
  </sheetData>
  <mergeCells count="1">
    <mergeCell ref="B2:C2"/>
  </mergeCells>
  <pageMargins left="0.7" right="0.7" top="0.75" bottom="0.75" header="0.3" footer="0.3"/>
  <pageSetup scale="49" fitToHeight="0" orientation="portrait" r:id="rId1"/>
  <headerFooter>
    <oddHeader>&amp;CLos Alamos, NM
&amp;F&amp;R&amp;A</oddHeader>
    <oddFooter>&amp;LTSSI Consulting LLC, June 2015&amp;CPage &amp;P of &amp;N</oddFooter>
  </headerFooter>
  <ignoredErrors>
    <ignoredError sqref="H12"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C00"/>
  </sheetPr>
  <dimension ref="A1:M171"/>
  <sheetViews>
    <sheetView showGridLines="0" zoomScale="80" zoomScaleNormal="80" workbookViewId="0">
      <selection activeCell="F4" sqref="F4"/>
    </sheetView>
  </sheetViews>
  <sheetFormatPr defaultColWidth="0" defaultRowHeight="14.4" zeroHeight="1" x14ac:dyDescent="0.3"/>
  <cols>
    <col min="1" max="1" width="1.218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6" customHeight="1" x14ac:dyDescent="0.3"/>
    <row r="2" spans="2:12" ht="129" customHeight="1" thickBot="1" x14ac:dyDescent="0.35">
      <c r="B2" s="124" t="s">
        <v>44</v>
      </c>
      <c r="C2" s="125" t="s">
        <v>45</v>
      </c>
      <c r="D2" s="125" t="s">
        <v>46</v>
      </c>
      <c r="E2" s="125" t="s">
        <v>1630</v>
      </c>
      <c r="F2" s="125" t="s">
        <v>42</v>
      </c>
      <c r="G2" s="126" t="s">
        <v>47</v>
      </c>
      <c r="H2" s="126" t="s">
        <v>48</v>
      </c>
      <c r="I2" s="127" t="s">
        <v>49</v>
      </c>
      <c r="J2" s="127" t="s">
        <v>50</v>
      </c>
      <c r="K2" s="128" t="s">
        <v>14</v>
      </c>
      <c r="L2" s="129" t="s">
        <v>51</v>
      </c>
    </row>
    <row r="3" spans="2:12" ht="16.2" thickBot="1" x14ac:dyDescent="0.35">
      <c r="B3" s="34" t="s">
        <v>1631</v>
      </c>
      <c r="C3" s="34"/>
      <c r="D3" s="34"/>
      <c r="E3" s="34"/>
      <c r="F3" s="34"/>
      <c r="G3" s="77" t="s">
        <v>52</v>
      </c>
      <c r="H3" s="25">
        <f>COUNTA(D4:D472)</f>
        <v>41</v>
      </c>
      <c r="I3" s="61"/>
      <c r="J3" s="62" t="s">
        <v>53</v>
      </c>
      <c r="K3" s="63">
        <f>SUM(K4:K472)</f>
        <v>0</v>
      </c>
      <c r="L3" s="34"/>
    </row>
    <row r="4" spans="2:12" ht="27.6" x14ac:dyDescent="0.3">
      <c r="B4" s="81" t="s">
        <v>1632</v>
      </c>
      <c r="C4" s="2">
        <v>1</v>
      </c>
      <c r="D4" s="4" t="s">
        <v>9</v>
      </c>
      <c r="E4" s="96" t="s">
        <v>803</v>
      </c>
      <c r="F4" s="91" t="s">
        <v>43</v>
      </c>
      <c r="G4" s="76" t="s">
        <v>54</v>
      </c>
      <c r="H4" s="20">
        <f>COUNTIF(F4:F472,"Select from Drop Down")</f>
        <v>41</v>
      </c>
      <c r="I4" s="14">
        <f>VLOOKUP($D4,SpecData,2,FALSE)</f>
        <v>3</v>
      </c>
      <c r="J4" s="15">
        <f>VLOOKUP($F4,AvailabilityData,2,FALSE)</f>
        <v>0</v>
      </c>
      <c r="K4" s="21">
        <f>I4*J4</f>
        <v>0</v>
      </c>
      <c r="L4" s="82"/>
    </row>
    <row r="5" spans="2:12" ht="27.6" x14ac:dyDescent="0.3">
      <c r="B5" s="81" t="str">
        <f>IF(C5="","",$B$4)</f>
        <v>JlnProp</v>
      </c>
      <c r="C5" s="2">
        <f>IF(ISTEXT(D5),MAX($C$4:$C4)+1,"")</f>
        <v>2</v>
      </c>
      <c r="D5" s="4" t="s">
        <v>9</v>
      </c>
      <c r="E5" s="93" t="s">
        <v>804</v>
      </c>
      <c r="F5" s="91" t="s">
        <v>43</v>
      </c>
      <c r="G5" s="76" t="s">
        <v>55</v>
      </c>
      <c r="H5" s="20">
        <f>COUNTIF(F4:F472,"Function Available")</f>
        <v>0</v>
      </c>
      <c r="I5" s="14">
        <f>VLOOKUP($D5,SpecData,2,FALSE)</f>
        <v>3</v>
      </c>
      <c r="J5" s="15">
        <f>VLOOKUP($F5,AvailabilityData,2,FALSE)</f>
        <v>0</v>
      </c>
      <c r="K5" s="21">
        <f t="shared" ref="K5:K48" si="0">I5*J5</f>
        <v>0</v>
      </c>
      <c r="L5" s="82"/>
    </row>
    <row r="6" spans="2:12" ht="30" customHeight="1" x14ac:dyDescent="0.3">
      <c r="B6" s="86" t="str">
        <f t="shared" ref="B6" si="1">IF(C6="","",$B$4)</f>
        <v/>
      </c>
      <c r="C6" s="1" t="str">
        <f>IF(ISTEXT(D6),MAX($C5:$C$6)+1,"")</f>
        <v/>
      </c>
      <c r="D6" s="3"/>
      <c r="E6" s="94" t="s">
        <v>805</v>
      </c>
      <c r="F6" s="137"/>
      <c r="G6" s="78"/>
      <c r="H6" s="72"/>
      <c r="I6" s="72"/>
      <c r="J6" s="72"/>
      <c r="K6" s="72"/>
      <c r="L6" s="72"/>
    </row>
    <row r="7" spans="2:12" ht="30" customHeight="1" x14ac:dyDescent="0.3">
      <c r="B7" s="81" t="str">
        <f>IF(C7="","",$B$4)</f>
        <v>JlnProp</v>
      </c>
      <c r="C7" s="2">
        <f>IF(ISTEXT(D7),MAX($C$4:$C5)+1,"")</f>
        <v>3</v>
      </c>
      <c r="D7" s="4" t="s">
        <v>9</v>
      </c>
      <c r="E7" s="99" t="s">
        <v>806</v>
      </c>
      <c r="F7" s="91" t="s">
        <v>43</v>
      </c>
      <c r="G7" s="76" t="s">
        <v>57</v>
      </c>
      <c r="H7" s="8">
        <f>COUNTIF(F4:F472,"Function Not Available")</f>
        <v>0</v>
      </c>
      <c r="I7" s="14">
        <f t="shared" ref="I7:I48" si="2">VLOOKUP($D7,SpecData,2,FALSE)</f>
        <v>3</v>
      </c>
      <c r="J7" s="15">
        <f t="shared" ref="J7:J48" si="3">VLOOKUP($F7,AvailabilityData,2,FALSE)</f>
        <v>0</v>
      </c>
      <c r="K7" s="21">
        <f t="shared" si="0"/>
        <v>0</v>
      </c>
      <c r="L7" s="82"/>
    </row>
    <row r="8" spans="2:12" ht="30" customHeight="1" x14ac:dyDescent="0.3">
      <c r="B8" s="81" t="str">
        <f t="shared" ref="B8:B11" si="4">IF(C8="","",$B$4)</f>
        <v>JlnProp</v>
      </c>
      <c r="C8" s="2">
        <f>IF(ISTEXT(D8),MAX($C$4:$C7)+1,"")</f>
        <v>4</v>
      </c>
      <c r="D8" s="4" t="s">
        <v>9</v>
      </c>
      <c r="E8" s="95" t="s">
        <v>590</v>
      </c>
      <c r="F8" s="91" t="s">
        <v>43</v>
      </c>
      <c r="G8" s="76" t="s">
        <v>59</v>
      </c>
      <c r="H8" s="8">
        <f>COUNTIF(F4:F472,"Exception")</f>
        <v>0</v>
      </c>
      <c r="I8" s="14">
        <f t="shared" si="2"/>
        <v>3</v>
      </c>
      <c r="J8" s="15">
        <f t="shared" si="3"/>
        <v>0</v>
      </c>
      <c r="K8" s="21">
        <f t="shared" si="0"/>
        <v>0</v>
      </c>
      <c r="L8" s="82"/>
    </row>
    <row r="9" spans="2:12" ht="30" customHeight="1" x14ac:dyDescent="0.3">
      <c r="B9" s="81" t="str">
        <f t="shared" si="4"/>
        <v>JlnProp</v>
      </c>
      <c r="C9" s="2">
        <f>IF(ISTEXT(D9),MAX($C$4:$C8)+1,"")</f>
        <v>5</v>
      </c>
      <c r="D9" s="4" t="s">
        <v>9</v>
      </c>
      <c r="E9" s="95" t="s">
        <v>807</v>
      </c>
      <c r="F9" s="91" t="s">
        <v>43</v>
      </c>
      <c r="G9" s="76" t="s">
        <v>61</v>
      </c>
      <c r="H9" s="11">
        <f>COUNTIFS(D:D,"=Crucial",F:F,"=Select From Drop Down")</f>
        <v>34</v>
      </c>
      <c r="I9" s="14">
        <f t="shared" si="2"/>
        <v>3</v>
      </c>
      <c r="J9" s="15">
        <f t="shared" si="3"/>
        <v>0</v>
      </c>
      <c r="K9" s="21">
        <f t="shared" si="0"/>
        <v>0</v>
      </c>
      <c r="L9" s="82"/>
    </row>
    <row r="10" spans="2:12" ht="30" customHeight="1" x14ac:dyDescent="0.3">
      <c r="B10" s="81" t="str">
        <f t="shared" si="4"/>
        <v>JlnProp</v>
      </c>
      <c r="C10" s="2">
        <f>IF(ISTEXT(D10),MAX($C$4:$C9)+1,"")</f>
        <v>6</v>
      </c>
      <c r="D10" s="4" t="s">
        <v>9</v>
      </c>
      <c r="E10" s="95" t="s">
        <v>808</v>
      </c>
      <c r="F10" s="91" t="s">
        <v>43</v>
      </c>
      <c r="G10" s="76" t="s">
        <v>63</v>
      </c>
      <c r="H10" s="11">
        <f>COUNTIFS(D:D,"=Crucial",F:F,"=Function Available")</f>
        <v>0</v>
      </c>
      <c r="I10" s="14">
        <f t="shared" si="2"/>
        <v>3</v>
      </c>
      <c r="J10" s="15">
        <f t="shared" si="3"/>
        <v>0</v>
      </c>
      <c r="K10" s="21">
        <f t="shared" si="0"/>
        <v>0</v>
      </c>
      <c r="L10" s="82"/>
    </row>
    <row r="11" spans="2:12" ht="30" customHeight="1" x14ac:dyDescent="0.3">
      <c r="B11" s="83" t="str">
        <f t="shared" si="4"/>
        <v>JlnProp</v>
      </c>
      <c r="C11" s="39">
        <f>IF(ISTEXT(D11),MAX($C$4:$C10)+1,"")</f>
        <v>7</v>
      </c>
      <c r="D11" s="84" t="s">
        <v>9</v>
      </c>
      <c r="E11" s="95" t="s">
        <v>809</v>
      </c>
      <c r="F11" s="102" t="s">
        <v>43</v>
      </c>
      <c r="G11" s="76" t="s">
        <v>65</v>
      </c>
      <c r="H11" s="11">
        <f>COUNTIFS(D:D,"=Crucial",F:F,"=Function Not Available")</f>
        <v>0</v>
      </c>
      <c r="I11" s="26">
        <f t="shared" si="2"/>
        <v>3</v>
      </c>
      <c r="J11" s="27">
        <f t="shared" si="3"/>
        <v>0</v>
      </c>
      <c r="K11" s="21">
        <f t="shared" si="0"/>
        <v>0</v>
      </c>
      <c r="L11" s="82"/>
    </row>
    <row r="12" spans="2:12" ht="30" customHeight="1" x14ac:dyDescent="0.3">
      <c r="B12" s="100" t="str">
        <f t="shared" ref="B12:B20" si="5">IF(C12="","",$B$4)</f>
        <v>JlnProp</v>
      </c>
      <c r="C12" s="100">
        <f>IF(ISTEXT(D12),MAX($C$4:$C11)+1,"")</f>
        <v>8</v>
      </c>
      <c r="D12" s="104" t="s">
        <v>9</v>
      </c>
      <c r="E12" s="95" t="s">
        <v>810</v>
      </c>
      <c r="F12" s="92" t="s">
        <v>43</v>
      </c>
      <c r="G12" s="76" t="s">
        <v>66</v>
      </c>
      <c r="H12" s="98">
        <f>COUNTIFS(D:D,"=Crucial",F:F,"=Exception")</f>
        <v>0</v>
      </c>
      <c r="I12" s="14">
        <f t="shared" si="2"/>
        <v>3</v>
      </c>
      <c r="J12" s="15">
        <f t="shared" si="3"/>
        <v>0</v>
      </c>
      <c r="K12" s="21">
        <f t="shared" si="0"/>
        <v>0</v>
      </c>
      <c r="L12" s="82"/>
    </row>
    <row r="13" spans="2:12" ht="30" customHeight="1" x14ac:dyDescent="0.3">
      <c r="B13" s="100" t="str">
        <f t="shared" si="5"/>
        <v>JlnProp</v>
      </c>
      <c r="C13" s="100">
        <f>IF(ISTEXT(D13),MAX($C$4:$C12)+1,"")</f>
        <v>9</v>
      </c>
      <c r="D13" s="104" t="s">
        <v>9</v>
      </c>
      <c r="E13" s="95" t="s">
        <v>811</v>
      </c>
      <c r="F13" s="92" t="s">
        <v>43</v>
      </c>
      <c r="G13" s="68" t="s">
        <v>67</v>
      </c>
      <c r="H13" s="97">
        <f>COUNTIFS(D:D,"=Important",F:F,"=Select From Drop Down")</f>
        <v>3</v>
      </c>
      <c r="I13" s="14">
        <f t="shared" si="2"/>
        <v>3</v>
      </c>
      <c r="J13" s="15">
        <f t="shared" si="3"/>
        <v>0</v>
      </c>
      <c r="K13" s="21">
        <f t="shared" si="0"/>
        <v>0</v>
      </c>
      <c r="L13" s="82"/>
    </row>
    <row r="14" spans="2:12" ht="30" customHeight="1" x14ac:dyDescent="0.3">
      <c r="B14" s="100" t="str">
        <f t="shared" si="5"/>
        <v>JlnProp</v>
      </c>
      <c r="C14" s="100">
        <f>IF(ISTEXT(D14),MAX($C$4:$C13)+1,"")</f>
        <v>10</v>
      </c>
      <c r="D14" s="104" t="s">
        <v>9</v>
      </c>
      <c r="E14" s="95" t="s">
        <v>812</v>
      </c>
      <c r="F14" s="92" t="s">
        <v>43</v>
      </c>
      <c r="G14" s="68" t="s">
        <v>69</v>
      </c>
      <c r="H14" s="97">
        <f>COUNTIFS(D:D,"=Important",F:F,"=Function Available")</f>
        <v>0</v>
      </c>
      <c r="I14" s="14">
        <f t="shared" si="2"/>
        <v>3</v>
      </c>
      <c r="J14" s="15">
        <f t="shared" si="3"/>
        <v>0</v>
      </c>
      <c r="K14" s="21">
        <f t="shared" si="0"/>
        <v>0</v>
      </c>
      <c r="L14" s="82"/>
    </row>
    <row r="15" spans="2:12" ht="30" customHeight="1" x14ac:dyDescent="0.3">
      <c r="B15" s="100" t="str">
        <f t="shared" si="5"/>
        <v>JlnProp</v>
      </c>
      <c r="C15" s="100">
        <f>IF(ISTEXT(D15),MAX($C$4:$C14)+1,"")</f>
        <v>11</v>
      </c>
      <c r="D15" s="104" t="s">
        <v>9</v>
      </c>
      <c r="E15" s="95" t="s">
        <v>813</v>
      </c>
      <c r="F15" s="92" t="s">
        <v>43</v>
      </c>
      <c r="G15" s="76" t="s">
        <v>71</v>
      </c>
      <c r="H15" s="98">
        <f>COUNTIFS(D:D,"=Important",F:F,"=Function Not Available")</f>
        <v>0</v>
      </c>
      <c r="I15" s="14">
        <f t="shared" si="2"/>
        <v>3</v>
      </c>
      <c r="J15" s="15">
        <f t="shared" si="3"/>
        <v>0</v>
      </c>
      <c r="K15" s="21">
        <f t="shared" si="0"/>
        <v>0</v>
      </c>
      <c r="L15" s="82"/>
    </row>
    <row r="16" spans="2:12" ht="30" customHeight="1" x14ac:dyDescent="0.3">
      <c r="B16" s="100" t="str">
        <f t="shared" si="5"/>
        <v>JlnProp</v>
      </c>
      <c r="C16" s="100">
        <f>IF(ISTEXT(D16),MAX($C$4:$C15)+1,"")</f>
        <v>12</v>
      </c>
      <c r="D16" s="104" t="s">
        <v>9</v>
      </c>
      <c r="E16" s="95" t="s">
        <v>396</v>
      </c>
      <c r="F16" s="92" t="s">
        <v>43</v>
      </c>
      <c r="G16" s="76" t="s">
        <v>73</v>
      </c>
      <c r="H16" s="98">
        <f>COUNTIFS(D:D,"=Important",F:F,"=Exception")</f>
        <v>0</v>
      </c>
      <c r="I16" s="14">
        <f t="shared" si="2"/>
        <v>3</v>
      </c>
      <c r="J16" s="15">
        <f t="shared" si="3"/>
        <v>0</v>
      </c>
      <c r="K16" s="21">
        <f t="shared" si="0"/>
        <v>0</v>
      </c>
      <c r="L16" s="82"/>
    </row>
    <row r="17" spans="2:12" ht="30" customHeight="1" x14ac:dyDescent="0.3">
      <c r="B17" s="100" t="str">
        <f t="shared" si="5"/>
        <v>JlnProp</v>
      </c>
      <c r="C17" s="100">
        <f>IF(ISTEXT(D17),MAX($C$4:$C16)+1,"")</f>
        <v>13</v>
      </c>
      <c r="D17" s="104" t="s">
        <v>9</v>
      </c>
      <c r="E17" s="95" t="s">
        <v>814</v>
      </c>
      <c r="F17" s="92" t="s">
        <v>43</v>
      </c>
      <c r="G17" s="76" t="s">
        <v>75</v>
      </c>
      <c r="H17" s="98">
        <f>COUNTIFS(D:D,"=Minimal",F:F,"=Select From Drop Down")</f>
        <v>4</v>
      </c>
      <c r="I17" s="14">
        <f t="shared" si="2"/>
        <v>3</v>
      </c>
      <c r="J17" s="15">
        <f t="shared" si="3"/>
        <v>0</v>
      </c>
      <c r="K17" s="21">
        <f t="shared" si="0"/>
        <v>0</v>
      </c>
      <c r="L17" s="82"/>
    </row>
    <row r="18" spans="2:12" ht="30" customHeight="1" x14ac:dyDescent="0.3">
      <c r="B18" s="100" t="str">
        <f t="shared" si="5"/>
        <v>JlnProp</v>
      </c>
      <c r="C18" s="100">
        <f>IF(ISTEXT(D18),MAX($C$4:$C17)+1,"")</f>
        <v>14</v>
      </c>
      <c r="D18" s="104" t="s">
        <v>9</v>
      </c>
      <c r="E18" s="95" t="s">
        <v>815</v>
      </c>
      <c r="F18" s="92" t="s">
        <v>43</v>
      </c>
      <c r="G18" s="76" t="s">
        <v>77</v>
      </c>
      <c r="H18" s="98">
        <f>COUNTIFS(D:D,"=Minimal",F:F,"=Function Available")</f>
        <v>0</v>
      </c>
      <c r="I18" s="14">
        <f t="shared" si="2"/>
        <v>3</v>
      </c>
      <c r="J18" s="15">
        <f t="shared" si="3"/>
        <v>0</v>
      </c>
      <c r="K18" s="21">
        <f t="shared" si="0"/>
        <v>0</v>
      </c>
      <c r="L18" s="82"/>
    </row>
    <row r="19" spans="2:12" ht="30" customHeight="1" x14ac:dyDescent="0.3">
      <c r="B19" s="100" t="str">
        <f t="shared" si="5"/>
        <v>JlnProp</v>
      </c>
      <c r="C19" s="100">
        <f>IF(ISTEXT(D19),MAX($C$4:$C18)+1,"")</f>
        <v>15</v>
      </c>
      <c r="D19" s="104" t="s">
        <v>9</v>
      </c>
      <c r="E19" s="95" t="s">
        <v>816</v>
      </c>
      <c r="F19" s="92" t="s">
        <v>43</v>
      </c>
      <c r="G19" s="76" t="s">
        <v>79</v>
      </c>
      <c r="H19" s="98">
        <f>COUNTIFS(D:D,"=Minimal",F:F,"=Function Not Available")</f>
        <v>0</v>
      </c>
      <c r="I19" s="14">
        <f t="shared" si="2"/>
        <v>3</v>
      </c>
      <c r="J19" s="15">
        <f t="shared" si="3"/>
        <v>0</v>
      </c>
      <c r="K19" s="21">
        <f t="shared" si="0"/>
        <v>0</v>
      </c>
      <c r="L19" s="82"/>
    </row>
    <row r="20" spans="2:12" ht="30" customHeight="1" x14ac:dyDescent="0.3">
      <c r="B20" s="100" t="str">
        <f t="shared" si="5"/>
        <v>JlnProp</v>
      </c>
      <c r="C20" s="100">
        <f>IF(ISTEXT(D20),MAX($C$4:$C19)+1,"")</f>
        <v>16</v>
      </c>
      <c r="D20" s="104" t="s">
        <v>9</v>
      </c>
      <c r="E20" s="95" t="s">
        <v>817</v>
      </c>
      <c r="F20" s="92" t="s">
        <v>43</v>
      </c>
      <c r="G20" s="76" t="s">
        <v>81</v>
      </c>
      <c r="H20" s="98">
        <f>COUNTIFS(D:D,"=Minimal",F:F,"=Exception")</f>
        <v>0</v>
      </c>
      <c r="I20" s="14">
        <f t="shared" si="2"/>
        <v>3</v>
      </c>
      <c r="J20" s="15">
        <f t="shared" si="3"/>
        <v>0</v>
      </c>
      <c r="K20" s="21">
        <f t="shared" si="0"/>
        <v>0</v>
      </c>
      <c r="L20" s="82"/>
    </row>
    <row r="21" spans="2:12" ht="30" customHeight="1" x14ac:dyDescent="0.3">
      <c r="B21" s="100" t="str">
        <f t="shared" ref="B21" si="6">IF(C21="","",$B$4)</f>
        <v>JlnProp</v>
      </c>
      <c r="C21" s="100">
        <f>IF(ISTEXT(D21),MAX($C$4:$C20)+1,"")</f>
        <v>17</v>
      </c>
      <c r="D21" s="104" t="s">
        <v>9</v>
      </c>
      <c r="E21" s="95" t="s">
        <v>818</v>
      </c>
      <c r="F21" s="92" t="s">
        <v>43</v>
      </c>
      <c r="G21" s="76"/>
      <c r="H21" s="98"/>
      <c r="I21" s="14">
        <f t="shared" si="2"/>
        <v>3</v>
      </c>
      <c r="J21" s="15">
        <f t="shared" si="3"/>
        <v>0</v>
      </c>
      <c r="K21" s="21">
        <f t="shared" si="0"/>
        <v>0</v>
      </c>
      <c r="L21" s="82"/>
    </row>
    <row r="22" spans="2:12" ht="30" customHeight="1" x14ac:dyDescent="0.3">
      <c r="B22" s="100" t="str">
        <f t="shared" ref="B22:B48" si="7">IF(C22="","",$B$4)</f>
        <v>JlnProp</v>
      </c>
      <c r="C22" s="100">
        <f>IF(ISTEXT(D22),MAX($C$4:$C21)+1,"")</f>
        <v>18</v>
      </c>
      <c r="D22" s="104" t="s">
        <v>9</v>
      </c>
      <c r="E22" s="95" t="s">
        <v>819</v>
      </c>
      <c r="F22" s="92" t="s">
        <v>43</v>
      </c>
      <c r="G22" s="76"/>
      <c r="H22" s="98"/>
      <c r="I22" s="14">
        <f t="shared" si="2"/>
        <v>3</v>
      </c>
      <c r="J22" s="15">
        <f t="shared" si="3"/>
        <v>0</v>
      </c>
      <c r="K22" s="21">
        <f t="shared" si="0"/>
        <v>0</v>
      </c>
      <c r="L22" s="82"/>
    </row>
    <row r="23" spans="2:12" ht="30" customHeight="1" x14ac:dyDescent="0.3">
      <c r="B23" s="100" t="str">
        <f t="shared" si="7"/>
        <v>JlnProp</v>
      </c>
      <c r="C23" s="100">
        <f>IF(ISTEXT(D23),MAX($C$4:$C22)+1,"")</f>
        <v>19</v>
      </c>
      <c r="D23" s="104" t="s">
        <v>9</v>
      </c>
      <c r="E23" s="95" t="s">
        <v>393</v>
      </c>
      <c r="F23" s="92" t="s">
        <v>43</v>
      </c>
      <c r="G23" s="76"/>
      <c r="H23" s="98"/>
      <c r="I23" s="14">
        <f t="shared" si="2"/>
        <v>3</v>
      </c>
      <c r="J23" s="15">
        <f t="shared" si="3"/>
        <v>0</v>
      </c>
      <c r="K23" s="21">
        <f t="shared" si="0"/>
        <v>0</v>
      </c>
      <c r="L23" s="82"/>
    </row>
    <row r="24" spans="2:12" ht="30" customHeight="1" x14ac:dyDescent="0.3">
      <c r="B24" s="100" t="str">
        <f t="shared" si="7"/>
        <v>JlnProp</v>
      </c>
      <c r="C24" s="100">
        <f>IF(ISTEXT(D24),MAX($C$4:$C23)+1,"")</f>
        <v>20</v>
      </c>
      <c r="D24" s="104" t="s">
        <v>9</v>
      </c>
      <c r="E24" s="210" t="s">
        <v>820</v>
      </c>
      <c r="F24" s="92" t="s">
        <v>43</v>
      </c>
      <c r="G24" s="76"/>
      <c r="H24" s="98"/>
      <c r="I24" s="14">
        <f t="shared" si="2"/>
        <v>3</v>
      </c>
      <c r="J24" s="15">
        <f t="shared" si="3"/>
        <v>0</v>
      </c>
      <c r="K24" s="21">
        <f t="shared" si="0"/>
        <v>0</v>
      </c>
      <c r="L24" s="82"/>
    </row>
    <row r="25" spans="2:12" ht="30" customHeight="1" x14ac:dyDescent="0.3">
      <c r="B25" s="86" t="str">
        <f t="shared" si="7"/>
        <v/>
      </c>
      <c r="C25" s="1" t="str">
        <f>IF(ISTEXT(D25),MAX($C$6:$C24)+1,"")</f>
        <v/>
      </c>
      <c r="D25" s="3"/>
      <c r="E25" s="94" t="s">
        <v>821</v>
      </c>
      <c r="F25" s="137"/>
      <c r="G25" s="78"/>
      <c r="H25" s="72"/>
      <c r="I25" s="72"/>
      <c r="J25" s="72"/>
      <c r="K25" s="21"/>
      <c r="L25" s="72"/>
    </row>
    <row r="26" spans="2:12" ht="30" customHeight="1" x14ac:dyDescent="0.3">
      <c r="B26" s="100" t="str">
        <f t="shared" si="7"/>
        <v>JlnProp</v>
      </c>
      <c r="C26" s="100">
        <f>IF(ISTEXT(D26),MAX($C$4:$C24)+1,"")</f>
        <v>21</v>
      </c>
      <c r="D26" s="104" t="s">
        <v>9</v>
      </c>
      <c r="E26" s="99" t="s">
        <v>252</v>
      </c>
      <c r="F26" s="92" t="s">
        <v>43</v>
      </c>
      <c r="G26" s="76"/>
      <c r="H26" s="98"/>
      <c r="I26" s="14">
        <f t="shared" si="2"/>
        <v>3</v>
      </c>
      <c r="J26" s="15">
        <f t="shared" si="3"/>
        <v>0</v>
      </c>
      <c r="K26" s="21">
        <f t="shared" si="0"/>
        <v>0</v>
      </c>
      <c r="L26" s="82"/>
    </row>
    <row r="27" spans="2:12" ht="30" customHeight="1" x14ac:dyDescent="0.3">
      <c r="B27" s="100" t="str">
        <f t="shared" si="7"/>
        <v>JlnProp</v>
      </c>
      <c r="C27" s="100">
        <f>IF(ISTEXT(D27),MAX($C$4:$C26)+1,"")</f>
        <v>22</v>
      </c>
      <c r="D27" s="104" t="s">
        <v>11</v>
      </c>
      <c r="E27" s="95" t="s">
        <v>822</v>
      </c>
      <c r="F27" s="92" t="s">
        <v>43</v>
      </c>
      <c r="G27" s="76"/>
      <c r="H27" s="98"/>
      <c r="I27" s="14">
        <f t="shared" si="2"/>
        <v>1</v>
      </c>
      <c r="J27" s="15">
        <f t="shared" si="3"/>
        <v>0</v>
      </c>
      <c r="K27" s="21">
        <f t="shared" si="0"/>
        <v>0</v>
      </c>
      <c r="L27" s="82"/>
    </row>
    <row r="28" spans="2:12" ht="30" customHeight="1" x14ac:dyDescent="0.3">
      <c r="B28" s="100" t="str">
        <f t="shared" si="7"/>
        <v>JlnProp</v>
      </c>
      <c r="C28" s="100">
        <f>IF(ISTEXT(D28),MAX($C$4:$C27)+1,"")</f>
        <v>23</v>
      </c>
      <c r="D28" s="104" t="s">
        <v>9</v>
      </c>
      <c r="E28" s="95" t="s">
        <v>426</v>
      </c>
      <c r="F28" s="92" t="s">
        <v>43</v>
      </c>
      <c r="G28" s="76"/>
      <c r="H28" s="98"/>
      <c r="I28" s="14">
        <f t="shared" si="2"/>
        <v>3</v>
      </c>
      <c r="J28" s="15">
        <f t="shared" si="3"/>
        <v>0</v>
      </c>
      <c r="K28" s="21">
        <f t="shared" si="0"/>
        <v>0</v>
      </c>
      <c r="L28" s="82"/>
    </row>
    <row r="29" spans="2:12" ht="30" customHeight="1" x14ac:dyDescent="0.3">
      <c r="B29" s="160" t="str">
        <f t="shared" si="7"/>
        <v>JlnProp</v>
      </c>
      <c r="C29" s="160">
        <f>IF(ISTEXT(D29),MAX($C$4:$C28)+1,"")</f>
        <v>24</v>
      </c>
      <c r="D29" s="161" t="s">
        <v>9</v>
      </c>
      <c r="E29" s="210" t="s">
        <v>255</v>
      </c>
      <c r="F29" s="163" t="s">
        <v>43</v>
      </c>
      <c r="G29" s="73"/>
      <c r="H29" s="164"/>
      <c r="I29" s="26">
        <f t="shared" si="2"/>
        <v>3</v>
      </c>
      <c r="J29" s="27">
        <f t="shared" si="3"/>
        <v>0</v>
      </c>
      <c r="K29" s="21">
        <f t="shared" si="0"/>
        <v>0</v>
      </c>
      <c r="L29" s="85"/>
    </row>
    <row r="30" spans="2:12" ht="27.6" x14ac:dyDescent="0.3">
      <c r="B30" s="86" t="str">
        <f t="shared" si="7"/>
        <v/>
      </c>
      <c r="C30" s="86"/>
      <c r="D30" s="3"/>
      <c r="E30" s="94" t="s">
        <v>1724</v>
      </c>
      <c r="F30" s="183"/>
      <c r="G30" s="232"/>
      <c r="H30" s="233"/>
      <c r="I30" s="234"/>
      <c r="J30" s="235"/>
      <c r="K30" s="21"/>
      <c r="L30" s="236"/>
    </row>
    <row r="31" spans="2:12" ht="38.4" customHeight="1" x14ac:dyDescent="0.3">
      <c r="B31" s="2" t="str">
        <f t="shared" si="7"/>
        <v>JlnProp</v>
      </c>
      <c r="C31" s="2">
        <f>IF(ISTEXT(D31),MAX($C$4:$C30)+1,"")</f>
        <v>25</v>
      </c>
      <c r="D31" s="4" t="s">
        <v>11</v>
      </c>
      <c r="E31" s="99" t="s">
        <v>1725</v>
      </c>
      <c r="F31" s="91" t="s">
        <v>43</v>
      </c>
      <c r="G31" s="68"/>
      <c r="H31" s="97"/>
      <c r="I31" s="14">
        <f>VLOOKUP($D31,SpecData,2,FALSE)</f>
        <v>1</v>
      </c>
      <c r="J31" s="15">
        <f>VLOOKUP($F31,AvailabilityData,2,FALSE)</f>
        <v>0</v>
      </c>
      <c r="K31" s="21">
        <f t="shared" si="0"/>
        <v>0</v>
      </c>
      <c r="L31" s="90"/>
    </row>
    <row r="32" spans="2:12" ht="30" customHeight="1" x14ac:dyDescent="0.3">
      <c r="B32" s="100" t="str">
        <f t="shared" si="7"/>
        <v>JlnProp</v>
      </c>
      <c r="C32" s="100">
        <f>IF(ISTEXT(D32),MAX($C$4:$C31)+1,"")</f>
        <v>26</v>
      </c>
      <c r="D32" s="104" t="s">
        <v>11</v>
      </c>
      <c r="E32" s="95" t="s">
        <v>1726</v>
      </c>
      <c r="F32" s="92" t="s">
        <v>43</v>
      </c>
      <c r="G32" s="76"/>
      <c r="H32" s="98"/>
      <c r="I32" s="14">
        <f>VLOOKUP($D32,SpecData,2,FALSE)</f>
        <v>1</v>
      </c>
      <c r="J32" s="15">
        <f>VLOOKUP($F32,AvailabilityData,2,FALSE)</f>
        <v>0</v>
      </c>
      <c r="K32" s="21">
        <f t="shared" si="0"/>
        <v>0</v>
      </c>
      <c r="L32" s="82"/>
    </row>
    <row r="33" spans="2:12" ht="30" customHeight="1" x14ac:dyDescent="0.3">
      <c r="B33" s="100" t="str">
        <f t="shared" si="7"/>
        <v>JlnProp</v>
      </c>
      <c r="C33" s="100">
        <f>IF(ISTEXT(D33),MAX($C$4:$C32)+1,"")</f>
        <v>27</v>
      </c>
      <c r="D33" s="104" t="s">
        <v>11</v>
      </c>
      <c r="E33" s="95" t="s">
        <v>1727</v>
      </c>
      <c r="F33" s="92" t="s">
        <v>43</v>
      </c>
      <c r="G33" s="76"/>
      <c r="H33" s="98"/>
      <c r="I33" s="14">
        <f>VLOOKUP($D33,SpecData,2,FALSE)</f>
        <v>1</v>
      </c>
      <c r="J33" s="15">
        <f>VLOOKUP($F33,AvailabilityData,2,FALSE)</f>
        <v>0</v>
      </c>
      <c r="K33" s="21">
        <f t="shared" si="0"/>
        <v>0</v>
      </c>
      <c r="L33" s="82"/>
    </row>
    <row r="34" spans="2:12" ht="42" customHeight="1" x14ac:dyDescent="0.3">
      <c r="B34" s="100" t="str">
        <f t="shared" si="7"/>
        <v>JlnProp</v>
      </c>
      <c r="C34" s="100">
        <f>IF(ISTEXT(D34),MAX($C$4:$C33)+1,"")</f>
        <v>28</v>
      </c>
      <c r="D34" s="104" t="s">
        <v>10</v>
      </c>
      <c r="E34" s="96" t="s">
        <v>823</v>
      </c>
      <c r="F34" s="92" t="s">
        <v>43</v>
      </c>
      <c r="G34" s="76"/>
      <c r="H34" s="98"/>
      <c r="I34" s="14">
        <f t="shared" si="2"/>
        <v>2</v>
      </c>
      <c r="J34" s="15">
        <f t="shared" si="3"/>
        <v>0</v>
      </c>
      <c r="K34" s="21">
        <f t="shared" si="0"/>
        <v>0</v>
      </c>
      <c r="L34" s="82"/>
    </row>
    <row r="35" spans="2:12" ht="30" customHeight="1" x14ac:dyDescent="0.3">
      <c r="B35" s="100" t="str">
        <f t="shared" si="7"/>
        <v>JlnProp</v>
      </c>
      <c r="C35" s="100">
        <f>IF(ISTEXT(D35),MAX($C$4:$C34)+1,"")</f>
        <v>29</v>
      </c>
      <c r="D35" s="104" t="s">
        <v>9</v>
      </c>
      <c r="E35" s="96" t="s">
        <v>824</v>
      </c>
      <c r="F35" s="92" t="s">
        <v>43</v>
      </c>
      <c r="G35" s="76"/>
      <c r="H35" s="98"/>
      <c r="I35" s="14">
        <f t="shared" si="2"/>
        <v>3</v>
      </c>
      <c r="J35" s="15">
        <f t="shared" si="3"/>
        <v>0</v>
      </c>
      <c r="K35" s="21">
        <f t="shared" si="0"/>
        <v>0</v>
      </c>
      <c r="L35" s="82"/>
    </row>
    <row r="36" spans="2:12" ht="30" customHeight="1" x14ac:dyDescent="0.3">
      <c r="B36" s="100" t="str">
        <f t="shared" si="7"/>
        <v>JlnProp</v>
      </c>
      <c r="C36" s="100">
        <f>IF(ISTEXT(D36),MAX($C$4:$C35)+1,"")</f>
        <v>30</v>
      </c>
      <c r="D36" s="104" t="s">
        <v>9</v>
      </c>
      <c r="E36" s="96" t="s">
        <v>825</v>
      </c>
      <c r="F36" s="92" t="s">
        <v>43</v>
      </c>
      <c r="G36" s="76"/>
      <c r="H36" s="98"/>
      <c r="I36" s="14">
        <f t="shared" si="2"/>
        <v>3</v>
      </c>
      <c r="J36" s="15">
        <f t="shared" si="3"/>
        <v>0</v>
      </c>
      <c r="K36" s="21">
        <f t="shared" si="0"/>
        <v>0</v>
      </c>
      <c r="L36" s="82"/>
    </row>
    <row r="37" spans="2:12" ht="30" customHeight="1" x14ac:dyDescent="0.3">
      <c r="B37" s="100" t="str">
        <f t="shared" si="7"/>
        <v>JlnProp</v>
      </c>
      <c r="C37" s="100">
        <f>IF(ISTEXT(D37),MAX($C$4:$C36)+1,"")</f>
        <v>31</v>
      </c>
      <c r="D37" s="104" t="s">
        <v>9</v>
      </c>
      <c r="E37" s="96" t="s">
        <v>826</v>
      </c>
      <c r="F37" s="92" t="s">
        <v>43</v>
      </c>
      <c r="G37" s="76"/>
      <c r="H37" s="98"/>
      <c r="I37" s="14">
        <f t="shared" si="2"/>
        <v>3</v>
      </c>
      <c r="J37" s="15">
        <f t="shared" si="3"/>
        <v>0</v>
      </c>
      <c r="K37" s="21">
        <f t="shared" si="0"/>
        <v>0</v>
      </c>
      <c r="L37" s="82"/>
    </row>
    <row r="38" spans="2:12" ht="30" customHeight="1" x14ac:dyDescent="0.3">
      <c r="B38" s="100" t="str">
        <f t="shared" si="7"/>
        <v>JlnProp</v>
      </c>
      <c r="C38" s="100">
        <f>IF(ISTEXT(D38),MAX($C$4:$C37)+1,"")</f>
        <v>32</v>
      </c>
      <c r="D38" s="104" t="s">
        <v>9</v>
      </c>
      <c r="E38" s="93" t="s">
        <v>827</v>
      </c>
      <c r="F38" s="92" t="s">
        <v>43</v>
      </c>
      <c r="G38" s="76"/>
      <c r="H38" s="98"/>
      <c r="I38" s="14">
        <f t="shared" si="2"/>
        <v>3</v>
      </c>
      <c r="J38" s="15">
        <f t="shared" si="3"/>
        <v>0</v>
      </c>
      <c r="K38" s="21">
        <f t="shared" si="0"/>
        <v>0</v>
      </c>
      <c r="L38" s="82"/>
    </row>
    <row r="39" spans="2:12" ht="30" customHeight="1" x14ac:dyDescent="0.3">
      <c r="B39" s="86" t="str">
        <f t="shared" ref="B39" si="8">IF(C39="","",$B$4)</f>
        <v/>
      </c>
      <c r="C39" s="1" t="str">
        <f>IF(ISTEXT(D39),MAX($C$6:$C38)+1,"")</f>
        <v/>
      </c>
      <c r="D39" s="3"/>
      <c r="E39" s="94" t="s">
        <v>828</v>
      </c>
      <c r="F39" s="137"/>
      <c r="G39" s="78"/>
      <c r="H39" s="72"/>
      <c r="I39" s="72"/>
      <c r="J39" s="72"/>
      <c r="K39" s="21"/>
      <c r="L39" s="72"/>
    </row>
    <row r="40" spans="2:12" ht="30" customHeight="1" x14ac:dyDescent="0.3">
      <c r="B40" s="100" t="str">
        <f t="shared" si="7"/>
        <v>JlnProp</v>
      </c>
      <c r="C40" s="100">
        <f>IF(ISTEXT(D40),MAX($C$4:$C38)+1,"")</f>
        <v>33</v>
      </c>
      <c r="D40" s="104" t="s">
        <v>9</v>
      </c>
      <c r="E40" s="99" t="s">
        <v>829</v>
      </c>
      <c r="F40" s="92" t="s">
        <v>43</v>
      </c>
      <c r="G40" s="76"/>
      <c r="H40" s="98"/>
      <c r="I40" s="14">
        <f t="shared" si="2"/>
        <v>3</v>
      </c>
      <c r="J40" s="15">
        <f t="shared" si="3"/>
        <v>0</v>
      </c>
      <c r="K40" s="21">
        <f t="shared" si="0"/>
        <v>0</v>
      </c>
      <c r="L40" s="82"/>
    </row>
    <row r="41" spans="2:12" ht="30" customHeight="1" x14ac:dyDescent="0.3">
      <c r="B41" s="100" t="str">
        <f t="shared" si="7"/>
        <v>JlnProp</v>
      </c>
      <c r="C41" s="100">
        <f>IF(ISTEXT(D41),MAX($C$4:$C40)+1,"")</f>
        <v>34</v>
      </c>
      <c r="D41" s="104" t="s">
        <v>9</v>
      </c>
      <c r="E41" s="95" t="s">
        <v>830</v>
      </c>
      <c r="F41" s="92" t="s">
        <v>43</v>
      </c>
      <c r="G41" s="76"/>
      <c r="H41" s="98"/>
      <c r="I41" s="14">
        <f t="shared" si="2"/>
        <v>3</v>
      </c>
      <c r="J41" s="15">
        <f t="shared" si="3"/>
        <v>0</v>
      </c>
      <c r="K41" s="21">
        <f t="shared" si="0"/>
        <v>0</v>
      </c>
      <c r="L41" s="82"/>
    </row>
    <row r="42" spans="2:12" ht="30" customHeight="1" x14ac:dyDescent="0.3">
      <c r="B42" s="100" t="str">
        <f t="shared" si="7"/>
        <v>JlnProp</v>
      </c>
      <c r="C42" s="100">
        <f>IF(ISTEXT(D42),MAX($C$4:$C41)+1,"")</f>
        <v>35</v>
      </c>
      <c r="D42" s="104" t="s">
        <v>9</v>
      </c>
      <c r="E42" s="95" t="s">
        <v>831</v>
      </c>
      <c r="F42" s="92" t="s">
        <v>43</v>
      </c>
      <c r="G42" s="76"/>
      <c r="H42" s="98"/>
      <c r="I42" s="14">
        <f t="shared" si="2"/>
        <v>3</v>
      </c>
      <c r="J42" s="15">
        <f t="shared" si="3"/>
        <v>0</v>
      </c>
      <c r="K42" s="21">
        <f t="shared" si="0"/>
        <v>0</v>
      </c>
      <c r="L42" s="82"/>
    </row>
    <row r="43" spans="2:12" ht="30" customHeight="1" x14ac:dyDescent="0.3">
      <c r="B43" s="100" t="str">
        <f t="shared" si="7"/>
        <v>JlnProp</v>
      </c>
      <c r="C43" s="100">
        <f>IF(ISTEXT(D43),MAX($C$4:$C42)+1,"")</f>
        <v>36</v>
      </c>
      <c r="D43" s="104" t="s">
        <v>9</v>
      </c>
      <c r="E43" s="95" t="s">
        <v>832</v>
      </c>
      <c r="F43" s="92" t="s">
        <v>43</v>
      </c>
      <c r="G43" s="76"/>
      <c r="H43" s="98"/>
      <c r="I43" s="14">
        <f t="shared" si="2"/>
        <v>3</v>
      </c>
      <c r="J43" s="15">
        <f t="shared" si="3"/>
        <v>0</v>
      </c>
      <c r="K43" s="21">
        <f t="shared" si="0"/>
        <v>0</v>
      </c>
      <c r="L43" s="82"/>
    </row>
    <row r="44" spans="2:12" ht="30" customHeight="1" x14ac:dyDescent="0.3">
      <c r="B44" s="100" t="str">
        <f t="shared" si="7"/>
        <v>JlnProp</v>
      </c>
      <c r="C44" s="100">
        <f>IF(ISTEXT(D44),MAX($C$4:$C43)+1,"")</f>
        <v>37</v>
      </c>
      <c r="D44" s="104" t="s">
        <v>10</v>
      </c>
      <c r="E44" s="95" t="s">
        <v>833</v>
      </c>
      <c r="F44" s="92" t="s">
        <v>43</v>
      </c>
      <c r="G44" s="76"/>
      <c r="H44" s="98"/>
      <c r="I44" s="14">
        <f t="shared" si="2"/>
        <v>2</v>
      </c>
      <c r="J44" s="15">
        <f t="shared" si="3"/>
        <v>0</v>
      </c>
      <c r="K44" s="21">
        <f t="shared" si="0"/>
        <v>0</v>
      </c>
      <c r="L44" s="82"/>
    </row>
    <row r="45" spans="2:12" ht="30" customHeight="1" x14ac:dyDescent="0.3">
      <c r="B45" s="100" t="str">
        <f t="shared" si="7"/>
        <v>JlnProp</v>
      </c>
      <c r="C45" s="100">
        <f>IF(ISTEXT(D45),MAX($C$4:$C44)+1,"")</f>
        <v>38</v>
      </c>
      <c r="D45" s="104" t="s">
        <v>9</v>
      </c>
      <c r="E45" s="95" t="s">
        <v>834</v>
      </c>
      <c r="F45" s="92" t="s">
        <v>43</v>
      </c>
      <c r="G45" s="76"/>
      <c r="H45" s="98"/>
      <c r="I45" s="14">
        <f t="shared" si="2"/>
        <v>3</v>
      </c>
      <c r="J45" s="15">
        <f t="shared" si="3"/>
        <v>0</v>
      </c>
      <c r="K45" s="21">
        <f t="shared" si="0"/>
        <v>0</v>
      </c>
      <c r="L45" s="82"/>
    </row>
    <row r="46" spans="2:12" ht="30" customHeight="1" x14ac:dyDescent="0.3">
      <c r="B46" s="100" t="str">
        <f t="shared" si="7"/>
        <v>JlnProp</v>
      </c>
      <c r="C46" s="100">
        <f>IF(ISTEXT(D46),MAX($C$4:$C45)+1,"")</f>
        <v>39</v>
      </c>
      <c r="D46" s="104" t="s">
        <v>10</v>
      </c>
      <c r="E46" s="96" t="s">
        <v>835</v>
      </c>
      <c r="F46" s="92" t="s">
        <v>43</v>
      </c>
      <c r="G46" s="76"/>
      <c r="H46" s="98"/>
      <c r="I46" s="14">
        <f t="shared" si="2"/>
        <v>2</v>
      </c>
      <c r="J46" s="15">
        <f t="shared" si="3"/>
        <v>0</v>
      </c>
      <c r="K46" s="21">
        <f t="shared" si="0"/>
        <v>0</v>
      </c>
      <c r="L46" s="82"/>
    </row>
    <row r="47" spans="2:12" ht="27.6" x14ac:dyDescent="0.3">
      <c r="B47" s="100" t="str">
        <f t="shared" si="7"/>
        <v>JlnProp</v>
      </c>
      <c r="C47" s="100">
        <f>IF(ISTEXT(D47),MAX($C$4:$C46)+1,"")</f>
        <v>40</v>
      </c>
      <c r="D47" s="104" t="s">
        <v>9</v>
      </c>
      <c r="E47" s="96" t="s">
        <v>1700</v>
      </c>
      <c r="F47" s="92" t="s">
        <v>43</v>
      </c>
      <c r="G47" s="76"/>
      <c r="H47" s="98"/>
      <c r="I47" s="14">
        <f t="shared" si="2"/>
        <v>3</v>
      </c>
      <c r="J47" s="15">
        <f t="shared" si="3"/>
        <v>0</v>
      </c>
      <c r="K47" s="21">
        <f t="shared" si="0"/>
        <v>0</v>
      </c>
      <c r="L47" s="82"/>
    </row>
    <row r="48" spans="2:12" ht="36" customHeight="1" x14ac:dyDescent="0.3">
      <c r="B48" s="100" t="str">
        <f t="shared" si="7"/>
        <v>JlnProp</v>
      </c>
      <c r="C48" s="100">
        <f>IF(ISTEXT(D48),MAX($C$4:$C47)+1,"")</f>
        <v>41</v>
      </c>
      <c r="D48" s="104" t="s">
        <v>9</v>
      </c>
      <c r="E48" s="96" t="s">
        <v>836</v>
      </c>
      <c r="F48" s="92" t="s">
        <v>43</v>
      </c>
      <c r="G48" s="76"/>
      <c r="H48" s="98"/>
      <c r="I48" s="14">
        <f t="shared" si="2"/>
        <v>3</v>
      </c>
      <c r="J48" s="15">
        <f t="shared" si="3"/>
        <v>0</v>
      </c>
      <c r="K48" s="21">
        <f t="shared" si="0"/>
        <v>0</v>
      </c>
      <c r="L48" s="82"/>
    </row>
    <row r="49" spans="5:5"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row r="167" spans="5:5" hidden="1" x14ac:dyDescent="0.3">
      <c r="E167" s="106"/>
    </row>
    <row r="168" spans="5:5" hidden="1" x14ac:dyDescent="0.3">
      <c r="E168" s="106"/>
    </row>
    <row r="169" spans="5:5" hidden="1" x14ac:dyDescent="0.3">
      <c r="E169" s="106"/>
    </row>
    <row r="170" spans="5:5" hidden="1" x14ac:dyDescent="0.3">
      <c r="E170" s="106"/>
    </row>
    <row r="171" spans="5:5" hidden="1" x14ac:dyDescent="0.3">
      <c r="E171" s="106"/>
    </row>
  </sheetData>
  <sheetProtection algorithmName="SHA-512" hashValue="3MfwU4g8va8SdaQGzBL+P/zevpUBe9rfgji1sAfe7v8HJYqKSXXtMj6ZTuQ5D6y6xdzy8upBdotXPz13SKW+aA==" saltValue="TR7WMhDWVhfFFThgCxKjbw==" spinCount="100000" sheet="1" objects="1" scenarios="1" selectLockedCells="1"/>
  <conditionalFormatting sqref="D4:D5">
    <cfRule type="cellIs" dxfId="132" priority="37" operator="equal">
      <formula>"Important"</formula>
    </cfRule>
    <cfRule type="cellIs" dxfId="131" priority="39" operator="equal">
      <formula>"N/A"</formula>
    </cfRule>
    <cfRule type="cellIs" dxfId="130" priority="38" operator="equal">
      <formula>"Crucial"</formula>
    </cfRule>
  </conditionalFormatting>
  <conditionalFormatting sqref="D7:D24 D40:D48">
    <cfRule type="cellIs" dxfId="129" priority="13" operator="equal">
      <formula>"Important"</formula>
    </cfRule>
    <cfRule type="cellIs" dxfId="128" priority="14" operator="equal">
      <formula>"Crucial"</formula>
    </cfRule>
    <cfRule type="cellIs" dxfId="127" priority="15" operator="equal">
      <formula>"N/A"</formula>
    </cfRule>
  </conditionalFormatting>
  <conditionalFormatting sqref="D26:D38">
    <cfRule type="cellIs" dxfId="126" priority="42" operator="equal">
      <formula>"N/A"</formula>
    </cfRule>
    <cfRule type="cellIs" dxfId="125" priority="41" operator="equal">
      <formula>"Crucial"</formula>
    </cfRule>
    <cfRule type="cellIs" dxfId="124" priority="40" operator="equal">
      <formula>"Important"</formula>
    </cfRule>
  </conditionalFormatting>
  <conditionalFormatting sqref="F4:F48">
    <cfRule type="cellIs" dxfId="123" priority="2" operator="equal">
      <formula>"Function Available"</formula>
    </cfRule>
    <cfRule type="cellIs" dxfId="122" priority="3" operator="equal">
      <formula>"Exception"</formula>
    </cfRule>
    <cfRule type="cellIs" dxfId="121" priority="1" operator="equal">
      <formula>"Function Not Available"</formula>
    </cfRule>
  </conditionalFormatting>
  <dataValidations count="3">
    <dataValidation type="list" allowBlank="1" showInputMessage="1" showErrorMessage="1" errorTitle="Invalid specification type" error="Please enter a Specification type from the drop-down list." sqref="F7:F24 F40:F48 F26:F38" xr:uid="{00000000-0002-0000-1300-000000000000}">
      <formula1>AvailabilityType</formula1>
    </dataValidation>
    <dataValidation type="list" allowBlank="1" showInputMessage="1" showErrorMessage="1" sqref="D4:D5 D7:D24 D40:D48 D26:D38" xr:uid="{00000000-0002-0000-1300-000001000000}">
      <formula1>SpecType</formula1>
    </dataValidation>
    <dataValidation type="list" allowBlank="1" showInputMessage="1" showErrorMessage="1" sqref="F4:F5" xr:uid="{00000000-0002-0000-13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C00"/>
  </sheetPr>
  <dimension ref="A1:M169"/>
  <sheetViews>
    <sheetView showGridLines="0" zoomScale="80" zoomScaleNormal="80" workbookViewId="0">
      <selection activeCell="F4" sqref="F4"/>
    </sheetView>
  </sheetViews>
  <sheetFormatPr defaultColWidth="0" defaultRowHeight="14.4" zeroHeight="1" x14ac:dyDescent="0.3"/>
  <cols>
    <col min="1" max="1" width="1.218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5.55" customHeight="1" x14ac:dyDescent="0.3"/>
    <row r="2" spans="2:12" ht="129" customHeight="1" thickBot="1" x14ac:dyDescent="0.35">
      <c r="B2" s="124" t="s">
        <v>44</v>
      </c>
      <c r="C2" s="125" t="s">
        <v>45</v>
      </c>
      <c r="D2" s="125" t="s">
        <v>46</v>
      </c>
      <c r="E2" s="125" t="s">
        <v>1633</v>
      </c>
      <c r="F2" s="125" t="s">
        <v>42</v>
      </c>
      <c r="G2" s="126" t="s">
        <v>47</v>
      </c>
      <c r="H2" s="126" t="s">
        <v>48</v>
      </c>
      <c r="I2" s="127" t="s">
        <v>49</v>
      </c>
      <c r="J2" s="127" t="s">
        <v>50</v>
      </c>
      <c r="K2" s="128" t="s">
        <v>14</v>
      </c>
      <c r="L2" s="129" t="s">
        <v>51</v>
      </c>
    </row>
    <row r="3" spans="2:12" ht="16.2" thickBot="1" x14ac:dyDescent="0.35">
      <c r="B3" s="34" t="s">
        <v>1635</v>
      </c>
      <c r="C3" s="34"/>
      <c r="D3" s="34"/>
      <c r="E3" s="34"/>
      <c r="F3" s="34"/>
      <c r="G3" s="77" t="s">
        <v>52</v>
      </c>
      <c r="H3" s="25">
        <f>COUNTA(D4:D488)</f>
        <v>25</v>
      </c>
      <c r="I3" s="61"/>
      <c r="J3" s="62" t="s">
        <v>53</v>
      </c>
      <c r="K3" s="63">
        <f>SUM(K4:K488)</f>
        <v>0</v>
      </c>
      <c r="L3" s="34"/>
    </row>
    <row r="4" spans="2:12" ht="30" customHeight="1" x14ac:dyDescent="0.3">
      <c r="B4" s="81" t="s">
        <v>1636</v>
      </c>
      <c r="C4" s="2">
        <v>1</v>
      </c>
      <c r="D4" s="4" t="s">
        <v>9</v>
      </c>
      <c r="E4" s="96" t="s">
        <v>1634</v>
      </c>
      <c r="F4" s="91" t="s">
        <v>43</v>
      </c>
      <c r="G4" s="76" t="s">
        <v>54</v>
      </c>
      <c r="H4" s="20">
        <f>COUNTIF(F4:F488,"Select from Drop Down")</f>
        <v>25</v>
      </c>
      <c r="I4" s="14">
        <f>VLOOKUP($D4,SpecData,2,FALSE)</f>
        <v>3</v>
      </c>
      <c r="J4" s="15">
        <f>VLOOKUP($F4,AvailabilityData,2,FALSE)</f>
        <v>0</v>
      </c>
      <c r="K4" s="21">
        <f>I4*J4</f>
        <v>0</v>
      </c>
      <c r="L4" s="82"/>
    </row>
    <row r="5" spans="2:12" ht="30" customHeight="1" x14ac:dyDescent="0.3">
      <c r="B5" s="81" t="str">
        <f>IF(C5="","",$B$4)</f>
        <v>JlnPrg</v>
      </c>
      <c r="C5" s="2">
        <f>IF(ISTEXT(D5),MAX($C$4:$C4)+1,"")</f>
        <v>2</v>
      </c>
      <c r="D5" s="4" t="s">
        <v>11</v>
      </c>
      <c r="E5" s="96" t="s">
        <v>1728</v>
      </c>
      <c r="F5" s="91" t="s">
        <v>43</v>
      </c>
      <c r="G5" s="76" t="s">
        <v>55</v>
      </c>
      <c r="H5" s="20">
        <f>COUNTIF(F4:F488,"Function Available")</f>
        <v>0</v>
      </c>
      <c r="I5" s="14">
        <f>VLOOKUP($D5,SpecData,2,FALSE)</f>
        <v>1</v>
      </c>
      <c r="J5" s="15">
        <f>VLOOKUP($F5,AvailabilityData,2,FALSE)</f>
        <v>0</v>
      </c>
      <c r="K5" s="21">
        <f t="shared" ref="K5:K29" si="0">I5*J5</f>
        <v>0</v>
      </c>
      <c r="L5" s="82"/>
    </row>
    <row r="6" spans="2:12" ht="41.4" x14ac:dyDescent="0.3">
      <c r="B6" s="81" t="str">
        <f>IF(C6="","",$B$4)</f>
        <v>JlnPrg</v>
      </c>
      <c r="C6" s="2">
        <f>IF(ISTEXT(D6),MAX($C$4:$C5)+1,"")</f>
        <v>3</v>
      </c>
      <c r="D6" s="4" t="s">
        <v>9</v>
      </c>
      <c r="E6" s="96" t="s">
        <v>1729</v>
      </c>
      <c r="F6" s="91" t="s">
        <v>43</v>
      </c>
      <c r="G6" s="76" t="s">
        <v>57</v>
      </c>
      <c r="H6" s="8">
        <f>COUNTIF(F4:F488,"Function Not Available")</f>
        <v>0</v>
      </c>
      <c r="I6" s="14">
        <f t="shared" ref="I6:I29" si="1">VLOOKUP($D6,SpecData,2,FALSE)</f>
        <v>3</v>
      </c>
      <c r="J6" s="15">
        <f t="shared" ref="J6:J29" si="2">VLOOKUP($F6,AvailabilityData,2,FALSE)</f>
        <v>0</v>
      </c>
      <c r="K6" s="21">
        <f t="shared" si="0"/>
        <v>0</v>
      </c>
      <c r="L6" s="82"/>
    </row>
    <row r="7" spans="2:12" ht="30" customHeight="1" x14ac:dyDescent="0.3">
      <c r="B7" s="81" t="str">
        <f t="shared" ref="B7:B29" si="3">IF(C7="","",$B$4)</f>
        <v>JlnPrg</v>
      </c>
      <c r="C7" s="2">
        <f>IF(ISTEXT(D7),MAX($C$4:$C6)+1,"")</f>
        <v>4</v>
      </c>
      <c r="D7" s="4" t="s">
        <v>9</v>
      </c>
      <c r="E7" s="96" t="s">
        <v>1730</v>
      </c>
      <c r="F7" s="91" t="s">
        <v>43</v>
      </c>
      <c r="G7" s="76" t="s">
        <v>59</v>
      </c>
      <c r="H7" s="8">
        <f>COUNTIF(F4:F488,"Exception")</f>
        <v>0</v>
      </c>
      <c r="I7" s="14">
        <f t="shared" si="1"/>
        <v>3</v>
      </c>
      <c r="J7" s="15">
        <f t="shared" si="2"/>
        <v>0</v>
      </c>
      <c r="K7" s="21">
        <f t="shared" si="0"/>
        <v>0</v>
      </c>
      <c r="L7" s="82"/>
    </row>
    <row r="8" spans="2:12" ht="41.4" x14ac:dyDescent="0.3">
      <c r="B8" s="81" t="str">
        <f t="shared" si="3"/>
        <v>JlnPrg</v>
      </c>
      <c r="C8" s="2">
        <f>IF(ISTEXT(D8),MAX($C$4:$C7)+1,"")</f>
        <v>5</v>
      </c>
      <c r="D8" s="4" t="s">
        <v>9</v>
      </c>
      <c r="E8" s="96" t="s">
        <v>1731</v>
      </c>
      <c r="F8" s="91" t="s">
        <v>43</v>
      </c>
      <c r="G8" s="76" t="s">
        <v>61</v>
      </c>
      <c r="H8" s="11">
        <f>COUNTIFS(D:D,"=Crucial",F:F,"=Select From Drop Down")</f>
        <v>18</v>
      </c>
      <c r="I8" s="14">
        <f t="shared" si="1"/>
        <v>3</v>
      </c>
      <c r="J8" s="15">
        <f t="shared" si="2"/>
        <v>0</v>
      </c>
      <c r="K8" s="21">
        <f t="shared" si="0"/>
        <v>0</v>
      </c>
      <c r="L8" s="82"/>
    </row>
    <row r="9" spans="2:12" ht="30" customHeight="1" x14ac:dyDescent="0.3">
      <c r="B9" s="81" t="str">
        <f t="shared" si="3"/>
        <v>JlnPrg</v>
      </c>
      <c r="C9" s="2">
        <f>IF(ISTEXT(D9),MAX($C$4:$C8)+1,"")</f>
        <v>6</v>
      </c>
      <c r="D9" s="4" t="s">
        <v>9</v>
      </c>
      <c r="E9" s="96" t="s">
        <v>837</v>
      </c>
      <c r="F9" s="91" t="s">
        <v>43</v>
      </c>
      <c r="G9" s="76" t="s">
        <v>63</v>
      </c>
      <c r="H9" s="11">
        <f>COUNTIFS(D:D,"=Crucial",F:F,"=Function Available")</f>
        <v>0</v>
      </c>
      <c r="I9" s="14">
        <f t="shared" si="1"/>
        <v>3</v>
      </c>
      <c r="J9" s="15">
        <f t="shared" si="2"/>
        <v>0</v>
      </c>
      <c r="K9" s="21">
        <f t="shared" si="0"/>
        <v>0</v>
      </c>
      <c r="L9" s="82"/>
    </row>
    <row r="10" spans="2:12" ht="30" customHeight="1" x14ac:dyDescent="0.3">
      <c r="B10" s="81" t="str">
        <f t="shared" si="3"/>
        <v>JlnPrg</v>
      </c>
      <c r="C10" s="2">
        <f>IF(ISTEXT(D10),MAX($C$4:$C9)+1,"")</f>
        <v>7</v>
      </c>
      <c r="D10" s="4" t="s">
        <v>9</v>
      </c>
      <c r="E10" s="96" t="s">
        <v>838</v>
      </c>
      <c r="F10" s="91" t="s">
        <v>43</v>
      </c>
      <c r="G10" s="76" t="s">
        <v>65</v>
      </c>
      <c r="H10" s="11">
        <f>COUNTIFS(D:D,"=Crucial",F:F,"=Function Not Available")</f>
        <v>0</v>
      </c>
      <c r="I10" s="14">
        <f t="shared" si="1"/>
        <v>3</v>
      </c>
      <c r="J10" s="15">
        <f t="shared" si="2"/>
        <v>0</v>
      </c>
      <c r="K10" s="21">
        <f t="shared" si="0"/>
        <v>0</v>
      </c>
      <c r="L10" s="82"/>
    </row>
    <row r="11" spans="2:12" ht="30" customHeight="1" x14ac:dyDescent="0.3">
      <c r="B11" s="81" t="str">
        <f t="shared" si="3"/>
        <v>JlnPrg</v>
      </c>
      <c r="C11" s="2">
        <f>IF(ISTEXT(D11),MAX($C$4:$C10)+1,"")</f>
        <v>8</v>
      </c>
      <c r="D11" s="4" t="s">
        <v>11</v>
      </c>
      <c r="E11" s="96" t="s">
        <v>839</v>
      </c>
      <c r="F11" s="91" t="s">
        <v>43</v>
      </c>
      <c r="G11" s="76" t="s">
        <v>66</v>
      </c>
      <c r="H11" s="11">
        <f>COUNTIFS(D:D,"=Crucial",F:F,"=Exception")</f>
        <v>0</v>
      </c>
      <c r="I11" s="14">
        <f t="shared" si="1"/>
        <v>1</v>
      </c>
      <c r="J11" s="15">
        <f t="shared" si="2"/>
        <v>0</v>
      </c>
      <c r="K11" s="21">
        <f t="shared" si="0"/>
        <v>0</v>
      </c>
      <c r="L11" s="82"/>
    </row>
    <row r="12" spans="2:12" ht="30" customHeight="1" x14ac:dyDescent="0.3">
      <c r="B12" s="81" t="str">
        <f t="shared" si="3"/>
        <v>JlnPrg</v>
      </c>
      <c r="C12" s="2">
        <f>IF(ISTEXT(D12),MAX($C$4:$C11)+1,"")</f>
        <v>9</v>
      </c>
      <c r="D12" s="4" t="s">
        <v>11</v>
      </c>
      <c r="E12" s="96" t="s">
        <v>840</v>
      </c>
      <c r="F12" s="91" t="s">
        <v>43</v>
      </c>
      <c r="G12" s="68" t="s">
        <v>67</v>
      </c>
      <c r="H12" s="28">
        <f>COUNTIFS(D:D,"=Important",F:F,"=Select From Drop Down")</f>
        <v>0</v>
      </c>
      <c r="I12" s="14">
        <f t="shared" si="1"/>
        <v>1</v>
      </c>
      <c r="J12" s="15">
        <f t="shared" si="2"/>
        <v>0</v>
      </c>
      <c r="K12" s="21">
        <f t="shared" si="0"/>
        <v>0</v>
      </c>
      <c r="L12" s="82"/>
    </row>
    <row r="13" spans="2:12" ht="30" customHeight="1" x14ac:dyDescent="0.3">
      <c r="B13" s="81" t="str">
        <f t="shared" si="3"/>
        <v>JlnPrg</v>
      </c>
      <c r="C13" s="2">
        <f>IF(ISTEXT(D13),MAX($C$4:$C12)+1,"")</f>
        <v>10</v>
      </c>
      <c r="D13" s="4" t="s">
        <v>11</v>
      </c>
      <c r="E13" s="96" t="s">
        <v>841</v>
      </c>
      <c r="F13" s="91" t="s">
        <v>43</v>
      </c>
      <c r="G13" s="68" t="s">
        <v>69</v>
      </c>
      <c r="H13" s="28">
        <f>COUNTIFS(D:D,"=Important",F:F,"=Function Available")</f>
        <v>0</v>
      </c>
      <c r="I13" s="14">
        <f t="shared" si="1"/>
        <v>1</v>
      </c>
      <c r="J13" s="15">
        <f t="shared" si="2"/>
        <v>0</v>
      </c>
      <c r="K13" s="21">
        <f t="shared" si="0"/>
        <v>0</v>
      </c>
      <c r="L13" s="82"/>
    </row>
    <row r="14" spans="2:12" ht="30" customHeight="1" x14ac:dyDescent="0.3">
      <c r="B14" s="81" t="str">
        <f t="shared" si="3"/>
        <v>JlnPrg</v>
      </c>
      <c r="C14" s="2">
        <f>IF(ISTEXT(D14),MAX($C$4:$C13)+1,"")</f>
        <v>11</v>
      </c>
      <c r="D14" s="4" t="s">
        <v>11</v>
      </c>
      <c r="E14" s="96" t="s">
        <v>842</v>
      </c>
      <c r="F14" s="91" t="s">
        <v>43</v>
      </c>
      <c r="G14" s="76" t="s">
        <v>71</v>
      </c>
      <c r="H14" s="11">
        <f>COUNTIFS(D:D,"=Important",F:F,"=Function Not Available")</f>
        <v>0</v>
      </c>
      <c r="I14" s="9">
        <f t="shared" si="1"/>
        <v>1</v>
      </c>
      <c r="J14" s="10">
        <f t="shared" si="2"/>
        <v>0</v>
      </c>
      <c r="K14" s="21">
        <f t="shared" si="0"/>
        <v>0</v>
      </c>
      <c r="L14" s="82"/>
    </row>
    <row r="15" spans="2:12" ht="20.399999999999999" x14ac:dyDescent="0.3">
      <c r="B15" s="81" t="str">
        <f t="shared" si="3"/>
        <v>JlnPrg</v>
      </c>
      <c r="C15" s="2">
        <f>IF(ISTEXT(D15),MAX($C$4:$C14)+1,"")</f>
        <v>12</v>
      </c>
      <c r="D15" s="4" t="s">
        <v>9</v>
      </c>
      <c r="E15" s="96" t="s">
        <v>843</v>
      </c>
      <c r="F15" s="91" t="s">
        <v>43</v>
      </c>
      <c r="G15" s="76" t="s">
        <v>73</v>
      </c>
      <c r="H15" s="11">
        <f>COUNTIFS(D:D,"=Important",F:F,"=Exception")</f>
        <v>0</v>
      </c>
      <c r="I15" s="9">
        <f t="shared" si="1"/>
        <v>3</v>
      </c>
      <c r="J15" s="10">
        <f t="shared" si="2"/>
        <v>0</v>
      </c>
      <c r="K15" s="21">
        <f t="shared" si="0"/>
        <v>0</v>
      </c>
      <c r="L15" s="82"/>
    </row>
    <row r="16" spans="2:12" ht="30" customHeight="1" x14ac:dyDescent="0.3">
      <c r="B16" s="81" t="str">
        <f t="shared" si="3"/>
        <v>JlnPrg</v>
      </c>
      <c r="C16" s="2">
        <f>IF(ISTEXT(D16),MAX($C$4:$C15)+1,"")</f>
        <v>13</v>
      </c>
      <c r="D16" s="4" t="s">
        <v>11</v>
      </c>
      <c r="E16" s="96" t="s">
        <v>844</v>
      </c>
      <c r="F16" s="91" t="s">
        <v>43</v>
      </c>
      <c r="G16" s="76" t="s">
        <v>75</v>
      </c>
      <c r="H16" s="11">
        <f>COUNTIFS(D:D,"=Minimal",F:F,"=Select From Drop Down")</f>
        <v>7</v>
      </c>
      <c r="I16" s="9">
        <f t="shared" si="1"/>
        <v>1</v>
      </c>
      <c r="J16" s="10">
        <f t="shared" si="2"/>
        <v>0</v>
      </c>
      <c r="K16" s="21">
        <f t="shared" si="0"/>
        <v>0</v>
      </c>
      <c r="L16" s="82"/>
    </row>
    <row r="17" spans="2:12" ht="30" customHeight="1" x14ac:dyDescent="0.3">
      <c r="B17" s="81" t="str">
        <f t="shared" si="3"/>
        <v>JlnPrg</v>
      </c>
      <c r="C17" s="2">
        <f>IF(ISTEXT(D17),MAX($C$4:$C16)+1,"")</f>
        <v>14</v>
      </c>
      <c r="D17" s="4" t="s">
        <v>11</v>
      </c>
      <c r="E17" s="96" t="s">
        <v>845</v>
      </c>
      <c r="F17" s="91" t="s">
        <v>43</v>
      </c>
      <c r="G17" s="76" t="s">
        <v>77</v>
      </c>
      <c r="H17" s="11">
        <f>COUNTIFS(D:D,"=Minimal",F:F,"=Function Available")</f>
        <v>0</v>
      </c>
      <c r="I17" s="9">
        <f t="shared" si="1"/>
        <v>1</v>
      </c>
      <c r="J17" s="10">
        <f t="shared" si="2"/>
        <v>0</v>
      </c>
      <c r="K17" s="21">
        <f t="shared" si="0"/>
        <v>0</v>
      </c>
      <c r="L17" s="82"/>
    </row>
    <row r="18" spans="2:12" ht="55.2" x14ac:dyDescent="0.3">
      <c r="B18" s="81" t="str">
        <f t="shared" si="3"/>
        <v>JlnPrg</v>
      </c>
      <c r="C18" s="2">
        <f>IF(ISTEXT(D18),MAX($C$4:$C17)+1,"")</f>
        <v>15</v>
      </c>
      <c r="D18" s="4" t="s">
        <v>9</v>
      </c>
      <c r="E18" s="96" t="s">
        <v>846</v>
      </c>
      <c r="F18" s="91" t="s">
        <v>43</v>
      </c>
      <c r="G18" s="76" t="s">
        <v>79</v>
      </c>
      <c r="H18" s="11">
        <f>COUNTIFS(D:D,"=Minimal",F:F,"=Function Not Available")</f>
        <v>0</v>
      </c>
      <c r="I18" s="9">
        <f t="shared" si="1"/>
        <v>3</v>
      </c>
      <c r="J18" s="10">
        <f t="shared" si="2"/>
        <v>0</v>
      </c>
      <c r="K18" s="21">
        <f t="shared" si="0"/>
        <v>0</v>
      </c>
      <c r="L18" s="82"/>
    </row>
    <row r="19" spans="2:12" ht="27.6" x14ac:dyDescent="0.3">
      <c r="B19" s="81" t="str">
        <f t="shared" si="3"/>
        <v>JlnPrg</v>
      </c>
      <c r="C19" s="2">
        <f>IF(ISTEXT(D19),MAX($C$4:$C18)+1,"")</f>
        <v>16</v>
      </c>
      <c r="D19" s="4" t="s">
        <v>9</v>
      </c>
      <c r="E19" s="96" t="s">
        <v>847</v>
      </c>
      <c r="F19" s="91" t="s">
        <v>43</v>
      </c>
      <c r="G19" s="76" t="s">
        <v>81</v>
      </c>
      <c r="H19" s="11">
        <f>COUNTIFS(D:D,"=Minimal",F:F,"=Exception")</f>
        <v>0</v>
      </c>
      <c r="I19" s="9">
        <f t="shared" si="1"/>
        <v>3</v>
      </c>
      <c r="J19" s="10">
        <f t="shared" si="2"/>
        <v>0</v>
      </c>
      <c r="K19" s="21">
        <f t="shared" si="0"/>
        <v>0</v>
      </c>
      <c r="L19" s="82"/>
    </row>
    <row r="20" spans="2:12" ht="30" customHeight="1" x14ac:dyDescent="0.3">
      <c r="B20" s="81" t="str">
        <f t="shared" si="3"/>
        <v>JlnPrg</v>
      </c>
      <c r="C20" s="2">
        <f>IF(ISTEXT(D20),MAX($C$4:$C19)+1,"")</f>
        <v>17</v>
      </c>
      <c r="D20" s="4" t="s">
        <v>9</v>
      </c>
      <c r="E20" s="96" t="s">
        <v>848</v>
      </c>
      <c r="F20" s="91" t="s">
        <v>43</v>
      </c>
      <c r="G20" s="76"/>
      <c r="H20" s="8"/>
      <c r="I20" s="9">
        <f t="shared" si="1"/>
        <v>3</v>
      </c>
      <c r="J20" s="10">
        <f t="shared" si="2"/>
        <v>0</v>
      </c>
      <c r="K20" s="21">
        <f t="shared" si="0"/>
        <v>0</v>
      </c>
      <c r="L20" s="82"/>
    </row>
    <row r="21" spans="2:12" ht="41.4" x14ac:dyDescent="0.3">
      <c r="B21" s="81" t="str">
        <f t="shared" si="3"/>
        <v>JlnPrg</v>
      </c>
      <c r="C21" s="2">
        <f>IF(ISTEXT(D21),MAX($C$4:$C20)+1,"")</f>
        <v>18</v>
      </c>
      <c r="D21" s="4" t="s">
        <v>9</v>
      </c>
      <c r="E21" s="96" t="s">
        <v>849</v>
      </c>
      <c r="F21" s="91" t="s">
        <v>43</v>
      </c>
      <c r="G21" s="76"/>
      <c r="H21" s="8"/>
      <c r="I21" s="9">
        <f t="shared" si="1"/>
        <v>3</v>
      </c>
      <c r="J21" s="10">
        <f t="shared" si="2"/>
        <v>0</v>
      </c>
      <c r="K21" s="21">
        <f t="shared" si="0"/>
        <v>0</v>
      </c>
      <c r="L21" s="82"/>
    </row>
    <row r="22" spans="2:12" ht="30" customHeight="1" x14ac:dyDescent="0.3">
      <c r="B22" s="81" t="str">
        <f t="shared" si="3"/>
        <v>JlnPrg</v>
      </c>
      <c r="C22" s="2">
        <f>IF(ISTEXT(D22),MAX($C$4:$C21)+1,"")</f>
        <v>19</v>
      </c>
      <c r="D22" s="4" t="s">
        <v>9</v>
      </c>
      <c r="E22" s="96" t="s">
        <v>1701</v>
      </c>
      <c r="F22" s="91" t="s">
        <v>43</v>
      </c>
      <c r="G22" s="76"/>
      <c r="H22" s="8"/>
      <c r="I22" s="9">
        <f t="shared" si="1"/>
        <v>3</v>
      </c>
      <c r="J22" s="10">
        <f t="shared" si="2"/>
        <v>0</v>
      </c>
      <c r="K22" s="21">
        <f t="shared" si="0"/>
        <v>0</v>
      </c>
      <c r="L22" s="82"/>
    </row>
    <row r="23" spans="2:12" ht="30" customHeight="1" x14ac:dyDescent="0.3">
      <c r="B23" s="81" t="str">
        <f t="shared" si="3"/>
        <v>JlnPrg</v>
      </c>
      <c r="C23" s="2">
        <f>IF(ISTEXT(D23),MAX($C$4:$C22)+1,"")</f>
        <v>20</v>
      </c>
      <c r="D23" s="4" t="s">
        <v>9</v>
      </c>
      <c r="E23" s="96" t="s">
        <v>1702</v>
      </c>
      <c r="F23" s="91" t="s">
        <v>43</v>
      </c>
      <c r="G23" s="73"/>
      <c r="H23" s="23"/>
      <c r="I23" s="12">
        <f t="shared" si="1"/>
        <v>3</v>
      </c>
      <c r="J23" s="13">
        <f t="shared" si="2"/>
        <v>0</v>
      </c>
      <c r="K23" s="21">
        <f t="shared" si="0"/>
        <v>0</v>
      </c>
      <c r="L23" s="82"/>
    </row>
    <row r="24" spans="2:12" ht="30" customHeight="1" x14ac:dyDescent="0.3">
      <c r="B24" s="81" t="str">
        <f t="shared" si="3"/>
        <v>JlnPrg</v>
      </c>
      <c r="C24" s="2">
        <f>IF(ISTEXT(D24),MAX($C$4:$C23)+1,"")</f>
        <v>21</v>
      </c>
      <c r="D24" s="4" t="s">
        <v>9</v>
      </c>
      <c r="E24" s="96" t="s">
        <v>850</v>
      </c>
      <c r="F24" s="91" t="s">
        <v>43</v>
      </c>
      <c r="G24" s="68"/>
      <c r="H24" s="32"/>
      <c r="I24" s="14">
        <f t="shared" si="1"/>
        <v>3</v>
      </c>
      <c r="J24" s="15">
        <f t="shared" si="2"/>
        <v>0</v>
      </c>
      <c r="K24" s="21">
        <f t="shared" si="0"/>
        <v>0</v>
      </c>
      <c r="L24" s="82"/>
    </row>
    <row r="25" spans="2:12" ht="30" customHeight="1" x14ac:dyDescent="0.3">
      <c r="B25" s="86" t="str">
        <f t="shared" si="3"/>
        <v/>
      </c>
      <c r="C25" s="1" t="str">
        <f>IF(ISTEXT(D25),MAX($C$6:$C24)+1,"")</f>
        <v/>
      </c>
      <c r="D25" s="3"/>
      <c r="E25" s="94" t="s">
        <v>851</v>
      </c>
      <c r="F25" s="137"/>
      <c r="G25" s="78"/>
      <c r="H25" s="72"/>
      <c r="I25" s="72"/>
      <c r="J25" s="72"/>
      <c r="K25" s="72"/>
      <c r="L25" s="72"/>
    </row>
    <row r="26" spans="2:12" ht="30" customHeight="1" x14ac:dyDescent="0.3">
      <c r="B26" s="81" t="str">
        <f t="shared" si="3"/>
        <v>JlnPrg</v>
      </c>
      <c r="C26" s="2">
        <f>IF(ISTEXT(D26),MAX($C$4:$C24)+1,"")</f>
        <v>22</v>
      </c>
      <c r="D26" s="4" t="s">
        <v>9</v>
      </c>
      <c r="E26" s="95" t="s">
        <v>852</v>
      </c>
      <c r="F26" s="91" t="s">
        <v>43</v>
      </c>
      <c r="G26" s="76"/>
      <c r="H26" s="8"/>
      <c r="I26" s="9">
        <f t="shared" si="1"/>
        <v>3</v>
      </c>
      <c r="J26" s="10">
        <f t="shared" si="2"/>
        <v>0</v>
      </c>
      <c r="K26" s="21">
        <f t="shared" si="0"/>
        <v>0</v>
      </c>
      <c r="L26" s="82"/>
    </row>
    <row r="27" spans="2:12" ht="30" customHeight="1" x14ac:dyDescent="0.3">
      <c r="B27" s="81" t="str">
        <f t="shared" si="3"/>
        <v>JlnPrg</v>
      </c>
      <c r="C27" s="2">
        <f>IF(ISTEXT(D27),MAX($C$4:$C26)+1,"")</f>
        <v>23</v>
      </c>
      <c r="D27" s="4" t="s">
        <v>9</v>
      </c>
      <c r="E27" s="95" t="s">
        <v>853</v>
      </c>
      <c r="F27" s="91" t="s">
        <v>43</v>
      </c>
      <c r="G27" s="73"/>
      <c r="H27" s="23"/>
      <c r="I27" s="12">
        <f t="shared" si="1"/>
        <v>3</v>
      </c>
      <c r="J27" s="13">
        <f t="shared" si="2"/>
        <v>0</v>
      </c>
      <c r="K27" s="21">
        <f t="shared" si="0"/>
        <v>0</v>
      </c>
      <c r="L27" s="82"/>
    </row>
    <row r="28" spans="2:12" ht="30" customHeight="1" x14ac:dyDescent="0.3">
      <c r="B28" s="81" t="str">
        <f t="shared" si="3"/>
        <v>JlnPrg</v>
      </c>
      <c r="C28" s="2">
        <f>IF(ISTEXT(D28),MAX($C$4:$C27)+1,"")</f>
        <v>24</v>
      </c>
      <c r="D28" s="4" t="s">
        <v>9</v>
      </c>
      <c r="E28" s="95" t="s">
        <v>242</v>
      </c>
      <c r="F28" s="91" t="s">
        <v>43</v>
      </c>
      <c r="G28" s="68"/>
      <c r="H28" s="32"/>
      <c r="I28" s="14">
        <f t="shared" si="1"/>
        <v>3</v>
      </c>
      <c r="J28" s="15">
        <f t="shared" si="2"/>
        <v>0</v>
      </c>
      <c r="K28" s="21">
        <f t="shared" si="0"/>
        <v>0</v>
      </c>
      <c r="L28" s="82"/>
    </row>
    <row r="29" spans="2:12" ht="30" customHeight="1" x14ac:dyDescent="0.3">
      <c r="B29" s="81" t="str">
        <f t="shared" si="3"/>
        <v>JlnPrg</v>
      </c>
      <c r="C29" s="2">
        <f>IF(ISTEXT(D29),MAX($C$4:$C28)+1,"")</f>
        <v>25</v>
      </c>
      <c r="D29" s="4" t="s">
        <v>9</v>
      </c>
      <c r="E29" s="95" t="s">
        <v>854</v>
      </c>
      <c r="F29" s="91" t="s">
        <v>43</v>
      </c>
      <c r="G29" s="76"/>
      <c r="H29" s="8"/>
      <c r="I29" s="9">
        <f t="shared" si="1"/>
        <v>3</v>
      </c>
      <c r="J29" s="10">
        <f t="shared" si="2"/>
        <v>0</v>
      </c>
      <c r="K29" s="21">
        <f t="shared" si="0"/>
        <v>0</v>
      </c>
      <c r="L29" s="82"/>
    </row>
    <row r="30" spans="2:12" ht="30" customHeight="1" x14ac:dyDescent="0.3">
      <c r="E30" s="106"/>
    </row>
    <row r="31" spans="2:12" ht="6" customHeight="1" x14ac:dyDescent="0.3">
      <c r="E31" s="106"/>
    </row>
    <row r="32" spans="2:12" ht="10.95" hidden="1" customHeight="1" x14ac:dyDescent="0.3">
      <c r="E32" s="106"/>
    </row>
    <row r="33" spans="5:5" ht="10.95" hidden="1" customHeight="1" x14ac:dyDescent="0.3">
      <c r="E33" s="106"/>
    </row>
    <row r="34" spans="5:5" ht="10.95" hidden="1" customHeight="1" x14ac:dyDescent="0.3">
      <c r="E34" s="106"/>
    </row>
    <row r="35" spans="5:5" ht="10.95" hidden="1" customHeight="1" x14ac:dyDescent="0.3">
      <c r="E35" s="106"/>
    </row>
    <row r="36" spans="5:5" hidden="1" x14ac:dyDescent="0.3">
      <c r="E36" s="106"/>
    </row>
    <row r="37" spans="5:5" hidden="1" x14ac:dyDescent="0.3">
      <c r="E37" s="106"/>
    </row>
    <row r="38" spans="5:5" hidden="1" x14ac:dyDescent="0.3">
      <c r="E38" s="106"/>
    </row>
    <row r="39" spans="5:5" hidden="1" x14ac:dyDescent="0.3">
      <c r="E39" s="106"/>
    </row>
    <row r="40" spans="5:5" hidden="1" x14ac:dyDescent="0.3">
      <c r="E40" s="106"/>
    </row>
    <row r="41" spans="5:5" hidden="1" x14ac:dyDescent="0.3">
      <c r="E41" s="106"/>
    </row>
    <row r="42" spans="5:5" hidden="1" x14ac:dyDescent="0.3">
      <c r="E42" s="106"/>
    </row>
    <row r="43" spans="5:5" hidden="1" x14ac:dyDescent="0.3">
      <c r="E43" s="106"/>
    </row>
    <row r="44" spans="5:5" hidden="1" x14ac:dyDescent="0.3">
      <c r="E44" s="106"/>
    </row>
    <row r="45" spans="5:5" hidden="1" x14ac:dyDescent="0.3">
      <c r="E45" s="106"/>
    </row>
    <row r="46" spans="5:5" hidden="1" x14ac:dyDescent="0.3">
      <c r="E46" s="106"/>
    </row>
    <row r="47" spans="5:5" hidden="1" x14ac:dyDescent="0.3">
      <c r="E47" s="106"/>
    </row>
    <row r="48" spans="5:5"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row r="167" spans="5:5" hidden="1" x14ac:dyDescent="0.3">
      <c r="E167" s="106"/>
    </row>
    <row r="168" spans="5:5" hidden="1" x14ac:dyDescent="0.3">
      <c r="E168" s="106"/>
    </row>
    <row r="169" spans="5:5" hidden="1" x14ac:dyDescent="0.3">
      <c r="E169" s="106"/>
    </row>
  </sheetData>
  <sheetProtection algorithmName="SHA-512" hashValue="UwCE77HMAxV1DNGt5uy9gVKQKWxvECwm0aR1Z3MvBztzyMYQ5YUHcPfI70F2paJAngr5jHu5Llo6j9o3b1scyA==" saltValue="XKTXu2Rxg1wIGWeN83ViWg==" spinCount="100000" sheet="1" objects="1" scenarios="1" selectLockedCells="1"/>
  <conditionalFormatting sqref="D4:D24">
    <cfRule type="cellIs" dxfId="120" priority="25" operator="equal">
      <formula>"Important"</formula>
    </cfRule>
    <cfRule type="cellIs" dxfId="119" priority="26" operator="equal">
      <formula>"Crucial"</formula>
    </cfRule>
    <cfRule type="cellIs" dxfId="118" priority="27" operator="equal">
      <formula>"N/A"</formula>
    </cfRule>
  </conditionalFormatting>
  <conditionalFormatting sqref="D26:D29">
    <cfRule type="cellIs" dxfId="117" priority="22" operator="equal">
      <formula>"Important"</formula>
    </cfRule>
    <cfRule type="cellIs" dxfId="116" priority="23" operator="equal">
      <formula>"Crucial"</formula>
    </cfRule>
    <cfRule type="cellIs" dxfId="115" priority="24" operator="equal">
      <formula>"N/A"</formula>
    </cfRule>
  </conditionalFormatting>
  <conditionalFormatting sqref="F4:F29">
    <cfRule type="cellIs" dxfId="114" priority="1" operator="equal">
      <formula>"Function Not Available"</formula>
    </cfRule>
    <cfRule type="cellIs" dxfId="113" priority="2" operator="equal">
      <formula>"Function Available"</formula>
    </cfRule>
    <cfRule type="cellIs" dxfId="112" priority="3" operator="equal">
      <formula>"Exception"</formula>
    </cfRule>
  </conditionalFormatting>
  <dataValidations count="3">
    <dataValidation type="list" allowBlank="1" showInputMessage="1" showErrorMessage="1" errorTitle="Invalid specification type" error="Please enter a Specification type from the drop-down list." sqref="F26:F29 F6:F24" xr:uid="{00000000-0002-0000-1400-000000000000}">
      <formula1>AvailabilityType</formula1>
    </dataValidation>
    <dataValidation type="list" allowBlank="1" showInputMessage="1" showErrorMessage="1" sqref="D26:D29 D4:D24" xr:uid="{00000000-0002-0000-1400-000001000000}">
      <formula1>SpecType</formula1>
    </dataValidation>
    <dataValidation type="list" allowBlank="1" showInputMessage="1" showErrorMessage="1" sqref="F4:F5" xr:uid="{00000000-0002-0000-14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C00"/>
  </sheetPr>
  <dimension ref="A1:M178"/>
  <sheetViews>
    <sheetView showGridLines="0" zoomScale="80" zoomScaleNormal="8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6" customHeight="1" x14ac:dyDescent="0.3"/>
    <row r="2" spans="2:12" ht="129" customHeight="1" thickBot="1" x14ac:dyDescent="0.35">
      <c r="B2" s="124" t="s">
        <v>44</v>
      </c>
      <c r="C2" s="125" t="s">
        <v>45</v>
      </c>
      <c r="D2" s="125" t="s">
        <v>46</v>
      </c>
      <c r="E2" s="125" t="s">
        <v>1637</v>
      </c>
      <c r="F2" s="125" t="s">
        <v>42</v>
      </c>
      <c r="G2" s="126" t="s">
        <v>47</v>
      </c>
      <c r="H2" s="126" t="s">
        <v>48</v>
      </c>
      <c r="I2" s="127" t="s">
        <v>49</v>
      </c>
      <c r="J2" s="127" t="s">
        <v>50</v>
      </c>
      <c r="K2" s="128" t="s">
        <v>14</v>
      </c>
      <c r="L2" s="129" t="s">
        <v>51</v>
      </c>
    </row>
    <row r="3" spans="2:12" ht="16.2" thickBot="1" x14ac:dyDescent="0.35">
      <c r="B3" s="34" t="s">
        <v>1638</v>
      </c>
      <c r="C3" s="34"/>
      <c r="D3" s="34"/>
      <c r="E3" s="34"/>
      <c r="F3" s="34"/>
      <c r="G3" s="77" t="s">
        <v>52</v>
      </c>
      <c r="H3" s="25">
        <f>COUNTA(D4:D478)</f>
        <v>47</v>
      </c>
      <c r="I3" s="61"/>
      <c r="J3" s="62" t="s">
        <v>53</v>
      </c>
      <c r="K3" s="63">
        <f>SUM(K4:K478)</f>
        <v>0</v>
      </c>
      <c r="L3" s="34"/>
    </row>
    <row r="4" spans="2:12" ht="30" customHeight="1" x14ac:dyDescent="0.3">
      <c r="B4" s="81" t="s">
        <v>1639</v>
      </c>
      <c r="C4" s="2">
        <v>1</v>
      </c>
      <c r="D4" s="4" t="s">
        <v>9</v>
      </c>
      <c r="E4" s="218" t="s">
        <v>1851</v>
      </c>
      <c r="F4" s="91" t="s">
        <v>43</v>
      </c>
      <c r="G4" s="76" t="s">
        <v>54</v>
      </c>
      <c r="H4" s="20">
        <f>COUNTIF(F4:F478,"Select from Drop Down")</f>
        <v>47</v>
      </c>
      <c r="I4" s="14">
        <f>VLOOKUP($D4,SpecData,2,FALSE)</f>
        <v>3</v>
      </c>
      <c r="J4" s="15">
        <f>VLOOKUP($F4,AvailabilityData,2,FALSE)</f>
        <v>0</v>
      </c>
      <c r="K4" s="21">
        <f>I4*J4</f>
        <v>0</v>
      </c>
      <c r="L4" s="82"/>
    </row>
    <row r="5" spans="2:12" ht="30" customHeight="1" x14ac:dyDescent="0.3">
      <c r="B5" s="81" t="str">
        <f>IF(C5="","",$B$4)</f>
        <v>JlnMv</v>
      </c>
      <c r="C5" s="2">
        <f>IF(ISTEXT(D5),MAX($C$4:$C4)+1,"")</f>
        <v>2</v>
      </c>
      <c r="D5" s="4" t="s">
        <v>10</v>
      </c>
      <c r="E5" s="218" t="s">
        <v>855</v>
      </c>
      <c r="F5" s="91" t="s">
        <v>43</v>
      </c>
      <c r="G5" s="76" t="s">
        <v>55</v>
      </c>
      <c r="H5" s="20">
        <f>COUNTIF(F4:F478,"Function Available")</f>
        <v>0</v>
      </c>
      <c r="I5" s="14">
        <f>VLOOKUP($D5,SpecData,2,FALSE)</f>
        <v>2</v>
      </c>
      <c r="J5" s="15">
        <f>VLOOKUP($F5,AvailabilityData,2,FALSE)</f>
        <v>0</v>
      </c>
      <c r="K5" s="21">
        <f t="shared" ref="K5:K14" si="0">I5*J5</f>
        <v>0</v>
      </c>
      <c r="L5" s="82"/>
    </row>
    <row r="6" spans="2:12" ht="30" customHeight="1" x14ac:dyDescent="0.3">
      <c r="B6" s="81" t="str">
        <f t="shared" ref="B6:B7" si="1">IF(C6="","",$B$4)</f>
        <v>JlnMv</v>
      </c>
      <c r="C6" s="2">
        <f>IF(ISTEXT(D6),MAX($C$4:$C5)+1,"")</f>
        <v>3</v>
      </c>
      <c r="D6" s="4" t="s">
        <v>10</v>
      </c>
      <c r="E6" s="218" t="s">
        <v>856</v>
      </c>
      <c r="F6" s="33" t="s">
        <v>43</v>
      </c>
      <c r="G6" s="76" t="s">
        <v>57</v>
      </c>
      <c r="H6" s="8">
        <f>COUNTIF(F4:F478,"Function Not Available")</f>
        <v>0</v>
      </c>
      <c r="I6" s="9">
        <f>VLOOKUP($D6,SpecData,2,FALSE)</f>
        <v>2</v>
      </c>
      <c r="J6" s="10">
        <f>VLOOKUP($F6,AvailabilityData,2,FALSE)</f>
        <v>0</v>
      </c>
      <c r="K6" s="21">
        <f t="shared" si="0"/>
        <v>0</v>
      </c>
      <c r="L6" s="82"/>
    </row>
    <row r="7" spans="2:12" ht="30" customHeight="1" x14ac:dyDescent="0.3">
      <c r="B7" s="81" t="str">
        <f t="shared" si="1"/>
        <v>JlnMv</v>
      </c>
      <c r="C7" s="2">
        <f>IF(ISTEXT(D7),MAX($C$4:$C6)+1,"")</f>
        <v>4</v>
      </c>
      <c r="D7" s="4" t="s">
        <v>10</v>
      </c>
      <c r="E7" s="320" t="s">
        <v>857</v>
      </c>
      <c r="F7" s="91" t="s">
        <v>43</v>
      </c>
      <c r="G7" s="76" t="s">
        <v>59</v>
      </c>
      <c r="H7" s="8">
        <f>COUNTIF(F4:F478,"Exception")</f>
        <v>0</v>
      </c>
      <c r="I7" s="14">
        <f t="shared" ref="I7:I53" si="2">VLOOKUP($D7,SpecData,2,FALSE)</f>
        <v>2</v>
      </c>
      <c r="J7" s="15">
        <f t="shared" ref="J7:J53" si="3">VLOOKUP($F7,AvailabilityData,2,FALSE)</f>
        <v>0</v>
      </c>
      <c r="K7" s="21">
        <f t="shared" si="0"/>
        <v>0</v>
      </c>
      <c r="L7" s="82"/>
    </row>
    <row r="8" spans="2:12" ht="30" customHeight="1" x14ac:dyDescent="0.3">
      <c r="B8" s="81" t="str">
        <f t="shared" ref="B8:B10" si="4">IF(C8="","",$B$4)</f>
        <v>JlnMv</v>
      </c>
      <c r="C8" s="2">
        <f>IF(ISTEXT(D8),MAX($C$4:$C7)+1,"")</f>
        <v>5</v>
      </c>
      <c r="D8" s="4" t="s">
        <v>10</v>
      </c>
      <c r="E8" s="320" t="s">
        <v>858</v>
      </c>
      <c r="F8" s="91" t="s">
        <v>43</v>
      </c>
      <c r="G8" s="76" t="s">
        <v>61</v>
      </c>
      <c r="H8" s="8">
        <f>COUNTIFS(D:D,"=Crucial",F:F,"=Select From Drop Down")</f>
        <v>20</v>
      </c>
      <c r="I8" s="14">
        <f t="shared" si="2"/>
        <v>2</v>
      </c>
      <c r="J8" s="15">
        <f t="shared" si="3"/>
        <v>0</v>
      </c>
      <c r="K8" s="21">
        <f t="shared" si="0"/>
        <v>0</v>
      </c>
      <c r="L8" s="82"/>
    </row>
    <row r="9" spans="2:12" ht="30" customHeight="1" x14ac:dyDescent="0.3">
      <c r="B9" s="81" t="str">
        <f t="shared" si="4"/>
        <v>JlnMv</v>
      </c>
      <c r="C9" s="2">
        <f>IF(ISTEXT(D9),MAX($C$4:$C8)+1,"")</f>
        <v>6</v>
      </c>
      <c r="D9" s="4" t="s">
        <v>10</v>
      </c>
      <c r="E9" s="320" t="s">
        <v>859</v>
      </c>
      <c r="F9" s="91" t="s">
        <v>43</v>
      </c>
      <c r="G9" s="76" t="s">
        <v>63</v>
      </c>
      <c r="H9" s="8">
        <f>COUNTIFS(D:D,"=Crucial",F:F,"=Function Available")</f>
        <v>0</v>
      </c>
      <c r="I9" s="14">
        <f t="shared" si="2"/>
        <v>2</v>
      </c>
      <c r="J9" s="15">
        <f t="shared" si="3"/>
        <v>0</v>
      </c>
      <c r="K9" s="21">
        <f t="shared" si="0"/>
        <v>0</v>
      </c>
      <c r="L9" s="82"/>
    </row>
    <row r="10" spans="2:12" ht="30" customHeight="1" x14ac:dyDescent="0.3">
      <c r="B10" s="83" t="str">
        <f t="shared" si="4"/>
        <v>JlnMv</v>
      </c>
      <c r="C10" s="39">
        <f>IF(ISTEXT(D10),MAX($C$4:$C9)+1,"")</f>
        <v>7</v>
      </c>
      <c r="D10" s="84" t="s">
        <v>10</v>
      </c>
      <c r="E10" s="320" t="s">
        <v>860</v>
      </c>
      <c r="F10" s="102" t="s">
        <v>43</v>
      </c>
      <c r="G10" s="76" t="s">
        <v>65</v>
      </c>
      <c r="H10" s="8">
        <f>COUNTIFS(D:D,"=Crucial",F:F,"=Function Not Available")</f>
        <v>0</v>
      </c>
      <c r="I10" s="26">
        <f t="shared" si="2"/>
        <v>2</v>
      </c>
      <c r="J10" s="27">
        <f t="shared" si="3"/>
        <v>0</v>
      </c>
      <c r="K10" s="21">
        <f t="shared" si="0"/>
        <v>0</v>
      </c>
      <c r="L10" s="82"/>
    </row>
    <row r="11" spans="2:12" ht="30" customHeight="1" x14ac:dyDescent="0.3">
      <c r="B11" s="100" t="str">
        <f t="shared" ref="B11:B21" si="5">IF(C11="","",$B$4)</f>
        <v>JlnMv</v>
      </c>
      <c r="C11" s="100">
        <f>IF(ISTEXT(D11),MAX($C$4:$C10)+1,"")</f>
        <v>8</v>
      </c>
      <c r="D11" s="104" t="s">
        <v>10</v>
      </c>
      <c r="E11" s="320" t="s">
        <v>861</v>
      </c>
      <c r="F11" s="92" t="s">
        <v>43</v>
      </c>
      <c r="G11" s="76" t="s">
        <v>66</v>
      </c>
      <c r="H11" s="8">
        <f>COUNTIFS(D:D,"=Crucial",F:F,"=Exception")</f>
        <v>0</v>
      </c>
      <c r="I11" s="14">
        <f t="shared" si="2"/>
        <v>2</v>
      </c>
      <c r="J11" s="15">
        <f t="shared" si="3"/>
        <v>0</v>
      </c>
      <c r="K11" s="21">
        <f t="shared" si="0"/>
        <v>0</v>
      </c>
      <c r="L11" s="82"/>
    </row>
    <row r="12" spans="2:12" ht="30" customHeight="1" x14ac:dyDescent="0.3">
      <c r="B12" s="100" t="str">
        <f t="shared" si="5"/>
        <v>JlnMv</v>
      </c>
      <c r="C12" s="100">
        <f>IF(ISTEXT(D12),MAX($C$4:$C11)+1,"")</f>
        <v>9</v>
      </c>
      <c r="D12" s="104" t="s">
        <v>10</v>
      </c>
      <c r="E12" s="320" t="s">
        <v>862</v>
      </c>
      <c r="F12" s="92" t="s">
        <v>43</v>
      </c>
      <c r="G12" s="76" t="s">
        <v>67</v>
      </c>
      <c r="H12" s="8">
        <f>COUNTIFS(D:D,"=Important",F:F,"=Select From Drop Down")</f>
        <v>15</v>
      </c>
      <c r="I12" s="14">
        <f t="shared" si="2"/>
        <v>2</v>
      </c>
      <c r="J12" s="15">
        <f t="shared" si="3"/>
        <v>0</v>
      </c>
      <c r="K12" s="21">
        <f t="shared" si="0"/>
        <v>0</v>
      </c>
      <c r="L12" s="82"/>
    </row>
    <row r="13" spans="2:12" ht="30" customHeight="1" x14ac:dyDescent="0.3">
      <c r="B13" s="100" t="str">
        <f t="shared" si="5"/>
        <v>JlnMv</v>
      </c>
      <c r="C13" s="100">
        <f>IF(ISTEXT(D13),MAX($C$4:$C12)+1,"")</f>
        <v>10</v>
      </c>
      <c r="D13" s="104" t="s">
        <v>10</v>
      </c>
      <c r="E13" s="320" t="s">
        <v>1852</v>
      </c>
      <c r="F13" s="92" t="s">
        <v>43</v>
      </c>
      <c r="G13" s="76" t="s">
        <v>69</v>
      </c>
      <c r="H13" s="8">
        <f>COUNTIFS(D:D,"=Important",F:F,"=Function Available")</f>
        <v>0</v>
      </c>
      <c r="I13" s="14">
        <f t="shared" si="2"/>
        <v>2</v>
      </c>
      <c r="J13" s="15">
        <f t="shared" si="3"/>
        <v>0</v>
      </c>
      <c r="K13" s="21">
        <f t="shared" si="0"/>
        <v>0</v>
      </c>
      <c r="L13" s="82"/>
    </row>
    <row r="14" spans="2:12" ht="30" customHeight="1" x14ac:dyDescent="0.3">
      <c r="B14" s="100" t="str">
        <f t="shared" si="5"/>
        <v>JlnMv</v>
      </c>
      <c r="C14" s="100">
        <f>IF(ISTEXT(D14),MAX($C$4:$C13)+1,"")</f>
        <v>11</v>
      </c>
      <c r="D14" s="104" t="s">
        <v>10</v>
      </c>
      <c r="E14" s="320" t="s">
        <v>1853</v>
      </c>
      <c r="F14" s="92" t="s">
        <v>43</v>
      </c>
      <c r="G14" s="76" t="s">
        <v>71</v>
      </c>
      <c r="H14" s="8">
        <f>COUNTIFS(D:D,"=Important",F:F,"=Function Not Available")</f>
        <v>0</v>
      </c>
      <c r="I14" s="14">
        <f t="shared" si="2"/>
        <v>2</v>
      </c>
      <c r="J14" s="15">
        <f t="shared" si="3"/>
        <v>0</v>
      </c>
      <c r="K14" s="21">
        <f t="shared" si="0"/>
        <v>0</v>
      </c>
      <c r="L14" s="82"/>
    </row>
    <row r="15" spans="2:12" ht="30" customHeight="1" x14ac:dyDescent="0.3">
      <c r="B15" s="100" t="str">
        <f t="shared" si="5"/>
        <v>JlnMv</v>
      </c>
      <c r="C15" s="100">
        <f>IF(ISTEXT(D15),MAX($C$4:$C14)+1,"")</f>
        <v>12</v>
      </c>
      <c r="D15" s="104" t="s">
        <v>10</v>
      </c>
      <c r="E15" s="320" t="s">
        <v>863</v>
      </c>
      <c r="F15" s="92" t="s">
        <v>43</v>
      </c>
      <c r="G15" s="76" t="s">
        <v>73</v>
      </c>
      <c r="H15" s="8">
        <f>COUNTIFS(D:D,"=Important",F:F,"=Exception")</f>
        <v>0</v>
      </c>
      <c r="I15" s="14">
        <f t="shared" si="2"/>
        <v>2</v>
      </c>
      <c r="J15" s="15">
        <f t="shared" si="3"/>
        <v>0</v>
      </c>
      <c r="K15" s="21">
        <f t="shared" ref="K5:K53" si="6">I15*J15</f>
        <v>0</v>
      </c>
      <c r="L15" s="82"/>
    </row>
    <row r="16" spans="2:12" ht="42" customHeight="1" x14ac:dyDescent="0.3">
      <c r="B16" s="100" t="str">
        <f t="shared" si="5"/>
        <v>JlnMv</v>
      </c>
      <c r="C16" s="100">
        <f>IF(ISTEXT(D16),MAX($C$4:$C15)+1,"")</f>
        <v>13</v>
      </c>
      <c r="D16" s="104" t="s">
        <v>10</v>
      </c>
      <c r="E16" s="320" t="s">
        <v>1854</v>
      </c>
      <c r="F16" s="92" t="s">
        <v>43</v>
      </c>
      <c r="G16" s="76" t="s">
        <v>75</v>
      </c>
      <c r="H16" s="8">
        <f>COUNTIFS(D:D,"=Minimal",F:F,"=Select From Drop Down")</f>
        <v>12</v>
      </c>
      <c r="I16" s="14">
        <f t="shared" si="2"/>
        <v>2</v>
      </c>
      <c r="J16" s="15">
        <f t="shared" si="3"/>
        <v>0</v>
      </c>
      <c r="K16" s="21">
        <f t="shared" si="6"/>
        <v>0</v>
      </c>
      <c r="L16" s="82"/>
    </row>
    <row r="17" spans="2:12" ht="41.4" x14ac:dyDescent="0.3">
      <c r="B17" s="100" t="str">
        <f t="shared" si="5"/>
        <v>JlnMv</v>
      </c>
      <c r="C17" s="100">
        <f>IF(ISTEXT(D17),MAX($C$4:$C16)+1,"")</f>
        <v>14</v>
      </c>
      <c r="D17" s="104" t="s">
        <v>10</v>
      </c>
      <c r="E17" s="320" t="s">
        <v>1855</v>
      </c>
      <c r="F17" s="92" t="s">
        <v>43</v>
      </c>
      <c r="G17" s="76" t="s">
        <v>77</v>
      </c>
      <c r="H17" s="8">
        <f>COUNTIFS(D:D,"=Minimal",F:F,"=Function Available")</f>
        <v>0</v>
      </c>
      <c r="I17" s="14">
        <f t="shared" si="2"/>
        <v>2</v>
      </c>
      <c r="J17" s="15">
        <f t="shared" si="3"/>
        <v>0</v>
      </c>
      <c r="K17" s="21">
        <f t="shared" si="6"/>
        <v>0</v>
      </c>
      <c r="L17" s="82"/>
    </row>
    <row r="18" spans="2:12" ht="69" x14ac:dyDescent="0.3">
      <c r="B18" s="100" t="str">
        <f t="shared" si="5"/>
        <v>JlnMv</v>
      </c>
      <c r="C18" s="100">
        <f>IF(ISTEXT(D18),MAX($C$4:$C17)+1,"")</f>
        <v>15</v>
      </c>
      <c r="D18" s="104" t="s">
        <v>10</v>
      </c>
      <c r="E18" s="320" t="s">
        <v>864</v>
      </c>
      <c r="F18" s="92" t="s">
        <v>43</v>
      </c>
      <c r="G18" s="76" t="s">
        <v>79</v>
      </c>
      <c r="H18" s="8">
        <f>COUNTIFS(D:D,"=Minimal",F:F,"=Function Not Available")</f>
        <v>0</v>
      </c>
      <c r="I18" s="14">
        <f t="shared" si="2"/>
        <v>2</v>
      </c>
      <c r="J18" s="15">
        <f t="shared" si="3"/>
        <v>0</v>
      </c>
      <c r="K18" s="21">
        <f t="shared" si="6"/>
        <v>0</v>
      </c>
      <c r="L18" s="82"/>
    </row>
    <row r="19" spans="2:12" ht="15.6" x14ac:dyDescent="0.3">
      <c r="B19" s="103" t="s">
        <v>865</v>
      </c>
      <c r="C19" s="103"/>
      <c r="D19" s="103"/>
      <c r="E19" s="103"/>
      <c r="F19" s="103"/>
      <c r="G19" s="103"/>
      <c r="H19" s="103"/>
      <c r="I19" s="103"/>
      <c r="J19" s="103"/>
      <c r="K19" s="72"/>
      <c r="L19" s="103"/>
    </row>
    <row r="20" spans="2:12" ht="30" customHeight="1" x14ac:dyDescent="0.3">
      <c r="B20" s="86" t="str">
        <f t="shared" ref="B20" si="7">IF(C20="","",$B$4)</f>
        <v/>
      </c>
      <c r="C20" s="1" t="str">
        <f>IF(ISTEXT(D20),MAX($C$7:$C19)+1,"")</f>
        <v/>
      </c>
      <c r="D20" s="3"/>
      <c r="E20" s="220" t="s">
        <v>866</v>
      </c>
      <c r="F20" s="137"/>
      <c r="G20" s="78"/>
      <c r="H20" s="72"/>
      <c r="I20" s="72"/>
      <c r="J20" s="72"/>
      <c r="K20" s="72"/>
      <c r="L20" s="72"/>
    </row>
    <row r="21" spans="2:12" ht="30" customHeight="1" x14ac:dyDescent="0.3">
      <c r="B21" s="100" t="str">
        <f t="shared" si="5"/>
        <v>JlnMv</v>
      </c>
      <c r="C21" s="100">
        <f>IF(ISTEXT(D21),MAX($C$4:$C18)+1,"")</f>
        <v>16</v>
      </c>
      <c r="D21" s="104" t="s">
        <v>9</v>
      </c>
      <c r="E21" s="221" t="s">
        <v>867</v>
      </c>
      <c r="F21" s="92" t="s">
        <v>43</v>
      </c>
      <c r="G21" s="76" t="s">
        <v>81</v>
      </c>
      <c r="H21" s="98">
        <f>COUNTIFS(D:D,"=Minimal",F:F,"=Exception")</f>
        <v>0</v>
      </c>
      <c r="I21" s="14">
        <f t="shared" si="2"/>
        <v>3</v>
      </c>
      <c r="J21" s="15">
        <f t="shared" si="3"/>
        <v>0</v>
      </c>
      <c r="K21" s="21">
        <f t="shared" si="6"/>
        <v>0</v>
      </c>
      <c r="L21" s="82"/>
    </row>
    <row r="22" spans="2:12" ht="30" customHeight="1" x14ac:dyDescent="0.3">
      <c r="B22" s="100" t="str">
        <f t="shared" ref="B22" si="8">IF(C22="","",$B$4)</f>
        <v>JlnMv</v>
      </c>
      <c r="C22" s="100">
        <f>IF(ISTEXT(D22),MAX($C$4:$C21)+1,"")</f>
        <v>17</v>
      </c>
      <c r="D22" s="104" t="s">
        <v>9</v>
      </c>
      <c r="E22" s="222" t="s">
        <v>868</v>
      </c>
      <c r="F22" s="92" t="s">
        <v>43</v>
      </c>
      <c r="G22" s="76"/>
      <c r="H22" s="98"/>
      <c r="I22" s="14">
        <f t="shared" si="2"/>
        <v>3</v>
      </c>
      <c r="J22" s="15">
        <f t="shared" si="3"/>
        <v>0</v>
      </c>
      <c r="K22" s="21">
        <f t="shared" si="6"/>
        <v>0</v>
      </c>
      <c r="L22" s="82"/>
    </row>
    <row r="23" spans="2:12" ht="30" customHeight="1" x14ac:dyDescent="0.3">
      <c r="B23" s="100" t="str">
        <f t="shared" ref="B23:B53" si="9">IF(C23="","",$B$4)</f>
        <v>JlnMv</v>
      </c>
      <c r="C23" s="100">
        <f>IF(ISTEXT(D23),MAX($C$4:$C22)+1,"")</f>
        <v>18</v>
      </c>
      <c r="D23" s="104" t="s">
        <v>9</v>
      </c>
      <c r="E23" s="222" t="s">
        <v>869</v>
      </c>
      <c r="F23" s="92" t="s">
        <v>43</v>
      </c>
      <c r="G23" s="76"/>
      <c r="H23" s="98"/>
      <c r="I23" s="14">
        <f t="shared" si="2"/>
        <v>3</v>
      </c>
      <c r="J23" s="15">
        <f t="shared" si="3"/>
        <v>0</v>
      </c>
      <c r="K23" s="21">
        <f t="shared" si="6"/>
        <v>0</v>
      </c>
      <c r="L23" s="82"/>
    </row>
    <row r="24" spans="2:12" ht="30" customHeight="1" x14ac:dyDescent="0.3">
      <c r="B24" s="100" t="str">
        <f t="shared" si="9"/>
        <v>JlnMv</v>
      </c>
      <c r="C24" s="100">
        <f>IF(ISTEXT(D24),MAX($C$4:$C23)+1,"")</f>
        <v>19</v>
      </c>
      <c r="D24" s="104" t="s">
        <v>9</v>
      </c>
      <c r="E24" s="222" t="s">
        <v>870</v>
      </c>
      <c r="F24" s="92" t="s">
        <v>43</v>
      </c>
      <c r="G24" s="76"/>
      <c r="H24" s="98"/>
      <c r="I24" s="14">
        <f t="shared" si="2"/>
        <v>3</v>
      </c>
      <c r="J24" s="15">
        <f t="shared" si="3"/>
        <v>0</v>
      </c>
      <c r="K24" s="21">
        <f t="shared" si="6"/>
        <v>0</v>
      </c>
      <c r="L24" s="82"/>
    </row>
    <row r="25" spans="2:12" ht="30" customHeight="1" x14ac:dyDescent="0.3">
      <c r="B25" s="100" t="str">
        <f t="shared" si="9"/>
        <v>JlnMv</v>
      </c>
      <c r="C25" s="100">
        <f>IF(ISTEXT(D25),MAX($C$4:$C24)+1,"")</f>
        <v>20</v>
      </c>
      <c r="D25" s="104" t="s">
        <v>9</v>
      </c>
      <c r="E25" s="222" t="s">
        <v>871</v>
      </c>
      <c r="F25" s="92" t="s">
        <v>43</v>
      </c>
      <c r="G25" s="76"/>
      <c r="H25" s="98"/>
      <c r="I25" s="14">
        <f t="shared" si="2"/>
        <v>3</v>
      </c>
      <c r="J25" s="15">
        <f t="shared" si="3"/>
        <v>0</v>
      </c>
      <c r="K25" s="21">
        <f t="shared" si="6"/>
        <v>0</v>
      </c>
      <c r="L25" s="82"/>
    </row>
    <row r="26" spans="2:12" ht="30" customHeight="1" x14ac:dyDescent="0.3">
      <c r="B26" s="100" t="str">
        <f t="shared" si="9"/>
        <v>JlnMv</v>
      </c>
      <c r="C26" s="100">
        <f>IF(ISTEXT(D26),MAX($C$4:$C25)+1,"")</f>
        <v>21</v>
      </c>
      <c r="D26" s="104" t="s">
        <v>9</v>
      </c>
      <c r="E26" s="222" t="s">
        <v>872</v>
      </c>
      <c r="F26" s="92" t="s">
        <v>43</v>
      </c>
      <c r="G26" s="76"/>
      <c r="H26" s="98"/>
      <c r="I26" s="14">
        <f t="shared" si="2"/>
        <v>3</v>
      </c>
      <c r="J26" s="15">
        <f t="shared" si="3"/>
        <v>0</v>
      </c>
      <c r="K26" s="21">
        <f t="shared" si="6"/>
        <v>0</v>
      </c>
      <c r="L26" s="82"/>
    </row>
    <row r="27" spans="2:12" ht="30" customHeight="1" x14ac:dyDescent="0.3">
      <c r="B27" s="100" t="str">
        <f t="shared" si="9"/>
        <v>JlnMv</v>
      </c>
      <c r="C27" s="100">
        <f>IF(ISTEXT(D27),MAX($C$4:$C26)+1,"")</f>
        <v>22</v>
      </c>
      <c r="D27" s="104" t="s">
        <v>9</v>
      </c>
      <c r="E27" s="222" t="s">
        <v>873</v>
      </c>
      <c r="F27" s="92" t="s">
        <v>43</v>
      </c>
      <c r="G27" s="76"/>
      <c r="H27" s="98"/>
      <c r="I27" s="14">
        <f t="shared" si="2"/>
        <v>3</v>
      </c>
      <c r="J27" s="15">
        <f t="shared" si="3"/>
        <v>0</v>
      </c>
      <c r="K27" s="21">
        <f t="shared" si="6"/>
        <v>0</v>
      </c>
      <c r="L27" s="82"/>
    </row>
    <row r="28" spans="2:12" ht="30" customHeight="1" x14ac:dyDescent="0.3">
      <c r="B28" s="100" t="str">
        <f t="shared" si="9"/>
        <v>JlnMv</v>
      </c>
      <c r="C28" s="100">
        <f>IF(ISTEXT(D28),MAX($C$4:$C27)+1,"")</f>
        <v>23</v>
      </c>
      <c r="D28" s="104" t="s">
        <v>11</v>
      </c>
      <c r="E28" s="222" t="s">
        <v>874</v>
      </c>
      <c r="F28" s="92" t="s">
        <v>43</v>
      </c>
      <c r="G28" s="76"/>
      <c r="H28" s="98"/>
      <c r="I28" s="14">
        <f t="shared" si="2"/>
        <v>1</v>
      </c>
      <c r="J28" s="15">
        <f t="shared" si="3"/>
        <v>0</v>
      </c>
      <c r="K28" s="21">
        <f t="shared" si="6"/>
        <v>0</v>
      </c>
      <c r="L28" s="82"/>
    </row>
    <row r="29" spans="2:12" ht="30" customHeight="1" x14ac:dyDescent="0.3">
      <c r="B29" s="100" t="str">
        <f t="shared" si="9"/>
        <v>JlnMv</v>
      </c>
      <c r="C29" s="100">
        <f>IF(ISTEXT(D29),MAX($C$4:$C28)+1,"")</f>
        <v>24</v>
      </c>
      <c r="D29" s="104" t="s">
        <v>9</v>
      </c>
      <c r="E29" s="222" t="s">
        <v>875</v>
      </c>
      <c r="F29" s="92" t="s">
        <v>43</v>
      </c>
      <c r="G29" s="76"/>
      <c r="H29" s="98"/>
      <c r="I29" s="14">
        <f t="shared" si="2"/>
        <v>3</v>
      </c>
      <c r="J29" s="15">
        <f t="shared" si="3"/>
        <v>0</v>
      </c>
      <c r="K29" s="21">
        <f t="shared" si="6"/>
        <v>0</v>
      </c>
      <c r="L29" s="82"/>
    </row>
    <row r="30" spans="2:12" ht="30" customHeight="1" x14ac:dyDescent="0.3">
      <c r="B30" s="100" t="str">
        <f t="shared" si="9"/>
        <v>JlnMv</v>
      </c>
      <c r="C30" s="100">
        <f>IF(ISTEXT(D30),MAX($C$4:$C29)+1,"")</f>
        <v>25</v>
      </c>
      <c r="D30" s="104" t="s">
        <v>9</v>
      </c>
      <c r="E30" s="222" t="s">
        <v>876</v>
      </c>
      <c r="F30" s="92" t="s">
        <v>43</v>
      </c>
      <c r="G30" s="76"/>
      <c r="H30" s="98"/>
      <c r="I30" s="14">
        <f t="shared" si="2"/>
        <v>3</v>
      </c>
      <c r="J30" s="15">
        <f t="shared" si="3"/>
        <v>0</v>
      </c>
      <c r="K30" s="21">
        <f t="shared" si="6"/>
        <v>0</v>
      </c>
      <c r="L30" s="82"/>
    </row>
    <row r="31" spans="2:12" ht="30" customHeight="1" x14ac:dyDescent="0.3">
      <c r="B31" s="100" t="str">
        <f t="shared" si="9"/>
        <v>JlnMv</v>
      </c>
      <c r="C31" s="100">
        <f>IF(ISTEXT(D31),MAX($C$4:$C30)+1,"")</f>
        <v>26</v>
      </c>
      <c r="D31" s="104" t="s">
        <v>11</v>
      </c>
      <c r="E31" s="222" t="s">
        <v>877</v>
      </c>
      <c r="F31" s="92" t="s">
        <v>43</v>
      </c>
      <c r="G31" s="76"/>
      <c r="H31" s="98"/>
      <c r="I31" s="14">
        <f t="shared" si="2"/>
        <v>1</v>
      </c>
      <c r="J31" s="15">
        <f t="shared" si="3"/>
        <v>0</v>
      </c>
      <c r="K31" s="21">
        <f t="shared" si="6"/>
        <v>0</v>
      </c>
      <c r="L31" s="82"/>
    </row>
    <row r="32" spans="2:12" ht="30" customHeight="1" x14ac:dyDescent="0.3">
      <c r="B32" s="100" t="str">
        <f t="shared" si="9"/>
        <v>JlnMv</v>
      </c>
      <c r="C32" s="100">
        <f>IF(ISTEXT(D32),MAX($C$4:$C31)+1,"")</f>
        <v>27</v>
      </c>
      <c r="D32" s="104" t="s">
        <v>11</v>
      </c>
      <c r="E32" s="222" t="s">
        <v>878</v>
      </c>
      <c r="F32" s="92" t="s">
        <v>43</v>
      </c>
      <c r="G32" s="76"/>
      <c r="H32" s="98"/>
      <c r="I32" s="14">
        <f t="shared" si="2"/>
        <v>1</v>
      </c>
      <c r="J32" s="15">
        <f t="shared" si="3"/>
        <v>0</v>
      </c>
      <c r="K32" s="21">
        <f t="shared" si="6"/>
        <v>0</v>
      </c>
      <c r="L32" s="82"/>
    </row>
    <row r="33" spans="2:12" ht="30" customHeight="1" x14ac:dyDescent="0.3">
      <c r="B33" s="100" t="str">
        <f t="shared" si="9"/>
        <v>JlnMv</v>
      </c>
      <c r="C33" s="100">
        <f>IF(ISTEXT(D33),MAX($C$4:$C32)+1,"")</f>
        <v>28</v>
      </c>
      <c r="D33" s="104" t="s">
        <v>11</v>
      </c>
      <c r="E33" s="222" t="s">
        <v>879</v>
      </c>
      <c r="F33" s="92" t="s">
        <v>43</v>
      </c>
      <c r="G33" s="76"/>
      <c r="H33" s="98"/>
      <c r="I33" s="14">
        <f t="shared" si="2"/>
        <v>1</v>
      </c>
      <c r="J33" s="15">
        <f t="shared" si="3"/>
        <v>0</v>
      </c>
      <c r="K33" s="21">
        <f t="shared" si="6"/>
        <v>0</v>
      </c>
      <c r="L33" s="82"/>
    </row>
    <row r="34" spans="2:12" ht="30" customHeight="1" x14ac:dyDescent="0.3">
      <c r="B34" s="100" t="str">
        <f t="shared" si="9"/>
        <v>JlnMv</v>
      </c>
      <c r="C34" s="100">
        <f>IF(ISTEXT(D34),MAX($C$4:$C33)+1,"")</f>
        <v>29</v>
      </c>
      <c r="D34" s="104" t="s">
        <v>11</v>
      </c>
      <c r="E34" s="222" t="s">
        <v>880</v>
      </c>
      <c r="F34" s="92" t="s">
        <v>43</v>
      </c>
      <c r="G34" s="76"/>
      <c r="H34" s="98"/>
      <c r="I34" s="14">
        <f t="shared" si="2"/>
        <v>1</v>
      </c>
      <c r="J34" s="15">
        <f t="shared" si="3"/>
        <v>0</v>
      </c>
      <c r="K34" s="21">
        <f t="shared" si="6"/>
        <v>0</v>
      </c>
      <c r="L34" s="82"/>
    </row>
    <row r="35" spans="2:12" ht="30" customHeight="1" x14ac:dyDescent="0.3">
      <c r="B35" s="100" t="str">
        <f t="shared" si="9"/>
        <v>JlnMv</v>
      </c>
      <c r="C35" s="100">
        <f>IF(ISTEXT(D35),MAX($C$4:$C34)+1,"")</f>
        <v>30</v>
      </c>
      <c r="D35" s="104" t="s">
        <v>11</v>
      </c>
      <c r="E35" s="222" t="s">
        <v>881</v>
      </c>
      <c r="F35" s="92" t="s">
        <v>43</v>
      </c>
      <c r="G35" s="76"/>
      <c r="H35" s="98"/>
      <c r="I35" s="14">
        <f t="shared" si="2"/>
        <v>1</v>
      </c>
      <c r="J35" s="15">
        <f t="shared" si="3"/>
        <v>0</v>
      </c>
      <c r="K35" s="21">
        <f t="shared" si="6"/>
        <v>0</v>
      </c>
      <c r="L35" s="82"/>
    </row>
    <row r="36" spans="2:12" ht="30" customHeight="1" x14ac:dyDescent="0.3">
      <c r="B36" s="100" t="str">
        <f t="shared" si="9"/>
        <v>JlnMv</v>
      </c>
      <c r="C36" s="100">
        <f>IF(ISTEXT(D36),MAX($C$4:$C35)+1,"")</f>
        <v>31</v>
      </c>
      <c r="D36" s="104" t="s">
        <v>11</v>
      </c>
      <c r="E36" s="222" t="s">
        <v>882</v>
      </c>
      <c r="F36" s="92" t="s">
        <v>43</v>
      </c>
      <c r="G36" s="76"/>
      <c r="H36" s="98"/>
      <c r="I36" s="14">
        <f t="shared" si="2"/>
        <v>1</v>
      </c>
      <c r="J36" s="15">
        <f t="shared" si="3"/>
        <v>0</v>
      </c>
      <c r="K36" s="21">
        <f t="shared" si="6"/>
        <v>0</v>
      </c>
      <c r="L36" s="82"/>
    </row>
    <row r="37" spans="2:12" ht="30" customHeight="1" x14ac:dyDescent="0.3">
      <c r="B37" s="100" t="str">
        <f t="shared" si="9"/>
        <v>JlnMv</v>
      </c>
      <c r="C37" s="100">
        <f>IF(ISTEXT(D37),MAX($C$4:$C36)+1,"")</f>
        <v>32</v>
      </c>
      <c r="D37" s="104" t="s">
        <v>11</v>
      </c>
      <c r="E37" s="222" t="s">
        <v>883</v>
      </c>
      <c r="F37" s="92" t="s">
        <v>43</v>
      </c>
      <c r="G37" s="76"/>
      <c r="H37" s="98"/>
      <c r="I37" s="14">
        <f t="shared" si="2"/>
        <v>1</v>
      </c>
      <c r="J37" s="15">
        <f t="shared" si="3"/>
        <v>0</v>
      </c>
      <c r="K37" s="21">
        <f t="shared" si="6"/>
        <v>0</v>
      </c>
      <c r="L37" s="82"/>
    </row>
    <row r="38" spans="2:12" ht="30" customHeight="1" x14ac:dyDescent="0.3">
      <c r="B38" s="100" t="str">
        <f t="shared" si="9"/>
        <v>JlnMv</v>
      </c>
      <c r="C38" s="100">
        <f>IF(ISTEXT(D38),MAX($C$4:$C37)+1,"")</f>
        <v>33</v>
      </c>
      <c r="D38" s="104" t="s">
        <v>11</v>
      </c>
      <c r="E38" s="222" t="s">
        <v>884</v>
      </c>
      <c r="F38" s="92" t="s">
        <v>43</v>
      </c>
      <c r="G38" s="76"/>
      <c r="H38" s="98"/>
      <c r="I38" s="14">
        <f t="shared" si="2"/>
        <v>1</v>
      </c>
      <c r="J38" s="15">
        <f t="shared" si="3"/>
        <v>0</v>
      </c>
      <c r="K38" s="21">
        <f t="shared" si="6"/>
        <v>0</v>
      </c>
      <c r="L38" s="82"/>
    </row>
    <row r="39" spans="2:12" ht="30" customHeight="1" x14ac:dyDescent="0.3">
      <c r="B39" s="100" t="str">
        <f t="shared" si="9"/>
        <v>JlnMv</v>
      </c>
      <c r="C39" s="100">
        <f>IF(ISTEXT(D39),MAX($C$4:$C38)+1,"")</f>
        <v>34</v>
      </c>
      <c r="D39" s="104" t="s">
        <v>9</v>
      </c>
      <c r="E39" s="222" t="s">
        <v>885</v>
      </c>
      <c r="F39" s="92" t="s">
        <v>43</v>
      </c>
      <c r="G39" s="76"/>
      <c r="H39" s="98"/>
      <c r="I39" s="14">
        <f t="shared" si="2"/>
        <v>3</v>
      </c>
      <c r="J39" s="15">
        <f t="shared" si="3"/>
        <v>0</v>
      </c>
      <c r="K39" s="21">
        <f t="shared" si="6"/>
        <v>0</v>
      </c>
      <c r="L39" s="82"/>
    </row>
    <row r="40" spans="2:12" ht="30" customHeight="1" x14ac:dyDescent="0.3">
      <c r="B40" s="100" t="str">
        <f t="shared" si="9"/>
        <v>JlnMv</v>
      </c>
      <c r="C40" s="100">
        <f>IF(ISTEXT(D40),MAX($C$4:$C39)+1,"")</f>
        <v>35</v>
      </c>
      <c r="D40" s="104" t="s">
        <v>9</v>
      </c>
      <c r="E40" s="222" t="s">
        <v>886</v>
      </c>
      <c r="F40" s="92" t="s">
        <v>43</v>
      </c>
      <c r="G40" s="76"/>
      <c r="H40" s="98"/>
      <c r="I40" s="14">
        <f t="shared" si="2"/>
        <v>3</v>
      </c>
      <c r="J40" s="15">
        <f t="shared" si="3"/>
        <v>0</v>
      </c>
      <c r="K40" s="21">
        <f t="shared" si="6"/>
        <v>0</v>
      </c>
      <c r="L40" s="82"/>
    </row>
    <row r="41" spans="2:12" ht="30" customHeight="1" x14ac:dyDescent="0.3">
      <c r="B41" s="100" t="str">
        <f t="shared" si="9"/>
        <v>JlnMv</v>
      </c>
      <c r="C41" s="100">
        <f>IF(ISTEXT(D41),MAX($C$4:$C40)+1,"")</f>
        <v>36</v>
      </c>
      <c r="D41" s="104" t="s">
        <v>9</v>
      </c>
      <c r="E41" s="222" t="s">
        <v>887</v>
      </c>
      <c r="F41" s="92" t="s">
        <v>43</v>
      </c>
      <c r="G41" s="76"/>
      <c r="H41" s="98"/>
      <c r="I41" s="14">
        <f t="shared" si="2"/>
        <v>3</v>
      </c>
      <c r="J41" s="15">
        <f t="shared" si="3"/>
        <v>0</v>
      </c>
      <c r="K41" s="21">
        <f t="shared" si="6"/>
        <v>0</v>
      </c>
      <c r="L41" s="82"/>
    </row>
    <row r="42" spans="2:12" ht="30" customHeight="1" x14ac:dyDescent="0.3">
      <c r="B42" s="100" t="str">
        <f t="shared" si="9"/>
        <v>JlnMv</v>
      </c>
      <c r="C42" s="100">
        <f>IF(ISTEXT(D42),MAX($C$4:$C41)+1,"")</f>
        <v>37</v>
      </c>
      <c r="D42" s="104" t="s">
        <v>9</v>
      </c>
      <c r="E42" s="222" t="s">
        <v>888</v>
      </c>
      <c r="F42" s="92" t="s">
        <v>43</v>
      </c>
      <c r="G42" s="76"/>
      <c r="H42" s="98"/>
      <c r="I42" s="14">
        <f t="shared" si="2"/>
        <v>3</v>
      </c>
      <c r="J42" s="15">
        <f t="shared" si="3"/>
        <v>0</v>
      </c>
      <c r="K42" s="21">
        <f t="shared" si="6"/>
        <v>0</v>
      </c>
      <c r="L42" s="82"/>
    </row>
    <row r="43" spans="2:12" ht="30" customHeight="1" x14ac:dyDescent="0.3">
      <c r="B43" s="100" t="str">
        <f t="shared" si="9"/>
        <v>JlnMv</v>
      </c>
      <c r="C43" s="100">
        <f>IF(ISTEXT(D43),MAX($C$4:$C42)+1,"")</f>
        <v>38</v>
      </c>
      <c r="D43" s="104" t="s">
        <v>10</v>
      </c>
      <c r="E43" s="222" t="s">
        <v>698</v>
      </c>
      <c r="F43" s="92" t="s">
        <v>43</v>
      </c>
      <c r="G43" s="76"/>
      <c r="H43" s="98"/>
      <c r="I43" s="14">
        <f t="shared" si="2"/>
        <v>2</v>
      </c>
      <c r="J43" s="15">
        <f t="shared" si="3"/>
        <v>0</v>
      </c>
      <c r="K43" s="21">
        <f t="shared" si="6"/>
        <v>0</v>
      </c>
      <c r="L43" s="82"/>
    </row>
    <row r="44" spans="2:12" ht="30" customHeight="1" x14ac:dyDescent="0.3">
      <c r="B44" s="100" t="str">
        <f t="shared" si="9"/>
        <v>JlnMv</v>
      </c>
      <c r="C44" s="100">
        <f>IF(ISTEXT(D44),MAX($C$4:$C43)+1,"")</f>
        <v>39</v>
      </c>
      <c r="D44" s="104" t="s">
        <v>9</v>
      </c>
      <c r="E44" s="222" t="s">
        <v>700</v>
      </c>
      <c r="F44" s="92" t="s">
        <v>43</v>
      </c>
      <c r="G44" s="76"/>
      <c r="H44" s="98"/>
      <c r="I44" s="14">
        <f t="shared" si="2"/>
        <v>3</v>
      </c>
      <c r="J44" s="15">
        <f t="shared" si="3"/>
        <v>0</v>
      </c>
      <c r="K44" s="21">
        <f t="shared" si="6"/>
        <v>0</v>
      </c>
      <c r="L44" s="82"/>
    </row>
    <row r="45" spans="2:12" ht="30" customHeight="1" x14ac:dyDescent="0.3">
      <c r="B45" s="100" t="str">
        <f t="shared" si="9"/>
        <v>JlnMv</v>
      </c>
      <c r="C45" s="100">
        <f>IF(ISTEXT(D45),MAX($C$4:$C44)+1,"")</f>
        <v>40</v>
      </c>
      <c r="D45" s="104" t="s">
        <v>9</v>
      </c>
      <c r="E45" s="222" t="s">
        <v>1703</v>
      </c>
      <c r="F45" s="92" t="s">
        <v>43</v>
      </c>
      <c r="G45" s="76"/>
      <c r="H45" s="98"/>
      <c r="I45" s="14">
        <f t="shared" si="2"/>
        <v>3</v>
      </c>
      <c r="J45" s="15">
        <f t="shared" si="3"/>
        <v>0</v>
      </c>
      <c r="K45" s="21">
        <f t="shared" si="6"/>
        <v>0</v>
      </c>
      <c r="L45" s="82"/>
    </row>
    <row r="46" spans="2:12" ht="30" customHeight="1" x14ac:dyDescent="0.3">
      <c r="B46" s="100" t="str">
        <f t="shared" si="9"/>
        <v>JlnMv</v>
      </c>
      <c r="C46" s="100">
        <f>IF(ISTEXT(D46),MAX($C$4:$C45)+1,"")</f>
        <v>41</v>
      </c>
      <c r="D46" s="104" t="s">
        <v>9</v>
      </c>
      <c r="E46" s="222" t="s">
        <v>1704</v>
      </c>
      <c r="F46" s="92" t="s">
        <v>43</v>
      </c>
      <c r="G46" s="76"/>
      <c r="H46" s="98"/>
      <c r="I46" s="14">
        <f t="shared" si="2"/>
        <v>3</v>
      </c>
      <c r="J46" s="15">
        <f t="shared" si="3"/>
        <v>0</v>
      </c>
      <c r="K46" s="21">
        <f t="shared" si="6"/>
        <v>0</v>
      </c>
      <c r="L46" s="82"/>
    </row>
    <row r="47" spans="2:12" ht="30" customHeight="1" x14ac:dyDescent="0.3">
      <c r="B47" s="100" t="str">
        <f t="shared" si="9"/>
        <v>JlnMv</v>
      </c>
      <c r="C47" s="100">
        <f>IF(ISTEXT(D47),MAX($C$4:$C46)+1,"")</f>
        <v>42</v>
      </c>
      <c r="D47" s="104" t="s">
        <v>9</v>
      </c>
      <c r="E47" s="222" t="s">
        <v>889</v>
      </c>
      <c r="F47" s="92" t="s">
        <v>43</v>
      </c>
      <c r="G47" s="76"/>
      <c r="H47" s="98"/>
      <c r="I47" s="14">
        <f t="shared" si="2"/>
        <v>3</v>
      </c>
      <c r="J47" s="15">
        <f t="shared" si="3"/>
        <v>0</v>
      </c>
      <c r="K47" s="21">
        <f t="shared" si="6"/>
        <v>0</v>
      </c>
      <c r="L47" s="82"/>
    </row>
    <row r="48" spans="2:12" ht="30" customHeight="1" x14ac:dyDescent="0.3">
      <c r="B48" s="100" t="str">
        <f t="shared" si="9"/>
        <v>JlnMv</v>
      </c>
      <c r="C48" s="100">
        <f>IF(ISTEXT(D48),MAX($C$4:$C47)+1,"")</f>
        <v>43</v>
      </c>
      <c r="D48" s="104" t="s">
        <v>9</v>
      </c>
      <c r="E48" s="222" t="s">
        <v>890</v>
      </c>
      <c r="F48" s="92" t="s">
        <v>43</v>
      </c>
      <c r="G48" s="76"/>
      <c r="H48" s="98"/>
      <c r="I48" s="14">
        <f t="shared" si="2"/>
        <v>3</v>
      </c>
      <c r="J48" s="15">
        <f t="shared" si="3"/>
        <v>0</v>
      </c>
      <c r="K48" s="21">
        <f t="shared" si="6"/>
        <v>0</v>
      </c>
      <c r="L48" s="82"/>
    </row>
    <row r="49" spans="2:12" ht="30" customHeight="1" x14ac:dyDescent="0.3">
      <c r="B49" s="100" t="str">
        <f t="shared" si="9"/>
        <v>JlnMv</v>
      </c>
      <c r="C49" s="100">
        <f>IF(ISTEXT(D49),MAX($C$4:$C48)+1,"")</f>
        <v>44</v>
      </c>
      <c r="D49" s="104" t="s">
        <v>9</v>
      </c>
      <c r="E49" s="190" t="s">
        <v>891</v>
      </c>
      <c r="F49" s="92" t="s">
        <v>43</v>
      </c>
      <c r="G49" s="76"/>
      <c r="H49" s="98"/>
      <c r="I49" s="14">
        <f t="shared" si="2"/>
        <v>3</v>
      </c>
      <c r="J49" s="15">
        <f t="shared" si="3"/>
        <v>0</v>
      </c>
      <c r="K49" s="21">
        <f t="shared" si="6"/>
        <v>0</v>
      </c>
      <c r="L49" s="82"/>
    </row>
    <row r="50" spans="2:12" ht="30" customHeight="1" x14ac:dyDescent="0.3">
      <c r="B50" s="86" t="str">
        <f t="shared" si="9"/>
        <v/>
      </c>
      <c r="C50" s="1" t="str">
        <f>IF(ISTEXT(D50),MAX($C$7:$C49)+1,"")</f>
        <v/>
      </c>
      <c r="D50" s="3"/>
      <c r="E50" s="220" t="s">
        <v>892</v>
      </c>
      <c r="F50" s="137"/>
      <c r="G50" s="78"/>
      <c r="H50" s="72"/>
      <c r="I50" s="72"/>
      <c r="J50" s="72"/>
      <c r="K50" s="72"/>
      <c r="L50" s="72"/>
    </row>
    <row r="51" spans="2:12" ht="30" customHeight="1" x14ac:dyDescent="0.3">
      <c r="B51" s="100" t="str">
        <f t="shared" si="9"/>
        <v>JlnMv</v>
      </c>
      <c r="C51" s="100">
        <f>IF(ISTEXT(D51),MAX($C$4:$C49)+1,"")</f>
        <v>45</v>
      </c>
      <c r="D51" s="104" t="s">
        <v>11</v>
      </c>
      <c r="E51" s="221" t="s">
        <v>893</v>
      </c>
      <c r="F51" s="92" t="s">
        <v>43</v>
      </c>
      <c r="G51" s="76"/>
      <c r="H51" s="98"/>
      <c r="I51" s="14">
        <f t="shared" si="2"/>
        <v>1</v>
      </c>
      <c r="J51" s="15">
        <f t="shared" si="3"/>
        <v>0</v>
      </c>
      <c r="K51" s="21">
        <f t="shared" si="6"/>
        <v>0</v>
      </c>
      <c r="L51" s="82"/>
    </row>
    <row r="52" spans="2:12" ht="30" customHeight="1" x14ac:dyDescent="0.3">
      <c r="B52" s="100" t="str">
        <f t="shared" si="9"/>
        <v>JlnMv</v>
      </c>
      <c r="C52" s="100">
        <f>IF(ISTEXT(D52),MAX($C$4:$C51)+1,"")</f>
        <v>46</v>
      </c>
      <c r="D52" s="104" t="s">
        <v>11</v>
      </c>
      <c r="E52" s="222" t="s">
        <v>894</v>
      </c>
      <c r="F52" s="92" t="s">
        <v>43</v>
      </c>
      <c r="G52" s="76"/>
      <c r="H52" s="98"/>
      <c r="I52" s="14">
        <f t="shared" si="2"/>
        <v>1</v>
      </c>
      <c r="J52" s="15">
        <f t="shared" si="3"/>
        <v>0</v>
      </c>
      <c r="K52" s="21">
        <f t="shared" si="6"/>
        <v>0</v>
      </c>
      <c r="L52" s="82"/>
    </row>
    <row r="53" spans="2:12" ht="30" customHeight="1" x14ac:dyDescent="0.3">
      <c r="B53" s="100" t="str">
        <f t="shared" si="9"/>
        <v>JlnMv</v>
      </c>
      <c r="C53" s="100">
        <f>IF(ISTEXT(D53),MAX($C$4:$C52)+1,"")</f>
        <v>47</v>
      </c>
      <c r="D53" s="104" t="s">
        <v>11</v>
      </c>
      <c r="E53" s="222" t="s">
        <v>895</v>
      </c>
      <c r="F53" s="92" t="s">
        <v>43</v>
      </c>
      <c r="G53" s="76"/>
      <c r="H53" s="98"/>
      <c r="I53" s="14">
        <f t="shared" si="2"/>
        <v>1</v>
      </c>
      <c r="J53" s="15">
        <f t="shared" si="3"/>
        <v>0</v>
      </c>
      <c r="K53" s="21">
        <f t="shared" si="6"/>
        <v>0</v>
      </c>
      <c r="L53" s="82"/>
    </row>
    <row r="54" spans="2:12" ht="7.95" customHeight="1" x14ac:dyDescent="0.3">
      <c r="E54" s="106"/>
    </row>
    <row r="55" spans="2:12" hidden="1" x14ac:dyDescent="0.3">
      <c r="E55" s="106"/>
    </row>
    <row r="56" spans="2:12" hidden="1" x14ac:dyDescent="0.3">
      <c r="E56" s="106"/>
    </row>
    <row r="57" spans="2:12" hidden="1" x14ac:dyDescent="0.3">
      <c r="E57" s="106"/>
    </row>
    <row r="58" spans="2:12" hidden="1" x14ac:dyDescent="0.3">
      <c r="E58" s="106"/>
    </row>
    <row r="59" spans="2:12" hidden="1" x14ac:dyDescent="0.3">
      <c r="E59" s="106"/>
    </row>
    <row r="60" spans="2:12" hidden="1" x14ac:dyDescent="0.3">
      <c r="E60" s="106"/>
    </row>
    <row r="61" spans="2:12" hidden="1" x14ac:dyDescent="0.3">
      <c r="E61" s="106"/>
    </row>
    <row r="62" spans="2:12" hidden="1" x14ac:dyDescent="0.3">
      <c r="E62" s="106"/>
    </row>
    <row r="63" spans="2:12" hidden="1" x14ac:dyDescent="0.3">
      <c r="E63" s="106"/>
    </row>
    <row r="64" spans="2:12"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row r="167" spans="5:5" hidden="1" x14ac:dyDescent="0.3">
      <c r="E167" s="106"/>
    </row>
    <row r="168" spans="5:5" hidden="1" x14ac:dyDescent="0.3">
      <c r="E168" s="106"/>
    </row>
    <row r="169" spans="5:5" hidden="1" x14ac:dyDescent="0.3">
      <c r="E169" s="106"/>
    </row>
    <row r="170" spans="5:5" hidden="1" x14ac:dyDescent="0.3">
      <c r="E170" s="106"/>
    </row>
    <row r="171" spans="5:5" hidden="1" x14ac:dyDescent="0.3">
      <c r="E171" s="106"/>
    </row>
    <row r="172" spans="5:5" hidden="1" x14ac:dyDescent="0.3">
      <c r="E172" s="106"/>
    </row>
    <row r="173" spans="5:5" hidden="1" x14ac:dyDescent="0.3">
      <c r="E173" s="106"/>
    </row>
    <row r="174" spans="5:5" hidden="1" x14ac:dyDescent="0.3">
      <c r="E174" s="106"/>
    </row>
    <row r="175" spans="5:5" hidden="1" x14ac:dyDescent="0.3">
      <c r="E175" s="106"/>
    </row>
    <row r="176" spans="5:5" hidden="1" x14ac:dyDescent="0.3">
      <c r="E176" s="106"/>
    </row>
    <row r="177" spans="5:5" hidden="1" x14ac:dyDescent="0.3">
      <c r="E177" s="106"/>
    </row>
    <row r="178" spans="5:5" x14ac:dyDescent="0.3"/>
  </sheetData>
  <sheetProtection algorithmName="SHA-512" hashValue="GYCRBsEAROto3+quGKAO5e7zu2LOQxQUl5M+iAdf3NwNZqEeriFwpPVN9cBjX8Zk56GV/bWr20PfLu9skhs5uA==" saltValue="C6RSD3NFwQQiBB8Ga82u3A==" spinCount="100000" sheet="1" objects="1" scenarios="1" selectLockedCells="1"/>
  <conditionalFormatting sqref="D4:D18">
    <cfRule type="cellIs" dxfId="111" priority="19" operator="equal">
      <formula>"Important"</formula>
    </cfRule>
    <cfRule type="cellIs" dxfId="110" priority="20" operator="equal">
      <formula>"Crucial"</formula>
    </cfRule>
    <cfRule type="cellIs" dxfId="109" priority="21" operator="equal">
      <formula>"N/A"</formula>
    </cfRule>
  </conditionalFormatting>
  <conditionalFormatting sqref="D21:D49 D51:D53">
    <cfRule type="cellIs" dxfId="108" priority="7" operator="equal">
      <formula>"Important"</formula>
    </cfRule>
    <cfRule type="cellIs" dxfId="107" priority="8" operator="equal">
      <formula>"Crucial"</formula>
    </cfRule>
    <cfRule type="cellIs" dxfId="106" priority="9" operator="equal">
      <formula>"N/A"</formula>
    </cfRule>
  </conditionalFormatting>
  <conditionalFormatting sqref="F4:F18">
    <cfRule type="cellIs" dxfId="105" priority="22" operator="equal">
      <formula>"Function Not Available"</formula>
    </cfRule>
    <cfRule type="cellIs" dxfId="104" priority="23" operator="equal">
      <formula>"Function Available"</formula>
    </cfRule>
    <cfRule type="cellIs" dxfId="103" priority="24" operator="equal">
      <formula>"Exception"</formula>
    </cfRule>
  </conditionalFormatting>
  <conditionalFormatting sqref="F20:F53">
    <cfRule type="cellIs" dxfId="102" priority="1" operator="equal">
      <formula>"Function Not Available"</formula>
    </cfRule>
    <cfRule type="cellIs" dxfId="101" priority="2" operator="equal">
      <formula>"Function Available"</formula>
    </cfRule>
    <cfRule type="cellIs" dxfId="100" priority="3" operator="equal">
      <formula>"Exception"</formula>
    </cfRule>
  </conditionalFormatting>
  <dataValidations count="3">
    <dataValidation type="list" allowBlank="1" showInputMessage="1" showErrorMessage="1" errorTitle="Invalid specification type" error="Please enter a Specification type from the drop-down list." sqref="F7:F18 F21:F49 F51:F53" xr:uid="{00000000-0002-0000-1500-000000000000}">
      <formula1>AvailabilityType</formula1>
    </dataValidation>
    <dataValidation type="list" allowBlank="1" showInputMessage="1" showErrorMessage="1" sqref="D4:D18 D21:D49 D51:D53" xr:uid="{00000000-0002-0000-1500-000001000000}">
      <formula1>SpecType</formula1>
    </dataValidation>
    <dataValidation type="list" allowBlank="1" showInputMessage="1" showErrorMessage="1" sqref="F4:F6" xr:uid="{00000000-0002-0000-15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tabColor rgb="FFFFCC00"/>
  </sheetPr>
  <dimension ref="A1:M141"/>
  <sheetViews>
    <sheetView showGridLines="0" zoomScale="80" zoomScaleNormal="80" zoomScalePageLayoutView="4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2" customWidth="1"/>
    <col min="14" max="16384" width="9.21875" hidden="1"/>
  </cols>
  <sheetData>
    <row r="1" spans="2:12" ht="6.6" customHeight="1" x14ac:dyDescent="0.3"/>
    <row r="2" spans="2:12" s="181" customFormat="1" ht="129" customHeight="1" thickBot="1" x14ac:dyDescent="0.3">
      <c r="B2" s="124" t="s">
        <v>44</v>
      </c>
      <c r="C2" s="125" t="s">
        <v>45</v>
      </c>
      <c r="D2" s="125" t="s">
        <v>46</v>
      </c>
      <c r="E2" s="125" t="s">
        <v>1640</v>
      </c>
      <c r="F2" s="125" t="s">
        <v>42</v>
      </c>
      <c r="G2" s="126" t="s">
        <v>47</v>
      </c>
      <c r="H2" s="126" t="s">
        <v>48</v>
      </c>
      <c r="I2" s="127" t="s">
        <v>49</v>
      </c>
      <c r="J2" s="127" t="s">
        <v>50</v>
      </c>
      <c r="K2" s="128" t="s">
        <v>14</v>
      </c>
      <c r="L2" s="129" t="s">
        <v>51</v>
      </c>
    </row>
    <row r="3" spans="2:12" ht="16.2" thickBot="1" x14ac:dyDescent="0.35">
      <c r="B3" s="34" t="s">
        <v>1641</v>
      </c>
      <c r="C3" s="34"/>
      <c r="D3" s="34"/>
      <c r="E3" s="34"/>
      <c r="F3" s="34"/>
      <c r="G3" s="77" t="s">
        <v>52</v>
      </c>
      <c r="H3" s="25">
        <f>COUNTA(D4:D465)</f>
        <v>29</v>
      </c>
      <c r="I3" s="61"/>
      <c r="J3" s="62" t="s">
        <v>53</v>
      </c>
      <c r="K3" s="63">
        <f>SUM(K4:K465)</f>
        <v>0</v>
      </c>
      <c r="L3" s="34"/>
    </row>
    <row r="4" spans="2:12" ht="30" customHeight="1" x14ac:dyDescent="0.3">
      <c r="B4" s="81" t="s">
        <v>1642</v>
      </c>
      <c r="C4" s="2">
        <v>1</v>
      </c>
      <c r="D4" s="4" t="s">
        <v>9</v>
      </c>
      <c r="E4" s="184" t="s">
        <v>896</v>
      </c>
      <c r="F4" s="91" t="s">
        <v>43</v>
      </c>
      <c r="G4" s="76" t="s">
        <v>54</v>
      </c>
      <c r="H4" s="20">
        <f>COUNTIF(F4:F465,"Select from Drop Down")</f>
        <v>29</v>
      </c>
      <c r="I4" s="14">
        <f>VLOOKUP($D4,SpecData,2,FALSE)</f>
        <v>3</v>
      </c>
      <c r="J4" s="15">
        <f>VLOOKUP($F4,AvailabilityData,2,FALSE)</f>
        <v>0</v>
      </c>
      <c r="K4" s="21">
        <f>I4*J4</f>
        <v>0</v>
      </c>
      <c r="L4" s="82"/>
    </row>
    <row r="5" spans="2:12" ht="41.4" x14ac:dyDescent="0.3">
      <c r="B5" s="81" t="str">
        <f>IF(C5="","",$B$4)</f>
        <v>JlnInc</v>
      </c>
      <c r="C5" s="2">
        <v>2</v>
      </c>
      <c r="D5" s="4" t="s">
        <v>9</v>
      </c>
      <c r="E5" s="184" t="s">
        <v>897</v>
      </c>
      <c r="F5" s="91" t="s">
        <v>43</v>
      </c>
      <c r="G5" s="76" t="s">
        <v>55</v>
      </c>
      <c r="H5" s="20">
        <f>COUNTIF(F4:F465,"Function Available")</f>
        <v>0</v>
      </c>
      <c r="I5" s="14">
        <f>VLOOKUP($D5,SpecData,2,FALSE)</f>
        <v>3</v>
      </c>
      <c r="J5" s="15">
        <f>VLOOKUP($F5,AvailabilityData,2,FALSE)</f>
        <v>0</v>
      </c>
      <c r="K5" s="21">
        <f t="shared" ref="K5:K34" si="0">I5*J5</f>
        <v>0</v>
      </c>
      <c r="L5" s="82"/>
    </row>
    <row r="6" spans="2:12" ht="54.75" customHeight="1" x14ac:dyDescent="0.3">
      <c r="B6" s="81" t="str">
        <f t="shared" ref="B6:B21" si="1">IF(C6="","",$B$4)</f>
        <v>JlnInc</v>
      </c>
      <c r="C6" s="2">
        <v>3</v>
      </c>
      <c r="D6" s="4" t="s">
        <v>9</v>
      </c>
      <c r="E6" s="184" t="s">
        <v>898</v>
      </c>
      <c r="F6" s="91" t="s">
        <v>43</v>
      </c>
      <c r="G6" s="76" t="s">
        <v>57</v>
      </c>
      <c r="H6" s="8">
        <f>COUNTIF(F4:F465,"Function Not Available")</f>
        <v>0</v>
      </c>
      <c r="I6" s="14">
        <f t="shared" ref="I6:I13" si="2">VLOOKUP($D6,SpecData,2,FALSE)</f>
        <v>3</v>
      </c>
      <c r="J6" s="15">
        <f t="shared" ref="J6:J13" si="3">VLOOKUP($F6,AvailabilityData,2,FALSE)</f>
        <v>0</v>
      </c>
      <c r="K6" s="21">
        <f t="shared" si="0"/>
        <v>0</v>
      </c>
      <c r="L6" s="82"/>
    </row>
    <row r="7" spans="2:12" ht="30" customHeight="1" x14ac:dyDescent="0.3">
      <c r="B7" s="81" t="str">
        <f t="shared" si="1"/>
        <v>JlnInc</v>
      </c>
      <c r="C7" s="2">
        <f>IF(ISTEXT(D7),MAX($C$6:$C6)+1,"")</f>
        <v>4</v>
      </c>
      <c r="D7" s="4" t="s">
        <v>9</v>
      </c>
      <c r="E7" s="185" t="s">
        <v>899</v>
      </c>
      <c r="F7" s="91" t="s">
        <v>43</v>
      </c>
      <c r="G7" s="76" t="s">
        <v>59</v>
      </c>
      <c r="H7" s="8">
        <f>COUNTIF(F4:F465,"Exception")</f>
        <v>0</v>
      </c>
      <c r="I7" s="14">
        <f t="shared" si="2"/>
        <v>3</v>
      </c>
      <c r="J7" s="15">
        <f t="shared" si="3"/>
        <v>0</v>
      </c>
      <c r="K7" s="21">
        <f t="shared" si="0"/>
        <v>0</v>
      </c>
      <c r="L7" s="82"/>
    </row>
    <row r="8" spans="2:12" ht="30" customHeight="1" x14ac:dyDescent="0.3">
      <c r="B8" s="86" t="str">
        <f t="shared" si="1"/>
        <v/>
      </c>
      <c r="C8" s="1" t="str">
        <f>IF(ISTEXT(D8),MAX($C$6:$C7)+1,"")</f>
        <v/>
      </c>
      <c r="D8" s="3"/>
      <c r="E8" s="94" t="s">
        <v>900</v>
      </c>
      <c r="F8" s="137"/>
      <c r="G8" s="78"/>
      <c r="H8" s="72"/>
      <c r="I8" s="72"/>
      <c r="J8" s="72"/>
      <c r="K8" s="72"/>
      <c r="L8" s="72"/>
    </row>
    <row r="9" spans="2:12" ht="30" customHeight="1" x14ac:dyDescent="0.3">
      <c r="B9" s="81" t="str">
        <f t="shared" si="1"/>
        <v>JlnInc</v>
      </c>
      <c r="C9" s="2">
        <f>IF(ISTEXT(D9),MAX($C$6:$C7)+1,"")</f>
        <v>5</v>
      </c>
      <c r="D9" s="4" t="s">
        <v>9</v>
      </c>
      <c r="E9" s="99" t="s">
        <v>901</v>
      </c>
      <c r="F9" s="91" t="s">
        <v>43</v>
      </c>
      <c r="G9" s="76" t="s">
        <v>61</v>
      </c>
      <c r="H9" s="11">
        <f>COUNTIFS(D:D,"=Crucial",F:F,"=Select From Drop Down")</f>
        <v>29</v>
      </c>
      <c r="I9" s="14">
        <f t="shared" si="2"/>
        <v>3</v>
      </c>
      <c r="J9" s="15">
        <f t="shared" si="3"/>
        <v>0</v>
      </c>
      <c r="K9" s="21">
        <f t="shared" si="0"/>
        <v>0</v>
      </c>
      <c r="L9" s="82"/>
    </row>
    <row r="10" spans="2:12" ht="30" customHeight="1" x14ac:dyDescent="0.3">
      <c r="B10" s="81" t="str">
        <f t="shared" si="1"/>
        <v>JlnInc</v>
      </c>
      <c r="C10" s="2">
        <f>IF(ISTEXT(D10),MAX($C$6:$C9)+1,"")</f>
        <v>6</v>
      </c>
      <c r="D10" s="4" t="s">
        <v>9</v>
      </c>
      <c r="E10" s="95" t="s">
        <v>902</v>
      </c>
      <c r="F10" s="91" t="s">
        <v>43</v>
      </c>
      <c r="G10" s="76" t="s">
        <v>63</v>
      </c>
      <c r="H10" s="11">
        <f>COUNTIFS(D:D,"=Crucial",F:F,"=Function Available")</f>
        <v>0</v>
      </c>
      <c r="I10" s="14">
        <f t="shared" si="2"/>
        <v>3</v>
      </c>
      <c r="J10" s="15">
        <f t="shared" si="3"/>
        <v>0</v>
      </c>
      <c r="K10" s="21">
        <f t="shared" si="0"/>
        <v>0</v>
      </c>
      <c r="L10" s="82"/>
    </row>
    <row r="11" spans="2:12" ht="41.55" customHeight="1" x14ac:dyDescent="0.3">
      <c r="B11" s="81" t="str">
        <f t="shared" si="1"/>
        <v>JlnInc</v>
      </c>
      <c r="C11" s="2">
        <f>IF(ISTEXT(D11),MAX($C$6:$C10)+1,"")</f>
        <v>7</v>
      </c>
      <c r="D11" s="4" t="s">
        <v>9</v>
      </c>
      <c r="E11" s="95" t="s">
        <v>903</v>
      </c>
      <c r="F11" s="91" t="s">
        <v>43</v>
      </c>
      <c r="G11" s="76" t="s">
        <v>65</v>
      </c>
      <c r="H11" s="11">
        <f>COUNTIFS(D:D,"=Crucial",F:F,"=Function Not Available")</f>
        <v>0</v>
      </c>
      <c r="I11" s="14">
        <f t="shared" si="2"/>
        <v>3</v>
      </c>
      <c r="J11" s="15">
        <f t="shared" si="3"/>
        <v>0</v>
      </c>
      <c r="K11" s="21">
        <f t="shared" si="0"/>
        <v>0</v>
      </c>
      <c r="L11" s="82"/>
    </row>
    <row r="12" spans="2:12" ht="30" customHeight="1" x14ac:dyDescent="0.3">
      <c r="B12" s="81" t="str">
        <f t="shared" si="1"/>
        <v>JlnInc</v>
      </c>
      <c r="C12" s="2">
        <f>IF(ISTEXT(D12),MAX($C$6:$C11)+1,"")</f>
        <v>8</v>
      </c>
      <c r="D12" s="4" t="s">
        <v>9</v>
      </c>
      <c r="E12" s="95" t="s">
        <v>904</v>
      </c>
      <c r="F12" s="91" t="s">
        <v>43</v>
      </c>
      <c r="G12" s="76" t="s">
        <v>66</v>
      </c>
      <c r="H12" s="11">
        <f>COUNTIFS(D:D,"=Crucial",F:F,"=Exception")</f>
        <v>0</v>
      </c>
      <c r="I12" s="26">
        <f t="shared" si="2"/>
        <v>3</v>
      </c>
      <c r="J12" s="27">
        <f t="shared" si="3"/>
        <v>0</v>
      </c>
      <c r="K12" s="21">
        <f t="shared" si="0"/>
        <v>0</v>
      </c>
      <c r="L12" s="87"/>
    </row>
    <row r="13" spans="2:12" ht="30" customHeight="1" x14ac:dyDescent="0.3">
      <c r="B13" s="81" t="str">
        <f t="shared" si="1"/>
        <v>JlnInc</v>
      </c>
      <c r="C13" s="2">
        <f>IF(ISTEXT(D13),MAX($C$6:$C12)+1,"")</f>
        <v>9</v>
      </c>
      <c r="D13" s="4" t="s">
        <v>9</v>
      </c>
      <c r="E13" s="95" t="s">
        <v>905</v>
      </c>
      <c r="F13" s="91" t="s">
        <v>43</v>
      </c>
      <c r="G13" s="76" t="s">
        <v>67</v>
      </c>
      <c r="H13" s="11">
        <f>COUNTIFS(D:D,"=Important",F:F,"=Select From Drop Down")</f>
        <v>0</v>
      </c>
      <c r="I13" s="9">
        <f t="shared" si="2"/>
        <v>3</v>
      </c>
      <c r="J13" s="10">
        <f t="shared" si="3"/>
        <v>0</v>
      </c>
      <c r="K13" s="21">
        <f t="shared" si="0"/>
        <v>0</v>
      </c>
      <c r="L13" s="82"/>
    </row>
    <row r="14" spans="2:12" ht="30" customHeight="1" x14ac:dyDescent="0.3">
      <c r="B14" s="81" t="str">
        <f t="shared" si="1"/>
        <v>JlnInc</v>
      </c>
      <c r="C14" s="2">
        <f>IF(ISTEXT(D14),MAX($C$6:$C13)+1,"")</f>
        <v>10</v>
      </c>
      <c r="D14" s="4" t="s">
        <v>9</v>
      </c>
      <c r="E14" s="95" t="s">
        <v>906</v>
      </c>
      <c r="F14" s="91" t="s">
        <v>43</v>
      </c>
      <c r="G14" s="76" t="s">
        <v>69</v>
      </c>
      <c r="H14" s="11">
        <f>COUNTIFS(D:D,"=Important",F:F,"=Function Available")</f>
        <v>0</v>
      </c>
      <c r="I14" s="9">
        <f t="shared" ref="I14:I34" si="4">VLOOKUP($D14,SpecData,2,FALSE)</f>
        <v>3</v>
      </c>
      <c r="J14" s="10">
        <f t="shared" ref="J14:J34" si="5">VLOOKUP($F14,AvailabilityData,2,FALSE)</f>
        <v>0</v>
      </c>
      <c r="K14" s="21">
        <f t="shared" si="0"/>
        <v>0</v>
      </c>
      <c r="L14" s="82"/>
    </row>
    <row r="15" spans="2:12" ht="30" customHeight="1" x14ac:dyDescent="0.3">
      <c r="B15" s="81" t="str">
        <f t="shared" si="1"/>
        <v>JlnInc</v>
      </c>
      <c r="C15" s="2">
        <f>IF(ISTEXT(D15),MAX($C$6:$C14)+1,"")</f>
        <v>11</v>
      </c>
      <c r="D15" s="4" t="s">
        <v>9</v>
      </c>
      <c r="E15" s="95" t="s">
        <v>907</v>
      </c>
      <c r="F15" s="91" t="s">
        <v>43</v>
      </c>
      <c r="G15" s="76" t="s">
        <v>71</v>
      </c>
      <c r="H15" s="11">
        <f>COUNTIFS(D:D,"=Important",F:F,"=Function Not Available")</f>
        <v>0</v>
      </c>
      <c r="I15" s="9">
        <f t="shared" si="4"/>
        <v>3</v>
      </c>
      <c r="J15" s="10">
        <f t="shared" si="5"/>
        <v>0</v>
      </c>
      <c r="K15" s="21">
        <f t="shared" si="0"/>
        <v>0</v>
      </c>
      <c r="L15" s="82"/>
    </row>
    <row r="16" spans="2:12" ht="30" customHeight="1" x14ac:dyDescent="0.3">
      <c r="B16" s="81" t="str">
        <f t="shared" si="1"/>
        <v>JlnInc</v>
      </c>
      <c r="C16" s="2">
        <f>IF(ISTEXT(D16),MAX($C$6:$C15)+1,"")</f>
        <v>12</v>
      </c>
      <c r="D16" s="4" t="s">
        <v>9</v>
      </c>
      <c r="E16" s="184" t="s">
        <v>908</v>
      </c>
      <c r="F16" s="91" t="s">
        <v>43</v>
      </c>
      <c r="G16" s="76" t="s">
        <v>73</v>
      </c>
      <c r="H16" s="11">
        <f>COUNTIFS(D:D,"=Important",F:F,"=Exception")</f>
        <v>0</v>
      </c>
      <c r="I16" s="9">
        <f t="shared" si="4"/>
        <v>3</v>
      </c>
      <c r="J16" s="10">
        <f t="shared" si="5"/>
        <v>0</v>
      </c>
      <c r="K16" s="21">
        <f t="shared" si="0"/>
        <v>0</v>
      </c>
      <c r="L16" s="82"/>
    </row>
    <row r="17" spans="2:12" ht="30" customHeight="1" x14ac:dyDescent="0.3">
      <c r="B17" s="81" t="str">
        <f t="shared" si="1"/>
        <v>JlnInc</v>
      </c>
      <c r="C17" s="2">
        <f>IF(ISTEXT(D17),MAX($C$6:$C16)+1,"")</f>
        <v>13</v>
      </c>
      <c r="D17" s="4" t="s">
        <v>9</v>
      </c>
      <c r="E17" s="184" t="s">
        <v>909</v>
      </c>
      <c r="F17" s="91" t="s">
        <v>43</v>
      </c>
      <c r="G17" s="76" t="s">
        <v>73</v>
      </c>
      <c r="H17" s="11">
        <f>COUNTIFS(D:D,"=Important",F:F,"=Exception")</f>
        <v>0</v>
      </c>
      <c r="I17" s="9">
        <f t="shared" si="4"/>
        <v>3</v>
      </c>
      <c r="J17" s="10">
        <f t="shared" si="5"/>
        <v>0</v>
      </c>
      <c r="K17" s="21">
        <f t="shared" si="0"/>
        <v>0</v>
      </c>
      <c r="L17" s="82"/>
    </row>
    <row r="18" spans="2:12" ht="40.5" customHeight="1" x14ac:dyDescent="0.3">
      <c r="B18" s="81" t="str">
        <f t="shared" si="1"/>
        <v>JlnInc</v>
      </c>
      <c r="C18" s="2">
        <f>IF(ISTEXT(D18),MAX($C$6:$C17)+1,"")</f>
        <v>14</v>
      </c>
      <c r="D18" s="4" t="s">
        <v>9</v>
      </c>
      <c r="E18" s="184" t="s">
        <v>910</v>
      </c>
      <c r="F18" s="91" t="s">
        <v>43</v>
      </c>
      <c r="G18" s="76" t="s">
        <v>75</v>
      </c>
      <c r="H18" s="98">
        <f>COUNTIFS(D:D,"=Minimal",F:F,"=Select From Drop Down")</f>
        <v>0</v>
      </c>
      <c r="I18" s="9">
        <f t="shared" si="4"/>
        <v>3</v>
      </c>
      <c r="J18" s="10">
        <f t="shared" si="5"/>
        <v>0</v>
      </c>
      <c r="K18" s="21">
        <f t="shared" si="0"/>
        <v>0</v>
      </c>
      <c r="L18" s="82"/>
    </row>
    <row r="19" spans="2:12" ht="30" customHeight="1" x14ac:dyDescent="0.3">
      <c r="B19" s="81" t="str">
        <f t="shared" si="1"/>
        <v>JlnInc</v>
      </c>
      <c r="C19" s="2">
        <f>IF(ISTEXT(D19),MAX($C$6:$C18)+1,"")</f>
        <v>15</v>
      </c>
      <c r="D19" s="4" t="s">
        <v>9</v>
      </c>
      <c r="E19" s="184" t="s">
        <v>911</v>
      </c>
      <c r="F19" s="91" t="s">
        <v>43</v>
      </c>
      <c r="G19" s="76" t="s">
        <v>77</v>
      </c>
      <c r="H19" s="98">
        <f>COUNTIFS(D:D,"=Minimal",F:F,"=Function Available")</f>
        <v>0</v>
      </c>
      <c r="I19" s="9">
        <f t="shared" si="4"/>
        <v>3</v>
      </c>
      <c r="J19" s="10">
        <f t="shared" si="5"/>
        <v>0</v>
      </c>
      <c r="K19" s="21">
        <f t="shared" si="0"/>
        <v>0</v>
      </c>
      <c r="L19" s="82"/>
    </row>
    <row r="20" spans="2:12" ht="30" customHeight="1" x14ac:dyDescent="0.3">
      <c r="B20" s="81" t="str">
        <f t="shared" si="1"/>
        <v>JlnInc</v>
      </c>
      <c r="C20" s="2">
        <f>IF(ISTEXT(D20),MAX($C$6:$C19)+1,"")</f>
        <v>16</v>
      </c>
      <c r="D20" s="4" t="s">
        <v>9</v>
      </c>
      <c r="E20" s="184" t="s">
        <v>912</v>
      </c>
      <c r="F20" s="91" t="s">
        <v>43</v>
      </c>
      <c r="G20" s="76" t="s">
        <v>79</v>
      </c>
      <c r="H20" s="98">
        <f>COUNTIFS(D:D,"=Minimal",F:F,"=Function Not Available")</f>
        <v>0</v>
      </c>
      <c r="I20" s="9">
        <f t="shared" si="4"/>
        <v>3</v>
      </c>
      <c r="J20" s="10">
        <f t="shared" si="5"/>
        <v>0</v>
      </c>
      <c r="K20" s="21">
        <f t="shared" si="0"/>
        <v>0</v>
      </c>
      <c r="L20" s="82"/>
    </row>
    <row r="21" spans="2:12" ht="30" customHeight="1" x14ac:dyDescent="0.3">
      <c r="B21" s="81" t="str">
        <f t="shared" si="1"/>
        <v>JlnInc</v>
      </c>
      <c r="C21" s="2">
        <f>IF(ISTEXT(D21),MAX($C$6:$C20)+1,"")</f>
        <v>17</v>
      </c>
      <c r="D21" s="4" t="s">
        <v>9</v>
      </c>
      <c r="E21" s="184" t="s">
        <v>913</v>
      </c>
      <c r="F21" s="91" t="s">
        <v>43</v>
      </c>
      <c r="G21" s="76" t="s">
        <v>81</v>
      </c>
      <c r="H21" s="98">
        <f>COUNTIFS(D:D,"=Minimal",F:F,"=Exception")</f>
        <v>0</v>
      </c>
      <c r="I21" s="9">
        <f t="shared" si="4"/>
        <v>3</v>
      </c>
      <c r="J21" s="10">
        <f t="shared" si="5"/>
        <v>0</v>
      </c>
      <c r="K21" s="21">
        <f t="shared" si="0"/>
        <v>0</v>
      </c>
      <c r="L21" s="82"/>
    </row>
    <row r="22" spans="2:12" ht="30" customHeight="1" x14ac:dyDescent="0.3">
      <c r="B22" s="81" t="str">
        <f t="shared" ref="B22:B34" si="6">IF(C22="","",$B$4)</f>
        <v>JlnInc</v>
      </c>
      <c r="C22" s="2">
        <f>IF(ISTEXT(D22),MAX($C$6:$C21)+1,"")</f>
        <v>18</v>
      </c>
      <c r="D22" s="4" t="s">
        <v>9</v>
      </c>
      <c r="E22" s="184" t="s">
        <v>914</v>
      </c>
      <c r="F22" s="91" t="s">
        <v>43</v>
      </c>
      <c r="G22" s="76"/>
      <c r="H22" s="8"/>
      <c r="I22" s="9">
        <f t="shared" si="4"/>
        <v>3</v>
      </c>
      <c r="J22" s="10">
        <f t="shared" si="5"/>
        <v>0</v>
      </c>
      <c r="K22" s="21">
        <f t="shared" si="0"/>
        <v>0</v>
      </c>
      <c r="L22" s="82"/>
    </row>
    <row r="23" spans="2:12" ht="30" customHeight="1" x14ac:dyDescent="0.3">
      <c r="B23" s="81" t="str">
        <f t="shared" si="6"/>
        <v>JlnInc</v>
      </c>
      <c r="C23" s="2">
        <f>IF(ISTEXT(D23),MAX($C$6:$C22)+1,"")</f>
        <v>19</v>
      </c>
      <c r="D23" s="4" t="s">
        <v>9</v>
      </c>
      <c r="E23" s="184" t="s">
        <v>915</v>
      </c>
      <c r="F23" s="91" t="s">
        <v>43</v>
      </c>
      <c r="G23" s="76"/>
      <c r="H23" s="8"/>
      <c r="I23" s="9">
        <f t="shared" si="4"/>
        <v>3</v>
      </c>
      <c r="J23" s="10">
        <f t="shared" si="5"/>
        <v>0</v>
      </c>
      <c r="K23" s="21">
        <f t="shared" si="0"/>
        <v>0</v>
      </c>
      <c r="L23" s="82"/>
    </row>
    <row r="24" spans="2:12" ht="30" customHeight="1" x14ac:dyDescent="0.3">
      <c r="B24" s="81" t="str">
        <f t="shared" si="6"/>
        <v>JlnInc</v>
      </c>
      <c r="C24" s="2">
        <f>IF(ISTEXT(D24),MAX($C$6:$C23)+1,"")</f>
        <v>20</v>
      </c>
      <c r="D24" s="4" t="s">
        <v>9</v>
      </c>
      <c r="E24" s="184" t="s">
        <v>916</v>
      </c>
      <c r="F24" s="91" t="s">
        <v>43</v>
      </c>
      <c r="G24" s="76"/>
      <c r="H24" s="8"/>
      <c r="I24" s="9">
        <f t="shared" si="4"/>
        <v>3</v>
      </c>
      <c r="J24" s="10">
        <f t="shared" si="5"/>
        <v>0</v>
      </c>
      <c r="K24" s="21">
        <f t="shared" si="0"/>
        <v>0</v>
      </c>
      <c r="L24" s="82"/>
    </row>
    <row r="25" spans="2:12" ht="30" customHeight="1" x14ac:dyDescent="0.3">
      <c r="B25" s="81" t="str">
        <f t="shared" si="6"/>
        <v>JlnInc</v>
      </c>
      <c r="C25" s="2">
        <f>IF(ISTEXT(D25),MAX($C$6:$C24)+1,"")</f>
        <v>21</v>
      </c>
      <c r="D25" s="4" t="s">
        <v>9</v>
      </c>
      <c r="E25" s="184" t="s">
        <v>917</v>
      </c>
      <c r="F25" s="91" t="s">
        <v>43</v>
      </c>
      <c r="G25" s="76"/>
      <c r="H25" s="8"/>
      <c r="I25" s="9">
        <f t="shared" si="4"/>
        <v>3</v>
      </c>
      <c r="J25" s="10">
        <f t="shared" si="5"/>
        <v>0</v>
      </c>
      <c r="K25" s="21">
        <f t="shared" si="0"/>
        <v>0</v>
      </c>
      <c r="L25" s="82"/>
    </row>
    <row r="26" spans="2:12" ht="30" customHeight="1" x14ac:dyDescent="0.3">
      <c r="B26" s="81" t="str">
        <f t="shared" si="6"/>
        <v>JlnInc</v>
      </c>
      <c r="C26" s="2">
        <f>IF(ISTEXT(D26),MAX($C$6:$C25)+1,"")</f>
        <v>22</v>
      </c>
      <c r="D26" s="4" t="s">
        <v>9</v>
      </c>
      <c r="E26" s="184" t="s">
        <v>918</v>
      </c>
      <c r="F26" s="91" t="s">
        <v>43</v>
      </c>
      <c r="G26" s="76"/>
      <c r="H26" s="8"/>
      <c r="I26" s="9">
        <f t="shared" si="4"/>
        <v>3</v>
      </c>
      <c r="J26" s="10">
        <f t="shared" si="5"/>
        <v>0</v>
      </c>
      <c r="K26" s="21">
        <f t="shared" si="0"/>
        <v>0</v>
      </c>
      <c r="L26" s="82"/>
    </row>
    <row r="27" spans="2:12" ht="30" customHeight="1" x14ac:dyDescent="0.3">
      <c r="B27" s="81" t="str">
        <f t="shared" si="6"/>
        <v>JlnInc</v>
      </c>
      <c r="C27" s="2">
        <f>IF(ISTEXT(D27),MAX($C$6:$C26)+1,"")</f>
        <v>23</v>
      </c>
      <c r="D27" s="4" t="s">
        <v>9</v>
      </c>
      <c r="E27" s="184" t="s">
        <v>919</v>
      </c>
      <c r="F27" s="91" t="s">
        <v>43</v>
      </c>
      <c r="G27" s="76"/>
      <c r="H27" s="8"/>
      <c r="I27" s="9">
        <f t="shared" si="4"/>
        <v>3</v>
      </c>
      <c r="J27" s="10">
        <f t="shared" si="5"/>
        <v>0</v>
      </c>
      <c r="K27" s="21">
        <f t="shared" si="0"/>
        <v>0</v>
      </c>
      <c r="L27" s="82"/>
    </row>
    <row r="28" spans="2:12" ht="30" customHeight="1" x14ac:dyDescent="0.3">
      <c r="B28" s="81" t="str">
        <f t="shared" si="6"/>
        <v>JlnInc</v>
      </c>
      <c r="C28" s="2">
        <f>IF(ISTEXT(D28),MAX($C$6:$C27)+1,"")</f>
        <v>24</v>
      </c>
      <c r="D28" s="4" t="s">
        <v>9</v>
      </c>
      <c r="E28" s="184" t="s">
        <v>920</v>
      </c>
      <c r="F28" s="91" t="s">
        <v>43</v>
      </c>
      <c r="G28" s="76"/>
      <c r="H28" s="8"/>
      <c r="I28" s="9">
        <f t="shared" si="4"/>
        <v>3</v>
      </c>
      <c r="J28" s="10">
        <f t="shared" si="5"/>
        <v>0</v>
      </c>
      <c r="K28" s="21">
        <f t="shared" si="0"/>
        <v>0</v>
      </c>
      <c r="L28" s="82"/>
    </row>
    <row r="29" spans="2:12" ht="30" customHeight="1" x14ac:dyDescent="0.3">
      <c r="B29" s="81" t="str">
        <f t="shared" si="6"/>
        <v>JlnInc</v>
      </c>
      <c r="C29" s="2">
        <f>IF(ISTEXT(D29),MAX($C$6:$C28)+1,"")</f>
        <v>25</v>
      </c>
      <c r="D29" s="4" t="s">
        <v>9</v>
      </c>
      <c r="E29" s="184" t="s">
        <v>921</v>
      </c>
      <c r="F29" s="91" t="s">
        <v>43</v>
      </c>
      <c r="G29" s="76"/>
      <c r="H29" s="8"/>
      <c r="I29" s="9">
        <f t="shared" si="4"/>
        <v>3</v>
      </c>
      <c r="J29" s="10">
        <f t="shared" si="5"/>
        <v>0</v>
      </c>
      <c r="K29" s="21">
        <f t="shared" si="0"/>
        <v>0</v>
      </c>
      <c r="L29" s="82"/>
    </row>
    <row r="30" spans="2:12" ht="30" customHeight="1" x14ac:dyDescent="0.3">
      <c r="B30" s="81" t="str">
        <f t="shared" si="6"/>
        <v>JlnInc</v>
      </c>
      <c r="C30" s="2">
        <f>IF(ISTEXT(D30),MAX($C$6:$C29)+1,"")</f>
        <v>26</v>
      </c>
      <c r="D30" s="4" t="s">
        <v>9</v>
      </c>
      <c r="E30" s="184" t="s">
        <v>922</v>
      </c>
      <c r="F30" s="91" t="s">
        <v>43</v>
      </c>
      <c r="G30" s="76"/>
      <c r="H30" s="8"/>
      <c r="I30" s="9">
        <f t="shared" si="4"/>
        <v>3</v>
      </c>
      <c r="J30" s="10">
        <f t="shared" si="5"/>
        <v>0</v>
      </c>
      <c r="K30" s="21">
        <f t="shared" si="0"/>
        <v>0</v>
      </c>
      <c r="L30" s="82"/>
    </row>
    <row r="31" spans="2:12" ht="30" customHeight="1" x14ac:dyDescent="0.3">
      <c r="B31" s="86" t="str">
        <f t="shared" si="6"/>
        <v/>
      </c>
      <c r="C31" s="1" t="str">
        <f>IF(ISTEXT(D31),MAX($C$6:$C30)+1,"")</f>
        <v/>
      </c>
      <c r="D31" s="3"/>
      <c r="E31" s="193" t="s">
        <v>923</v>
      </c>
      <c r="F31" s="137"/>
      <c r="G31" s="78"/>
      <c r="H31" s="72"/>
      <c r="I31" s="72"/>
      <c r="J31" s="72"/>
      <c r="K31" s="72"/>
      <c r="L31" s="72"/>
    </row>
    <row r="32" spans="2:12" ht="30" customHeight="1" x14ac:dyDescent="0.3">
      <c r="B32" s="81" t="str">
        <f t="shared" si="6"/>
        <v>JlnInc</v>
      </c>
      <c r="C32" s="2">
        <f>IF(ISTEXT(D32),MAX($C$6:$C30)+1,"")</f>
        <v>27</v>
      </c>
      <c r="D32" s="4" t="s">
        <v>9</v>
      </c>
      <c r="E32" s="95" t="s">
        <v>924</v>
      </c>
      <c r="F32" s="91" t="s">
        <v>43</v>
      </c>
      <c r="G32" s="76"/>
      <c r="H32" s="8"/>
      <c r="I32" s="9">
        <f t="shared" si="4"/>
        <v>3</v>
      </c>
      <c r="J32" s="10">
        <f t="shared" si="5"/>
        <v>0</v>
      </c>
      <c r="K32" s="21">
        <f t="shared" si="0"/>
        <v>0</v>
      </c>
      <c r="L32" s="82"/>
    </row>
    <row r="33" spans="2:12" ht="30" customHeight="1" x14ac:dyDescent="0.3">
      <c r="B33" s="81" t="str">
        <f t="shared" si="6"/>
        <v>JlnInc</v>
      </c>
      <c r="C33" s="2">
        <f>IF(ISTEXT(D33),MAX($C$6:$C32)+1,"")</f>
        <v>28</v>
      </c>
      <c r="D33" s="4" t="s">
        <v>9</v>
      </c>
      <c r="E33" s="95" t="s">
        <v>925</v>
      </c>
      <c r="F33" s="91" t="s">
        <v>43</v>
      </c>
      <c r="G33" s="76"/>
      <c r="H33" s="8"/>
      <c r="I33" s="9">
        <f t="shared" si="4"/>
        <v>3</v>
      </c>
      <c r="J33" s="10">
        <f t="shared" si="5"/>
        <v>0</v>
      </c>
      <c r="K33" s="21">
        <f t="shared" si="0"/>
        <v>0</v>
      </c>
      <c r="L33" s="82"/>
    </row>
    <row r="34" spans="2:12" ht="30" customHeight="1" x14ac:dyDescent="0.3">
      <c r="B34" s="81" t="str">
        <f t="shared" si="6"/>
        <v>JlnInc</v>
      </c>
      <c r="C34" s="2">
        <f>IF(ISTEXT(D34),MAX($C$6:$C33)+1,"")</f>
        <v>29</v>
      </c>
      <c r="D34" s="4" t="s">
        <v>9</v>
      </c>
      <c r="E34" s="95" t="s">
        <v>926</v>
      </c>
      <c r="F34" s="91" t="s">
        <v>43</v>
      </c>
      <c r="G34" s="76"/>
      <c r="H34" s="8"/>
      <c r="I34" s="9">
        <f t="shared" si="4"/>
        <v>3</v>
      </c>
      <c r="J34" s="10">
        <f t="shared" si="5"/>
        <v>0</v>
      </c>
      <c r="K34" s="21">
        <f t="shared" si="0"/>
        <v>0</v>
      </c>
      <c r="L34" s="82"/>
    </row>
    <row r="35" spans="2:12" ht="2.5499999999999998" customHeight="1" x14ac:dyDescent="0.3">
      <c r="E35" s="106"/>
    </row>
    <row r="36" spans="2:12" hidden="1" x14ac:dyDescent="0.3">
      <c r="E36" s="106"/>
    </row>
    <row r="37" spans="2:12" hidden="1" x14ac:dyDescent="0.3">
      <c r="E37" s="106"/>
    </row>
    <row r="38" spans="2:12" hidden="1" x14ac:dyDescent="0.3">
      <c r="E38" s="106"/>
    </row>
    <row r="39" spans="2:12" hidden="1" x14ac:dyDescent="0.3">
      <c r="E39" s="106"/>
    </row>
    <row r="40" spans="2:12" hidden="1" x14ac:dyDescent="0.3">
      <c r="E40" s="106"/>
    </row>
    <row r="41" spans="2:12" hidden="1" x14ac:dyDescent="0.3">
      <c r="E41" s="106"/>
    </row>
    <row r="42" spans="2:12" hidden="1" x14ac:dyDescent="0.3">
      <c r="E42" s="106"/>
    </row>
    <row r="43" spans="2:12" hidden="1" x14ac:dyDescent="0.3">
      <c r="E43" s="106"/>
    </row>
    <row r="44" spans="2:12" hidden="1" x14ac:dyDescent="0.3">
      <c r="E44" s="106"/>
    </row>
    <row r="45" spans="2:12" hidden="1" x14ac:dyDescent="0.3">
      <c r="E45" s="106"/>
    </row>
    <row r="46" spans="2:12" hidden="1" x14ac:dyDescent="0.3">
      <c r="E46" s="106"/>
    </row>
    <row r="47" spans="2:12" hidden="1" x14ac:dyDescent="0.3">
      <c r="E47" s="106"/>
    </row>
    <row r="48" spans="2:12"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sheetData>
  <sheetProtection algorithmName="SHA-512" hashValue="9QRlicqj9M5U/pV1dR1t0fVjhH4wNMjaIzwd5Z48ywKNL8DsDBvTM46ysLp/q4z4Ti2l5WsZkewSOX10dfe3nQ==" saltValue="FBBi7fHyUkoM1pDNWeT13w==" spinCount="100000" sheet="1" selectLockedCells="1"/>
  <conditionalFormatting sqref="D4:D7">
    <cfRule type="cellIs" dxfId="99" priority="16" operator="equal">
      <formula>"Important"</formula>
    </cfRule>
    <cfRule type="cellIs" dxfId="98" priority="17" operator="equal">
      <formula>"Crucial"</formula>
    </cfRule>
    <cfRule type="cellIs" dxfId="97" priority="18" operator="equal">
      <formula>"N/A"</formula>
    </cfRule>
  </conditionalFormatting>
  <conditionalFormatting sqref="D9:D30">
    <cfRule type="cellIs" dxfId="96" priority="10" operator="equal">
      <formula>"Important"</formula>
    </cfRule>
    <cfRule type="cellIs" dxfId="95" priority="11" operator="equal">
      <formula>"Crucial"</formula>
    </cfRule>
    <cfRule type="cellIs" dxfId="94" priority="12" operator="equal">
      <formula>"N/A"</formula>
    </cfRule>
  </conditionalFormatting>
  <conditionalFormatting sqref="D32:D34">
    <cfRule type="cellIs" dxfId="93" priority="28" operator="equal">
      <formula>"Important"</formula>
    </cfRule>
    <cfRule type="cellIs" dxfId="92" priority="29" operator="equal">
      <formula>"Crucial"</formula>
    </cfRule>
    <cfRule type="cellIs" dxfId="91" priority="30" operator="equal">
      <formula>"N/A"</formula>
    </cfRule>
  </conditionalFormatting>
  <conditionalFormatting sqref="F4:F34">
    <cfRule type="cellIs" dxfId="90" priority="1" operator="equal">
      <formula>"Function Not Available"</formula>
    </cfRule>
    <cfRule type="cellIs" dxfId="89" priority="2" operator="equal">
      <formula>"Function Available"</formula>
    </cfRule>
    <cfRule type="cellIs" dxfId="88" priority="3" operator="equal">
      <formula>"Exception"</formula>
    </cfRule>
  </conditionalFormatting>
  <dataValidations count="3">
    <dataValidation type="list" allowBlank="1" showInputMessage="1" showErrorMessage="1" sqref="F4:F5" xr:uid="{00000000-0002-0000-1600-000000000000}">
      <formula1>AvailabilityType</formula1>
    </dataValidation>
    <dataValidation type="list" allowBlank="1" showInputMessage="1" showErrorMessage="1" errorTitle="Invalid specification type" error="Please enter a Specification type from the drop-down list." sqref="D4:D7 D9:D30 D32:D34" xr:uid="{00000000-0002-0000-1600-000001000000}">
      <formula1>SpecType</formula1>
    </dataValidation>
    <dataValidation type="list" allowBlank="1" showInputMessage="1" showErrorMessage="1" errorTitle="Invalid specification type" error="Please enter a Specification type from the drop-down list." sqref="F6:F7 F9:F30 F32:F34" xr:uid="{00000000-0002-0000-16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C00"/>
  </sheetPr>
  <dimension ref="A1:M138"/>
  <sheetViews>
    <sheetView showGridLines="0" zoomScale="80" zoomScaleNormal="8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3" customHeight="1" x14ac:dyDescent="0.3"/>
    <row r="2" spans="2:12" ht="129" customHeight="1" thickBot="1" x14ac:dyDescent="0.35">
      <c r="B2" s="124" t="s">
        <v>44</v>
      </c>
      <c r="C2" s="125" t="s">
        <v>45</v>
      </c>
      <c r="D2" s="125" t="s">
        <v>46</v>
      </c>
      <c r="E2" s="125" t="s">
        <v>1643</v>
      </c>
      <c r="F2" s="125" t="s">
        <v>42</v>
      </c>
      <c r="G2" s="126" t="s">
        <v>47</v>
      </c>
      <c r="H2" s="126" t="s">
        <v>48</v>
      </c>
      <c r="I2" s="127" t="s">
        <v>49</v>
      </c>
      <c r="J2" s="127" t="s">
        <v>50</v>
      </c>
      <c r="K2" s="128" t="s">
        <v>14</v>
      </c>
      <c r="L2" s="129" t="s">
        <v>51</v>
      </c>
    </row>
    <row r="3" spans="2:12" ht="16.2" thickBot="1" x14ac:dyDescent="0.35">
      <c r="B3" s="34" t="s">
        <v>1644</v>
      </c>
      <c r="C3" s="34"/>
      <c r="D3" s="34"/>
      <c r="E3" s="34"/>
      <c r="F3" s="34"/>
      <c r="G3" s="77" t="s">
        <v>52</v>
      </c>
      <c r="H3" s="25">
        <f>COUNTA(D4:D412)</f>
        <v>35</v>
      </c>
      <c r="I3" s="61"/>
      <c r="J3" s="62" t="s">
        <v>53</v>
      </c>
      <c r="K3" s="63">
        <f>SUM(K4:K439)</f>
        <v>0</v>
      </c>
      <c r="L3" s="34"/>
    </row>
    <row r="4" spans="2:12" ht="69" x14ac:dyDescent="0.3">
      <c r="B4" s="81" t="s">
        <v>1645</v>
      </c>
      <c r="C4" s="2">
        <v>1</v>
      </c>
      <c r="D4" s="4" t="s">
        <v>9</v>
      </c>
      <c r="E4" s="218" t="s">
        <v>927</v>
      </c>
      <c r="F4" s="91" t="s">
        <v>43</v>
      </c>
      <c r="G4" s="76" t="s">
        <v>54</v>
      </c>
      <c r="H4" s="20">
        <f>COUNTIF(F4:F412,"Select from Drop Down")</f>
        <v>35</v>
      </c>
      <c r="I4" s="14">
        <f>VLOOKUP($D4,SpecData,2,FALSE)</f>
        <v>3</v>
      </c>
      <c r="J4" s="15">
        <f>VLOOKUP($F4,AvailabilityData,2,FALSE)</f>
        <v>0</v>
      </c>
      <c r="K4" s="21">
        <f>I4*J4</f>
        <v>0</v>
      </c>
      <c r="L4" s="82"/>
    </row>
    <row r="5" spans="2:12" ht="30" customHeight="1" x14ac:dyDescent="0.3">
      <c r="B5" s="81" t="str">
        <f>IF(C5="","",$B$4)</f>
        <v>JlnGrv</v>
      </c>
      <c r="C5" s="2">
        <f>IF(ISTEXT(D5),MAX($C$4:$C4)+1,"")</f>
        <v>2</v>
      </c>
      <c r="D5" s="4" t="s">
        <v>9</v>
      </c>
      <c r="E5" s="219" t="s">
        <v>928</v>
      </c>
      <c r="F5" s="91" t="s">
        <v>43</v>
      </c>
      <c r="G5" s="76" t="s">
        <v>55</v>
      </c>
      <c r="H5" s="20">
        <f>COUNTIF(F4:F412,"Function Available")</f>
        <v>0</v>
      </c>
      <c r="I5" s="14">
        <f>VLOOKUP($D5,SpecData,2,FALSE)</f>
        <v>3</v>
      </c>
      <c r="J5" s="15">
        <f>VLOOKUP($F5,AvailabilityData,2,FALSE)</f>
        <v>0</v>
      </c>
      <c r="K5" s="21">
        <f t="shared" ref="K5:K43" si="0">I5*J5</f>
        <v>0</v>
      </c>
      <c r="L5" s="82"/>
    </row>
    <row r="6" spans="2:12" ht="30" customHeight="1" x14ac:dyDescent="0.3">
      <c r="B6" s="81" t="str">
        <f>IF(C6="","",$B$4)</f>
        <v>JlnGrv</v>
      </c>
      <c r="C6" s="2">
        <f>IF(ISTEXT(D6),MAX($C$4:$C5)+1,"")</f>
        <v>3</v>
      </c>
      <c r="D6" s="4" t="s">
        <v>10</v>
      </c>
      <c r="E6" s="219" t="s">
        <v>1705</v>
      </c>
      <c r="F6" s="91" t="s">
        <v>43</v>
      </c>
      <c r="G6" s="76" t="s">
        <v>57</v>
      </c>
      <c r="H6" s="8">
        <f>COUNTIF(F4:F412,"Function Not Available")</f>
        <v>0</v>
      </c>
      <c r="I6" s="14">
        <f t="shared" ref="I6:I43" si="1">VLOOKUP($D6,SpecData,2,FALSE)</f>
        <v>2</v>
      </c>
      <c r="J6" s="15">
        <f t="shared" ref="J6:J43" si="2">VLOOKUP($F6,AvailabilityData,2,FALSE)</f>
        <v>0</v>
      </c>
      <c r="K6" s="21">
        <f t="shared" si="0"/>
        <v>0</v>
      </c>
      <c r="L6" s="82"/>
    </row>
    <row r="7" spans="2:12" ht="30" customHeight="1" x14ac:dyDescent="0.3">
      <c r="B7" s="86" t="str">
        <f t="shared" ref="B7" si="3">IF(C7="","",$B$4)</f>
        <v/>
      </c>
      <c r="C7" s="1" t="str">
        <f>IF(ISTEXT(D7),MAX($C$6:$C6)+1,"")</f>
        <v/>
      </c>
      <c r="D7" s="3"/>
      <c r="E7" s="220" t="s">
        <v>929</v>
      </c>
      <c r="F7" s="137"/>
      <c r="G7" s="78"/>
      <c r="H7" s="72"/>
      <c r="I7" s="72"/>
      <c r="J7" s="72"/>
      <c r="K7" s="72"/>
      <c r="L7" s="72"/>
    </row>
    <row r="8" spans="2:12" ht="30" customHeight="1" x14ac:dyDescent="0.3">
      <c r="B8" s="81" t="str">
        <f t="shared" ref="B8:B18" si="4">IF(C8="","",$B$4)</f>
        <v>JlnGrv</v>
      </c>
      <c r="C8" s="2">
        <f>IF(ISTEXT(D8),MAX($C$4:$C6)+1,"")</f>
        <v>4</v>
      </c>
      <c r="D8" s="4" t="s">
        <v>9</v>
      </c>
      <c r="E8" s="231" t="s">
        <v>930</v>
      </c>
      <c r="F8" s="91" t="s">
        <v>43</v>
      </c>
      <c r="G8" s="76" t="s">
        <v>59</v>
      </c>
      <c r="H8" s="8">
        <f>COUNTIF(F5:F413,"Exception")</f>
        <v>0</v>
      </c>
      <c r="I8" s="14">
        <f t="shared" si="1"/>
        <v>3</v>
      </c>
      <c r="J8" s="15">
        <f t="shared" si="2"/>
        <v>0</v>
      </c>
      <c r="K8" s="21">
        <f t="shared" si="0"/>
        <v>0</v>
      </c>
      <c r="L8" s="82"/>
    </row>
    <row r="9" spans="2:12" ht="30" customHeight="1" x14ac:dyDescent="0.3">
      <c r="B9" s="81" t="str">
        <f t="shared" si="4"/>
        <v>JlnGrv</v>
      </c>
      <c r="C9" s="2">
        <f>IF(ISTEXT(D9),MAX($C$4:$C8)+1,"")</f>
        <v>5</v>
      </c>
      <c r="D9" s="4" t="s">
        <v>9</v>
      </c>
      <c r="E9" s="190" t="s">
        <v>931</v>
      </c>
      <c r="F9" s="91" t="s">
        <v>43</v>
      </c>
      <c r="G9" s="76" t="s">
        <v>61</v>
      </c>
      <c r="H9" s="11">
        <f>COUNTIFS(D:D,"=Crucial",F:F,"=Select From Drop Down")</f>
        <v>31</v>
      </c>
      <c r="I9" s="14">
        <f t="shared" si="1"/>
        <v>3</v>
      </c>
      <c r="J9" s="15">
        <f t="shared" si="2"/>
        <v>0</v>
      </c>
      <c r="K9" s="21">
        <f t="shared" si="0"/>
        <v>0</v>
      </c>
      <c r="L9" s="82"/>
    </row>
    <row r="10" spans="2:12" ht="30" customHeight="1" x14ac:dyDescent="0.3">
      <c r="B10" s="81" t="str">
        <f t="shared" si="4"/>
        <v>JlnGrv</v>
      </c>
      <c r="C10" s="2">
        <f>IF(ISTEXT(D10),MAX($C$4:$C9)+1,"")</f>
        <v>6</v>
      </c>
      <c r="D10" s="4" t="s">
        <v>9</v>
      </c>
      <c r="E10" s="190" t="s">
        <v>932</v>
      </c>
      <c r="F10" s="91" t="s">
        <v>43</v>
      </c>
      <c r="G10" s="76" t="s">
        <v>63</v>
      </c>
      <c r="H10" s="11">
        <f>COUNTIFS(D:D,"=Crucial",F:F,"=Function Available")</f>
        <v>0</v>
      </c>
      <c r="I10" s="14">
        <f t="shared" si="1"/>
        <v>3</v>
      </c>
      <c r="J10" s="15">
        <f t="shared" si="2"/>
        <v>0</v>
      </c>
      <c r="K10" s="21">
        <f t="shared" si="0"/>
        <v>0</v>
      </c>
      <c r="L10" s="82"/>
    </row>
    <row r="11" spans="2:12" ht="30" customHeight="1" x14ac:dyDescent="0.3">
      <c r="B11" s="81" t="str">
        <f t="shared" si="4"/>
        <v>JlnGrv</v>
      </c>
      <c r="C11" s="2">
        <f>IF(ISTEXT(D11),MAX($C$4:$C10)+1,"")</f>
        <v>7</v>
      </c>
      <c r="D11" s="4" t="s">
        <v>9</v>
      </c>
      <c r="E11" s="190" t="s">
        <v>426</v>
      </c>
      <c r="F11" s="91" t="s">
        <v>43</v>
      </c>
      <c r="G11" s="76" t="s">
        <v>65</v>
      </c>
      <c r="H11" s="11">
        <f>COUNTIFS(D:D,"=Crucial",F:F,"=Function Not Available")</f>
        <v>0</v>
      </c>
      <c r="I11" s="14">
        <f t="shared" si="1"/>
        <v>3</v>
      </c>
      <c r="J11" s="15">
        <f t="shared" si="2"/>
        <v>0</v>
      </c>
      <c r="K11" s="21">
        <f t="shared" si="0"/>
        <v>0</v>
      </c>
      <c r="L11" s="82"/>
    </row>
    <row r="12" spans="2:12" ht="30" customHeight="1" x14ac:dyDescent="0.3">
      <c r="B12" s="81" t="str">
        <f t="shared" si="4"/>
        <v>JlnGrv</v>
      </c>
      <c r="C12" s="2">
        <f>IF(ISTEXT(D12),MAX($C$4:$C11)+1,"")</f>
        <v>8</v>
      </c>
      <c r="D12" s="4" t="s">
        <v>10</v>
      </c>
      <c r="E12" s="190" t="s">
        <v>255</v>
      </c>
      <c r="F12" s="91" t="s">
        <v>43</v>
      </c>
      <c r="G12" s="76" t="s">
        <v>66</v>
      </c>
      <c r="H12" s="11">
        <f>COUNTIFS(D:D,"=Crucial",F:F,"=Exception")</f>
        <v>0</v>
      </c>
      <c r="I12" s="14">
        <f t="shared" si="1"/>
        <v>2</v>
      </c>
      <c r="J12" s="15">
        <f t="shared" si="2"/>
        <v>0</v>
      </c>
      <c r="K12" s="21">
        <f t="shared" si="0"/>
        <v>0</v>
      </c>
      <c r="L12" s="82"/>
    </row>
    <row r="13" spans="2:12" ht="30" customHeight="1" x14ac:dyDescent="0.3">
      <c r="B13" s="86" t="str">
        <f t="shared" si="4"/>
        <v/>
      </c>
      <c r="C13" s="1" t="str">
        <f>IF(ISTEXT(D13),MAX($C$6:$C12)+1,"")</f>
        <v/>
      </c>
      <c r="D13" s="3"/>
      <c r="E13" s="220" t="s">
        <v>933</v>
      </c>
      <c r="F13" s="137"/>
      <c r="G13" s="78"/>
      <c r="H13" s="72"/>
      <c r="I13" s="72"/>
      <c r="J13" s="72"/>
      <c r="K13" s="72"/>
      <c r="L13" s="72"/>
    </row>
    <row r="14" spans="2:12" ht="30" customHeight="1" x14ac:dyDescent="0.3">
      <c r="B14" s="81" t="str">
        <f t="shared" si="4"/>
        <v>JlnGrv</v>
      </c>
      <c r="C14" s="2">
        <f>IF(ISTEXT(D14),MAX($C$4:$C12)+1,"")</f>
        <v>9</v>
      </c>
      <c r="D14" s="4" t="s">
        <v>9</v>
      </c>
      <c r="E14" s="221" t="s">
        <v>1732</v>
      </c>
      <c r="F14" s="91" t="s">
        <v>43</v>
      </c>
      <c r="G14" s="68" t="s">
        <v>67</v>
      </c>
      <c r="H14" s="28">
        <f>COUNTIFS(D:D,"=Important",F:F,"=Select From Drop Down")</f>
        <v>3</v>
      </c>
      <c r="I14" s="14">
        <f t="shared" si="1"/>
        <v>3</v>
      </c>
      <c r="J14" s="15">
        <f t="shared" si="2"/>
        <v>0</v>
      </c>
      <c r="K14" s="21">
        <f t="shared" si="0"/>
        <v>0</v>
      </c>
      <c r="L14" s="82"/>
    </row>
    <row r="15" spans="2:12" ht="30" customHeight="1" x14ac:dyDescent="0.3">
      <c r="B15" s="81" t="str">
        <f t="shared" si="4"/>
        <v>JlnGrv</v>
      </c>
      <c r="C15" s="2">
        <f>IF(ISTEXT(D15),MAX($C$4:$C14)+1,"")</f>
        <v>10</v>
      </c>
      <c r="D15" s="173" t="s">
        <v>9</v>
      </c>
      <c r="E15" s="180" t="s">
        <v>1733</v>
      </c>
      <c r="F15" s="174" t="s">
        <v>43</v>
      </c>
      <c r="G15" s="68" t="s">
        <v>69</v>
      </c>
      <c r="H15" s="97">
        <f>COUNTIFS(D:D,"=Important",F:F,"=Function Available")</f>
        <v>0</v>
      </c>
      <c r="I15" s="176">
        <f>VLOOKUP($D15,SpecData,2,FALSE)</f>
        <v>3</v>
      </c>
      <c r="J15" s="177">
        <f>VLOOKUP($F15,AvailabilityData,2,FALSE)</f>
        <v>0</v>
      </c>
      <c r="K15" s="21">
        <f t="shared" si="0"/>
        <v>0</v>
      </c>
      <c r="L15" s="179"/>
    </row>
    <row r="16" spans="2:12" ht="30" customHeight="1" x14ac:dyDescent="0.3">
      <c r="B16" s="81" t="str">
        <f t="shared" si="4"/>
        <v>JlnGrv</v>
      </c>
      <c r="C16" s="2">
        <f>IF(ISTEXT(D16),MAX($C$4:$C15)+1,"")</f>
        <v>11</v>
      </c>
      <c r="D16" s="4" t="s">
        <v>9</v>
      </c>
      <c r="E16" s="222" t="s">
        <v>5</v>
      </c>
      <c r="F16" s="91" t="s">
        <v>43</v>
      </c>
      <c r="G16" s="76" t="s">
        <v>71</v>
      </c>
      <c r="H16" s="98">
        <f>COUNTIFS(D:D,"=Important",F:F,"=Function Not Available")</f>
        <v>0</v>
      </c>
      <c r="I16" s="14">
        <f t="shared" si="1"/>
        <v>3</v>
      </c>
      <c r="J16" s="15">
        <f t="shared" si="2"/>
        <v>0</v>
      </c>
      <c r="K16" s="21">
        <f t="shared" si="0"/>
        <v>0</v>
      </c>
      <c r="L16" s="82"/>
    </row>
    <row r="17" spans="2:12" ht="30" customHeight="1" x14ac:dyDescent="0.3">
      <c r="B17" s="81" t="str">
        <f t="shared" si="4"/>
        <v>JlnGrv</v>
      </c>
      <c r="C17" s="2">
        <f>IF(ISTEXT(D17),MAX($C$4:$C16)+1,"")</f>
        <v>12</v>
      </c>
      <c r="D17" s="4" t="s">
        <v>9</v>
      </c>
      <c r="E17" s="222" t="s">
        <v>935</v>
      </c>
      <c r="F17" s="91" t="s">
        <v>43</v>
      </c>
      <c r="G17" s="76" t="s">
        <v>73</v>
      </c>
      <c r="H17" s="98">
        <f>COUNTIFS(D:D,"=Important",F:F,"=Exception")</f>
        <v>0</v>
      </c>
      <c r="I17" s="9">
        <f t="shared" si="1"/>
        <v>3</v>
      </c>
      <c r="J17" s="10">
        <f t="shared" si="2"/>
        <v>0</v>
      </c>
      <c r="K17" s="21">
        <f t="shared" si="0"/>
        <v>0</v>
      </c>
      <c r="L17" s="82"/>
    </row>
    <row r="18" spans="2:12" ht="30" customHeight="1" x14ac:dyDescent="0.3">
      <c r="B18" s="83" t="str">
        <f t="shared" si="4"/>
        <v>JlnGrv</v>
      </c>
      <c r="C18" s="2">
        <f>IF(ISTEXT(D18),MAX($C$4:$C17)+1,"")</f>
        <v>13</v>
      </c>
      <c r="D18" s="84" t="s">
        <v>9</v>
      </c>
      <c r="E18" s="222" t="s">
        <v>332</v>
      </c>
      <c r="F18" s="102" t="s">
        <v>43</v>
      </c>
      <c r="G18" s="76" t="s">
        <v>75</v>
      </c>
      <c r="H18" s="98">
        <f>COUNTIFS(D:D,"=Minimal",F:F,"=Select From Drop Down")</f>
        <v>1</v>
      </c>
      <c r="I18" s="12">
        <f t="shared" si="1"/>
        <v>3</v>
      </c>
      <c r="J18" s="13">
        <f t="shared" si="2"/>
        <v>0</v>
      </c>
      <c r="K18" s="21">
        <f t="shared" si="0"/>
        <v>0</v>
      </c>
      <c r="L18" s="82"/>
    </row>
    <row r="19" spans="2:12" ht="30" customHeight="1" x14ac:dyDescent="0.3">
      <c r="B19" s="100" t="str">
        <f t="shared" ref="B19:B23" si="5">IF(C19="","",$B$4)</f>
        <v>JlnGrv</v>
      </c>
      <c r="C19" s="2">
        <f>IF(ISTEXT(D19),MAX($C$4:$C18)+1,"")</f>
        <v>14</v>
      </c>
      <c r="D19" s="104" t="s">
        <v>9</v>
      </c>
      <c r="E19" s="222" t="s">
        <v>936</v>
      </c>
      <c r="F19" s="92" t="s">
        <v>43</v>
      </c>
      <c r="G19" s="76" t="s">
        <v>77</v>
      </c>
      <c r="H19" s="98">
        <f>COUNTIFS(D:D,"=Minimal",F:F,"=Function Available")</f>
        <v>0</v>
      </c>
      <c r="I19" s="14">
        <f t="shared" si="1"/>
        <v>3</v>
      </c>
      <c r="J19" s="15">
        <f t="shared" si="2"/>
        <v>0</v>
      </c>
      <c r="K19" s="21">
        <f t="shared" si="0"/>
        <v>0</v>
      </c>
      <c r="L19" s="82"/>
    </row>
    <row r="20" spans="2:12" ht="30" customHeight="1" x14ac:dyDescent="0.3">
      <c r="B20" s="100" t="str">
        <f t="shared" si="5"/>
        <v>JlnGrv</v>
      </c>
      <c r="C20" s="2">
        <f>IF(ISTEXT(D20),MAX($C$4:$C19)+1,"")</f>
        <v>15</v>
      </c>
      <c r="D20" s="104" t="s">
        <v>9</v>
      </c>
      <c r="E20" s="190" t="s">
        <v>937</v>
      </c>
      <c r="F20" s="92" t="s">
        <v>43</v>
      </c>
      <c r="G20" s="76" t="s">
        <v>79</v>
      </c>
      <c r="H20" s="98">
        <f>COUNTIFS(D:D,"=Minimal",F:F,"=Function Not Available")</f>
        <v>0</v>
      </c>
      <c r="I20" s="14">
        <f t="shared" si="1"/>
        <v>3</v>
      </c>
      <c r="J20" s="15">
        <f t="shared" si="2"/>
        <v>0</v>
      </c>
      <c r="K20" s="21">
        <f t="shared" si="0"/>
        <v>0</v>
      </c>
      <c r="L20" s="82"/>
    </row>
    <row r="21" spans="2:12" ht="30" customHeight="1" x14ac:dyDescent="0.3">
      <c r="B21" s="86" t="str">
        <f t="shared" si="5"/>
        <v/>
      </c>
      <c r="C21" s="1" t="str">
        <f>IF(ISTEXT(D21),MAX($C$6:$C20)+1,"")</f>
        <v/>
      </c>
      <c r="D21" s="3"/>
      <c r="E21" s="220" t="s">
        <v>938</v>
      </c>
      <c r="F21" s="137"/>
      <c r="G21" s="78"/>
      <c r="H21" s="72"/>
      <c r="I21" s="72"/>
      <c r="J21" s="72"/>
      <c r="K21" s="72"/>
      <c r="L21" s="72"/>
    </row>
    <row r="22" spans="2:12" ht="30" customHeight="1" x14ac:dyDescent="0.3">
      <c r="B22" s="100" t="str">
        <f t="shared" si="5"/>
        <v>JlnGrv</v>
      </c>
      <c r="C22" s="100">
        <f>IF(ISTEXT(D22),MAX($C$4:$C20)+1,"")</f>
        <v>16</v>
      </c>
      <c r="D22" s="104" t="s">
        <v>9</v>
      </c>
      <c r="E22" s="221" t="s">
        <v>939</v>
      </c>
      <c r="F22" s="92" t="s">
        <v>43</v>
      </c>
      <c r="G22" s="76" t="s">
        <v>81</v>
      </c>
      <c r="H22" s="98">
        <f>COUNTIFS(D:D,"=Minimal",F:F,"=Exception")</f>
        <v>0</v>
      </c>
      <c r="I22" s="14">
        <f t="shared" si="1"/>
        <v>3</v>
      </c>
      <c r="J22" s="15">
        <f t="shared" si="2"/>
        <v>0</v>
      </c>
      <c r="K22" s="21">
        <f t="shared" si="0"/>
        <v>0</v>
      </c>
      <c r="L22" s="82"/>
    </row>
    <row r="23" spans="2:12" ht="30" customHeight="1" x14ac:dyDescent="0.3">
      <c r="B23" s="100" t="str">
        <f t="shared" si="5"/>
        <v>JlnGrv</v>
      </c>
      <c r="C23" s="100">
        <f>IF(ISTEXT(D23),MAX($C$4:$C22)+1,"")</f>
        <v>17</v>
      </c>
      <c r="D23" s="104" t="s">
        <v>9</v>
      </c>
      <c r="E23" s="222" t="s">
        <v>940</v>
      </c>
      <c r="F23" s="92" t="s">
        <v>43</v>
      </c>
      <c r="G23" s="76"/>
      <c r="H23" s="98"/>
      <c r="I23" s="14">
        <f t="shared" si="1"/>
        <v>3</v>
      </c>
      <c r="J23" s="15">
        <f t="shared" si="2"/>
        <v>0</v>
      </c>
      <c r="K23" s="21">
        <f t="shared" si="0"/>
        <v>0</v>
      </c>
      <c r="L23" s="82"/>
    </row>
    <row r="24" spans="2:12" ht="30" customHeight="1" x14ac:dyDescent="0.3">
      <c r="B24" s="100" t="str">
        <f t="shared" ref="B24" si="6">IF(C24="","",$B$4)</f>
        <v>JlnGrv</v>
      </c>
      <c r="C24" s="100">
        <f>IF(ISTEXT(D24),MAX($C$4:$C23)+1,"")</f>
        <v>18</v>
      </c>
      <c r="D24" s="104" t="s">
        <v>9</v>
      </c>
      <c r="E24" s="222" t="s">
        <v>941</v>
      </c>
      <c r="F24" s="92" t="s">
        <v>43</v>
      </c>
      <c r="G24" s="76"/>
      <c r="H24" s="98"/>
      <c r="I24" s="14">
        <f t="shared" si="1"/>
        <v>3</v>
      </c>
      <c r="J24" s="15">
        <f t="shared" si="2"/>
        <v>0</v>
      </c>
      <c r="K24" s="21">
        <f t="shared" si="0"/>
        <v>0</v>
      </c>
      <c r="L24" s="82"/>
    </row>
    <row r="25" spans="2:12" ht="30" customHeight="1" x14ac:dyDescent="0.3">
      <c r="B25" s="100" t="str">
        <f t="shared" ref="B25:B43" si="7">IF(C25="","",$B$4)</f>
        <v>JlnGrv</v>
      </c>
      <c r="C25" s="100">
        <f>IF(ISTEXT(D25),MAX($C$4:$C24)+1,"")</f>
        <v>19</v>
      </c>
      <c r="D25" s="104" t="s">
        <v>9</v>
      </c>
      <c r="E25" s="222" t="s">
        <v>942</v>
      </c>
      <c r="F25" s="92" t="s">
        <v>43</v>
      </c>
      <c r="G25" s="76"/>
      <c r="H25" s="98"/>
      <c r="I25" s="14">
        <f t="shared" si="1"/>
        <v>3</v>
      </c>
      <c r="J25" s="15">
        <f t="shared" si="2"/>
        <v>0</v>
      </c>
      <c r="K25" s="21">
        <f t="shared" si="0"/>
        <v>0</v>
      </c>
      <c r="L25" s="82"/>
    </row>
    <row r="26" spans="2:12" ht="30" customHeight="1" x14ac:dyDescent="0.3">
      <c r="B26" s="100" t="str">
        <f t="shared" si="7"/>
        <v>JlnGrv</v>
      </c>
      <c r="C26" s="100">
        <f>IF(ISTEXT(D26),MAX($C$4:$C25)+1,"")</f>
        <v>20</v>
      </c>
      <c r="D26" s="104" t="s">
        <v>9</v>
      </c>
      <c r="E26" s="222" t="s">
        <v>943</v>
      </c>
      <c r="F26" s="92" t="s">
        <v>43</v>
      </c>
      <c r="G26" s="76"/>
      <c r="H26" s="98"/>
      <c r="I26" s="14">
        <f t="shared" si="1"/>
        <v>3</v>
      </c>
      <c r="J26" s="15">
        <f t="shared" si="2"/>
        <v>0</v>
      </c>
      <c r="K26" s="21">
        <f t="shared" si="0"/>
        <v>0</v>
      </c>
      <c r="L26" s="82"/>
    </row>
    <row r="27" spans="2:12" ht="30" customHeight="1" x14ac:dyDescent="0.3">
      <c r="B27" s="100" t="str">
        <f t="shared" si="7"/>
        <v>JlnGrv</v>
      </c>
      <c r="C27" s="100">
        <f>IF(ISTEXT(D27),MAX($C$4:$C26)+1,"")</f>
        <v>21</v>
      </c>
      <c r="D27" s="104" t="s">
        <v>9</v>
      </c>
      <c r="E27" s="190" t="s">
        <v>944</v>
      </c>
      <c r="F27" s="92" t="s">
        <v>43</v>
      </c>
      <c r="G27" s="76"/>
      <c r="H27" s="98"/>
      <c r="I27" s="14">
        <f t="shared" si="1"/>
        <v>3</v>
      </c>
      <c r="J27" s="15">
        <f t="shared" si="2"/>
        <v>0</v>
      </c>
      <c r="K27" s="21">
        <f t="shared" si="0"/>
        <v>0</v>
      </c>
      <c r="L27" s="82"/>
    </row>
    <row r="28" spans="2:12" ht="30" customHeight="1" x14ac:dyDescent="0.3">
      <c r="B28" s="86" t="str">
        <f t="shared" si="7"/>
        <v/>
      </c>
      <c r="C28" s="1" t="str">
        <f>IF(ISTEXT(D28),MAX($C$6:$C27)+1,"")</f>
        <v/>
      </c>
      <c r="D28" s="3"/>
      <c r="E28" s="220" t="s">
        <v>945</v>
      </c>
      <c r="F28" s="137"/>
      <c r="G28" s="78"/>
      <c r="H28" s="72"/>
      <c r="I28" s="72"/>
      <c r="J28" s="72"/>
      <c r="K28" s="72"/>
      <c r="L28" s="72"/>
    </row>
    <row r="29" spans="2:12" ht="30" customHeight="1" x14ac:dyDescent="0.3">
      <c r="B29" s="100" t="str">
        <f t="shared" si="7"/>
        <v>JlnGrv</v>
      </c>
      <c r="C29" s="100">
        <f>IF(ISTEXT(D29),MAX($C$4:$C27)+1,"")</f>
        <v>22</v>
      </c>
      <c r="D29" s="104" t="s">
        <v>9</v>
      </c>
      <c r="E29" s="221" t="s">
        <v>946</v>
      </c>
      <c r="F29" s="92" t="s">
        <v>43</v>
      </c>
      <c r="G29" s="76"/>
      <c r="H29" s="98"/>
      <c r="I29" s="14">
        <f t="shared" si="1"/>
        <v>3</v>
      </c>
      <c r="J29" s="15">
        <f t="shared" si="2"/>
        <v>0</v>
      </c>
      <c r="K29" s="21">
        <f t="shared" si="0"/>
        <v>0</v>
      </c>
      <c r="L29" s="82"/>
    </row>
    <row r="30" spans="2:12" ht="30" customHeight="1" x14ac:dyDescent="0.3">
      <c r="B30" s="100" t="str">
        <f t="shared" si="7"/>
        <v>JlnGrv</v>
      </c>
      <c r="C30" s="100">
        <f>IF(ISTEXT(D30),MAX($C$4:$C29)+1,"")</f>
        <v>23</v>
      </c>
      <c r="D30" s="104" t="s">
        <v>9</v>
      </c>
      <c r="E30" s="222" t="s">
        <v>947</v>
      </c>
      <c r="F30" s="92" t="s">
        <v>43</v>
      </c>
      <c r="G30" s="76"/>
      <c r="H30" s="98"/>
      <c r="I30" s="14">
        <f t="shared" si="1"/>
        <v>3</v>
      </c>
      <c r="J30" s="15">
        <f t="shared" si="2"/>
        <v>0</v>
      </c>
      <c r="K30" s="21">
        <f t="shared" si="0"/>
        <v>0</v>
      </c>
      <c r="L30" s="82"/>
    </row>
    <row r="31" spans="2:12" ht="30" customHeight="1" x14ac:dyDescent="0.3">
      <c r="B31" s="100" t="str">
        <f t="shared" si="7"/>
        <v>JlnGrv</v>
      </c>
      <c r="C31" s="100">
        <f>IF(ISTEXT(D31),MAX($C$4:$C30)+1,"")</f>
        <v>24</v>
      </c>
      <c r="D31" s="104" t="s">
        <v>9</v>
      </c>
      <c r="E31" s="218" t="s">
        <v>948</v>
      </c>
      <c r="F31" s="92" t="s">
        <v>43</v>
      </c>
      <c r="G31" s="76"/>
      <c r="H31" s="98"/>
      <c r="I31" s="14">
        <f t="shared" si="1"/>
        <v>3</v>
      </c>
      <c r="J31" s="15">
        <f t="shared" si="2"/>
        <v>0</v>
      </c>
      <c r="K31" s="21">
        <f t="shared" si="0"/>
        <v>0</v>
      </c>
      <c r="L31" s="82"/>
    </row>
    <row r="32" spans="2:12" ht="30" customHeight="1" x14ac:dyDescent="0.3">
      <c r="B32" s="100" t="str">
        <f t="shared" si="7"/>
        <v>JlnGrv</v>
      </c>
      <c r="C32" s="100">
        <f>IF(ISTEXT(D32),MAX($C$4:$C31)+1,"")</f>
        <v>25</v>
      </c>
      <c r="D32" s="104" t="s">
        <v>9</v>
      </c>
      <c r="E32" s="219" t="s">
        <v>949</v>
      </c>
      <c r="F32" s="92" t="s">
        <v>43</v>
      </c>
      <c r="G32" s="76"/>
      <c r="H32" s="98"/>
      <c r="I32" s="14">
        <f t="shared" si="1"/>
        <v>3</v>
      </c>
      <c r="J32" s="15">
        <f t="shared" si="2"/>
        <v>0</v>
      </c>
      <c r="K32" s="21">
        <f t="shared" si="0"/>
        <v>0</v>
      </c>
      <c r="L32" s="82"/>
    </row>
    <row r="33" spans="2:12" ht="30" customHeight="1" x14ac:dyDescent="0.3">
      <c r="B33" s="86" t="str">
        <f t="shared" si="7"/>
        <v/>
      </c>
      <c r="C33" s="1" t="str">
        <f>IF(ISTEXT(D33),MAX($C$6:$C32)+1,"")</f>
        <v/>
      </c>
      <c r="D33" s="3"/>
      <c r="E33" s="220" t="s">
        <v>950</v>
      </c>
      <c r="F33" s="137"/>
      <c r="G33" s="78"/>
      <c r="H33" s="72"/>
      <c r="I33" s="72"/>
      <c r="J33" s="72"/>
      <c r="K33" s="72"/>
      <c r="L33" s="72"/>
    </row>
    <row r="34" spans="2:12" ht="30" customHeight="1" x14ac:dyDescent="0.3">
      <c r="B34" s="100" t="str">
        <f t="shared" si="7"/>
        <v>JlnGrv</v>
      </c>
      <c r="C34" s="100">
        <f>IF(ISTEXT(D34),MAX($C$4:$C32)+1,"")</f>
        <v>26</v>
      </c>
      <c r="D34" s="104" t="s">
        <v>11</v>
      </c>
      <c r="E34" s="221" t="s">
        <v>951</v>
      </c>
      <c r="F34" s="92" t="s">
        <v>43</v>
      </c>
      <c r="G34" s="76"/>
      <c r="H34" s="98"/>
      <c r="I34" s="14">
        <f t="shared" si="1"/>
        <v>1</v>
      </c>
      <c r="J34" s="15">
        <f t="shared" si="2"/>
        <v>0</v>
      </c>
      <c r="K34" s="21">
        <f t="shared" si="0"/>
        <v>0</v>
      </c>
      <c r="L34" s="82"/>
    </row>
    <row r="35" spans="2:12" ht="30" customHeight="1" x14ac:dyDescent="0.3">
      <c r="B35" s="100" t="str">
        <f t="shared" si="7"/>
        <v>JlnGrv</v>
      </c>
      <c r="C35" s="100">
        <f>IF(ISTEXT(D35),MAX($C$4:$C34)+1,"")</f>
        <v>27</v>
      </c>
      <c r="D35" s="104" t="s">
        <v>9</v>
      </c>
      <c r="E35" s="222" t="s">
        <v>5</v>
      </c>
      <c r="F35" s="92" t="s">
        <v>43</v>
      </c>
      <c r="G35" s="76"/>
      <c r="H35" s="98"/>
      <c r="I35" s="14">
        <f t="shared" si="1"/>
        <v>3</v>
      </c>
      <c r="J35" s="15">
        <f t="shared" si="2"/>
        <v>0</v>
      </c>
      <c r="K35" s="21">
        <f t="shared" si="0"/>
        <v>0</v>
      </c>
      <c r="L35" s="82"/>
    </row>
    <row r="36" spans="2:12" ht="30" customHeight="1" x14ac:dyDescent="0.3">
      <c r="B36" s="100" t="str">
        <f t="shared" si="7"/>
        <v>JlnGrv</v>
      </c>
      <c r="C36" s="100">
        <f>IF(ISTEXT(D36),MAX($C$4:$C35)+1,"")</f>
        <v>28</v>
      </c>
      <c r="D36" s="104" t="s">
        <v>10</v>
      </c>
      <c r="E36" s="222" t="s">
        <v>952</v>
      </c>
      <c r="F36" s="92" t="s">
        <v>43</v>
      </c>
      <c r="G36" s="76"/>
      <c r="H36" s="98"/>
      <c r="I36" s="14">
        <f t="shared" si="1"/>
        <v>2</v>
      </c>
      <c r="J36" s="15">
        <f t="shared" si="2"/>
        <v>0</v>
      </c>
      <c r="K36" s="21">
        <f t="shared" si="0"/>
        <v>0</v>
      </c>
      <c r="L36" s="82"/>
    </row>
    <row r="37" spans="2:12" ht="30" customHeight="1" x14ac:dyDescent="0.3">
      <c r="B37" s="100" t="str">
        <f t="shared" si="7"/>
        <v>JlnGrv</v>
      </c>
      <c r="C37" s="100">
        <f>IF(ISTEXT(D37),MAX($C$4:$C36)+1,"")</f>
        <v>29</v>
      </c>
      <c r="D37" s="104" t="s">
        <v>9</v>
      </c>
      <c r="E37" s="222" t="s">
        <v>332</v>
      </c>
      <c r="F37" s="92" t="s">
        <v>43</v>
      </c>
      <c r="G37" s="76"/>
      <c r="H37" s="98"/>
      <c r="I37" s="14">
        <f t="shared" si="1"/>
        <v>3</v>
      </c>
      <c r="J37" s="15">
        <f t="shared" si="2"/>
        <v>0</v>
      </c>
      <c r="K37" s="21">
        <f t="shared" si="0"/>
        <v>0</v>
      </c>
      <c r="L37" s="82"/>
    </row>
    <row r="38" spans="2:12" ht="30" customHeight="1" x14ac:dyDescent="0.3">
      <c r="B38" s="100" t="str">
        <f t="shared" si="7"/>
        <v>JlnGrv</v>
      </c>
      <c r="C38" s="100">
        <f>IF(ISTEXT(D38),MAX($C$4:$C37)+1,"")</f>
        <v>30</v>
      </c>
      <c r="D38" s="104" t="s">
        <v>9</v>
      </c>
      <c r="E38" s="222" t="s">
        <v>934</v>
      </c>
      <c r="F38" s="92" t="s">
        <v>43</v>
      </c>
      <c r="G38" s="76"/>
      <c r="H38" s="98"/>
      <c r="I38" s="14">
        <f t="shared" si="1"/>
        <v>3</v>
      </c>
      <c r="J38" s="15">
        <f t="shared" si="2"/>
        <v>0</v>
      </c>
      <c r="K38" s="21">
        <f t="shared" si="0"/>
        <v>0</v>
      </c>
      <c r="L38" s="82"/>
    </row>
    <row r="39" spans="2:12" ht="30" customHeight="1" x14ac:dyDescent="0.3">
      <c r="B39" s="100" t="str">
        <f t="shared" si="7"/>
        <v>JlnGrv</v>
      </c>
      <c r="C39" s="100">
        <f>IF(ISTEXT(D39),MAX($C$4:$C38)+1,"")</f>
        <v>31</v>
      </c>
      <c r="D39" s="104" t="s">
        <v>9</v>
      </c>
      <c r="E39" s="222" t="s">
        <v>942</v>
      </c>
      <c r="F39" s="92" t="s">
        <v>43</v>
      </c>
      <c r="G39" s="76"/>
      <c r="H39" s="98"/>
      <c r="I39" s="14">
        <f t="shared" si="1"/>
        <v>3</v>
      </c>
      <c r="J39" s="15">
        <f t="shared" si="2"/>
        <v>0</v>
      </c>
      <c r="K39" s="21">
        <f t="shared" si="0"/>
        <v>0</v>
      </c>
      <c r="L39" s="82"/>
    </row>
    <row r="40" spans="2:12" ht="30" customHeight="1" x14ac:dyDescent="0.3">
      <c r="B40" s="100" t="str">
        <f t="shared" si="7"/>
        <v>JlnGrv</v>
      </c>
      <c r="C40" s="100">
        <f>IF(ISTEXT(D40),MAX($C$4:$C39)+1,"")</f>
        <v>32</v>
      </c>
      <c r="D40" s="104" t="s">
        <v>9</v>
      </c>
      <c r="E40" s="222" t="s">
        <v>940</v>
      </c>
      <c r="F40" s="92" t="s">
        <v>43</v>
      </c>
      <c r="G40" s="76"/>
      <c r="H40" s="98"/>
      <c r="I40" s="14">
        <f t="shared" si="1"/>
        <v>3</v>
      </c>
      <c r="J40" s="15">
        <f t="shared" si="2"/>
        <v>0</v>
      </c>
      <c r="K40" s="21">
        <f t="shared" si="0"/>
        <v>0</v>
      </c>
      <c r="L40" s="82"/>
    </row>
    <row r="41" spans="2:12" ht="30" customHeight="1" x14ac:dyDescent="0.3">
      <c r="B41" s="100" t="str">
        <f t="shared" si="7"/>
        <v>JlnGrv</v>
      </c>
      <c r="C41" s="100">
        <f>IF(ISTEXT(D41),MAX($C$4:$C40)+1,"")</f>
        <v>33</v>
      </c>
      <c r="D41" s="104" t="s">
        <v>9</v>
      </c>
      <c r="E41" s="222" t="s">
        <v>953</v>
      </c>
      <c r="F41" s="92" t="s">
        <v>43</v>
      </c>
      <c r="G41" s="76"/>
      <c r="H41" s="98"/>
      <c r="I41" s="14">
        <f t="shared" si="1"/>
        <v>3</v>
      </c>
      <c r="J41" s="15">
        <f t="shared" si="2"/>
        <v>0</v>
      </c>
      <c r="K41" s="21">
        <f t="shared" si="0"/>
        <v>0</v>
      </c>
      <c r="L41" s="82"/>
    </row>
    <row r="42" spans="2:12" ht="30" customHeight="1" x14ac:dyDescent="0.3">
      <c r="B42" s="100" t="str">
        <f t="shared" si="7"/>
        <v>JlnGrv</v>
      </c>
      <c r="C42" s="100">
        <f>IF(ISTEXT(D42),MAX($C$4:$C41)+1,"")</f>
        <v>34</v>
      </c>
      <c r="D42" s="104" t="s">
        <v>9</v>
      </c>
      <c r="E42" s="222" t="s">
        <v>954</v>
      </c>
      <c r="F42" s="92" t="s">
        <v>43</v>
      </c>
      <c r="G42" s="76"/>
      <c r="H42" s="98"/>
      <c r="I42" s="14">
        <f t="shared" si="1"/>
        <v>3</v>
      </c>
      <c r="J42" s="15">
        <f t="shared" si="2"/>
        <v>0</v>
      </c>
      <c r="K42" s="21">
        <f t="shared" si="0"/>
        <v>0</v>
      </c>
      <c r="L42" s="82"/>
    </row>
    <row r="43" spans="2:12" ht="46.5" customHeight="1" x14ac:dyDescent="0.3">
      <c r="B43" s="100" t="str">
        <f t="shared" si="7"/>
        <v>JlnGrv</v>
      </c>
      <c r="C43" s="100">
        <f>IF(ISTEXT(D43),MAX($C$4:$C42)+1,"")</f>
        <v>35</v>
      </c>
      <c r="D43" s="104" t="s">
        <v>9</v>
      </c>
      <c r="E43" s="222" t="s">
        <v>955</v>
      </c>
      <c r="F43" s="92" t="s">
        <v>43</v>
      </c>
      <c r="G43" s="76"/>
      <c r="H43" s="98"/>
      <c r="I43" s="14">
        <f t="shared" si="1"/>
        <v>3</v>
      </c>
      <c r="J43" s="15">
        <f t="shared" si="2"/>
        <v>0</v>
      </c>
      <c r="K43" s="21">
        <f t="shared" si="0"/>
        <v>0</v>
      </c>
      <c r="L43" s="82"/>
    </row>
    <row r="44" spans="2:12" hidden="1" x14ac:dyDescent="0.3">
      <c r="E44" s="106"/>
    </row>
    <row r="45" spans="2:12" hidden="1" x14ac:dyDescent="0.3">
      <c r="E45" s="106"/>
    </row>
    <row r="46" spans="2:12" hidden="1" x14ac:dyDescent="0.3">
      <c r="E46" s="106"/>
    </row>
    <row r="47" spans="2:12" hidden="1" x14ac:dyDescent="0.3">
      <c r="E47" s="106"/>
    </row>
    <row r="48" spans="2:12"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sheetData>
  <sheetProtection algorithmName="SHA-512" hashValue="EI+081sE5Z8mPGdTI7LxEi5m6Hrn90muS3HjSKJ2o97xk4R1HCOB3BCWWeeGPf0v5g7eY8wFf249SNF25pZ9rw==" saltValue="2VX+iIArjsl+Luwfnn3niQ==" spinCount="100000" sheet="1" objects="1" scenarios="1" selectLockedCells="1"/>
  <conditionalFormatting sqref="D4:D6 D8:D12">
    <cfRule type="cellIs" dxfId="87" priority="43" operator="equal">
      <formula>"Important"</formula>
    </cfRule>
    <cfRule type="cellIs" dxfId="86" priority="44" operator="equal">
      <formula>"Crucial"</formula>
    </cfRule>
    <cfRule type="cellIs" dxfId="85" priority="45" operator="equal">
      <formula>"N/A"</formula>
    </cfRule>
  </conditionalFormatting>
  <conditionalFormatting sqref="D14:D20">
    <cfRule type="cellIs" dxfId="84" priority="32" operator="equal">
      <formula>"Crucial"</formula>
    </cfRule>
    <cfRule type="cellIs" dxfId="83" priority="31" operator="equal">
      <formula>"Important"</formula>
    </cfRule>
    <cfRule type="cellIs" dxfId="82" priority="33" operator="equal">
      <formula>"N/A"</formula>
    </cfRule>
  </conditionalFormatting>
  <conditionalFormatting sqref="D22:D27 D29:D32 D34:D43">
    <cfRule type="cellIs" dxfId="81" priority="20" operator="equal">
      <formula>"Crucial"</formula>
    </cfRule>
    <cfRule type="cellIs" dxfId="80" priority="21" operator="equal">
      <formula>"N/A"</formula>
    </cfRule>
    <cfRule type="cellIs" dxfId="79" priority="19" operator="equal">
      <formula>"Important"</formula>
    </cfRule>
  </conditionalFormatting>
  <conditionalFormatting sqref="F4:F43">
    <cfRule type="cellIs" dxfId="78" priority="1" operator="equal">
      <formula>"Function Not Available"</formula>
    </cfRule>
    <cfRule type="cellIs" dxfId="77" priority="2" operator="equal">
      <formula>"Function Available"</formula>
    </cfRule>
    <cfRule type="cellIs" dxfId="76" priority="3" operator="equal">
      <formula>"Exception"</formula>
    </cfRule>
  </conditionalFormatting>
  <dataValidations count="3">
    <dataValidation type="list" allowBlank="1" showInputMessage="1" showErrorMessage="1" sqref="F4:F5" xr:uid="{00000000-0002-0000-1700-000000000000}">
      <formula1>AvailabilityType</formula1>
    </dataValidation>
    <dataValidation type="list" allowBlank="1" showInputMessage="1" showErrorMessage="1" sqref="D34:D43 D29:D32 D22:D27 D4:D6 D8:D12 D14:D20" xr:uid="{00000000-0002-0000-1700-000001000000}">
      <formula1>SpecType</formula1>
    </dataValidation>
    <dataValidation type="list" allowBlank="1" showInputMessage="1" showErrorMessage="1" errorTitle="Invalid specification type" error="Please enter a Specification type from the drop-down list." sqref="F34:F43 F29:F32 F22:F27 F6 F8:F12 F14:F20" xr:uid="{00000000-0002-0000-17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C00"/>
  </sheetPr>
  <dimension ref="A1:M111"/>
  <sheetViews>
    <sheetView showGridLines="0" zoomScale="80" zoomScaleNormal="8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4.95" customHeight="1" x14ac:dyDescent="0.3"/>
    <row r="2" spans="2:12" ht="129" customHeight="1" thickBot="1" x14ac:dyDescent="0.35">
      <c r="B2" s="124" t="s">
        <v>44</v>
      </c>
      <c r="C2" s="125" t="s">
        <v>45</v>
      </c>
      <c r="D2" s="125" t="s">
        <v>46</v>
      </c>
      <c r="E2" s="125" t="s">
        <v>1646</v>
      </c>
      <c r="F2" s="125" t="s">
        <v>42</v>
      </c>
      <c r="G2" s="126" t="s">
        <v>47</v>
      </c>
      <c r="H2" s="126" t="s">
        <v>48</v>
      </c>
      <c r="I2" s="127" t="s">
        <v>49</v>
      </c>
      <c r="J2" s="127" t="s">
        <v>50</v>
      </c>
      <c r="K2" s="128" t="s">
        <v>14</v>
      </c>
      <c r="L2" s="129" t="s">
        <v>51</v>
      </c>
    </row>
    <row r="3" spans="2:12" ht="16.2" thickBot="1" x14ac:dyDescent="0.35">
      <c r="B3" s="34" t="s">
        <v>1651</v>
      </c>
      <c r="C3" s="34"/>
      <c r="D3" s="34"/>
      <c r="E3" s="34"/>
      <c r="F3" s="34"/>
      <c r="G3" s="77" t="s">
        <v>52</v>
      </c>
      <c r="H3" s="25">
        <f>COUNTA(D4:D412)</f>
        <v>35</v>
      </c>
      <c r="I3" s="61"/>
      <c r="J3" s="62" t="s">
        <v>53</v>
      </c>
      <c r="K3" s="63">
        <f t="shared" ref="K3" si="0">SUM(K4:K412)</f>
        <v>0</v>
      </c>
      <c r="L3" s="34"/>
    </row>
    <row r="4" spans="2:12" ht="30" customHeight="1" x14ac:dyDescent="0.3">
      <c r="B4" s="81" t="s">
        <v>1650</v>
      </c>
      <c r="C4" s="2">
        <v>1</v>
      </c>
      <c r="D4" s="4" t="s">
        <v>11</v>
      </c>
      <c r="E4" s="96" t="s">
        <v>1647</v>
      </c>
      <c r="F4" s="91" t="s">
        <v>43</v>
      </c>
      <c r="G4" s="76" t="s">
        <v>54</v>
      </c>
      <c r="H4" s="20">
        <f>COUNTIF(F4:F412,"Select from Drop Down")</f>
        <v>35</v>
      </c>
      <c r="I4" s="14">
        <f>VLOOKUP($D4,SpecData,2,FALSE)</f>
        <v>1</v>
      </c>
      <c r="J4" s="15">
        <f>VLOOKUP($F4,AvailabilityData,2,FALSE)</f>
        <v>0</v>
      </c>
      <c r="K4" s="21">
        <f>I4*J4</f>
        <v>0</v>
      </c>
      <c r="L4" s="82"/>
    </row>
    <row r="5" spans="2:12" ht="41.4" x14ac:dyDescent="0.3">
      <c r="B5" s="81" t="str">
        <f>IF(C5="","",$B$4)</f>
        <v>JlnFin</v>
      </c>
      <c r="C5" s="2">
        <f>IF(ISTEXT(D5),MAX($C$4:$C4)+1,"")</f>
        <v>2</v>
      </c>
      <c r="D5" s="4" t="s">
        <v>11</v>
      </c>
      <c r="E5" s="96" t="s">
        <v>956</v>
      </c>
      <c r="F5" s="91" t="s">
        <v>43</v>
      </c>
      <c r="G5" s="76" t="s">
        <v>55</v>
      </c>
      <c r="H5" s="20">
        <f>COUNTIF(F4:F412,"Function Available")</f>
        <v>0</v>
      </c>
      <c r="I5" s="14">
        <f>VLOOKUP($D5,SpecData,2,FALSE)</f>
        <v>1</v>
      </c>
      <c r="J5" s="15">
        <f>VLOOKUP($F5,AvailabilityData,2,FALSE)</f>
        <v>0</v>
      </c>
      <c r="K5" s="21">
        <f t="shared" ref="K5:K40" si="1">I5*J5</f>
        <v>0</v>
      </c>
      <c r="L5" s="82"/>
    </row>
    <row r="6" spans="2:12" ht="30" customHeight="1" x14ac:dyDescent="0.3">
      <c r="B6" s="81" t="str">
        <f>IF(C6="","",$B$4)</f>
        <v>JlnFin</v>
      </c>
      <c r="C6" s="2">
        <f>IF(ISTEXT(D6),MAX($C$4:$C5)+1,"")</f>
        <v>3</v>
      </c>
      <c r="D6" s="4" t="s">
        <v>11</v>
      </c>
      <c r="E6" s="96" t="s">
        <v>957</v>
      </c>
      <c r="F6" s="91" t="s">
        <v>43</v>
      </c>
      <c r="G6" s="76" t="s">
        <v>57</v>
      </c>
      <c r="H6" s="8">
        <f>COUNTIF(F4:F412,"Function Not Available")</f>
        <v>0</v>
      </c>
      <c r="I6" s="14">
        <f t="shared" ref="I6:I40" si="2">VLOOKUP($D6,SpecData,2,FALSE)</f>
        <v>1</v>
      </c>
      <c r="J6" s="15">
        <f t="shared" ref="J6:J40" si="3">VLOOKUP($F6,AvailabilityData,2,FALSE)</f>
        <v>0</v>
      </c>
      <c r="K6" s="21">
        <f t="shared" si="1"/>
        <v>0</v>
      </c>
      <c r="L6" s="82"/>
    </row>
    <row r="7" spans="2:12" ht="30" customHeight="1" x14ac:dyDescent="0.3">
      <c r="B7" s="81" t="str">
        <f t="shared" ref="B7:B12" si="4">IF(C7="","",$B$4)</f>
        <v>JlnFin</v>
      </c>
      <c r="C7" s="2">
        <f>IF(ISTEXT(D7),MAX($C$4:$C6)+1,"")</f>
        <v>4</v>
      </c>
      <c r="D7" s="4" t="s">
        <v>11</v>
      </c>
      <c r="E7" s="96" t="s">
        <v>958</v>
      </c>
      <c r="F7" s="91" t="s">
        <v>43</v>
      </c>
      <c r="G7" s="76" t="s">
        <v>59</v>
      </c>
      <c r="H7" s="8">
        <f>COUNTIF(F4:F412,"Exception")</f>
        <v>0</v>
      </c>
      <c r="I7" s="14">
        <f t="shared" si="2"/>
        <v>1</v>
      </c>
      <c r="J7" s="15">
        <f t="shared" si="3"/>
        <v>0</v>
      </c>
      <c r="K7" s="21">
        <f t="shared" si="1"/>
        <v>0</v>
      </c>
      <c r="L7" s="82"/>
    </row>
    <row r="8" spans="2:12" ht="30" customHeight="1" x14ac:dyDescent="0.3">
      <c r="B8" s="81" t="str">
        <f t="shared" si="4"/>
        <v>JlnFin</v>
      </c>
      <c r="C8" s="2">
        <f>IF(ISTEXT(D8),MAX($C$4:$C7)+1,"")</f>
        <v>5</v>
      </c>
      <c r="D8" s="4" t="s">
        <v>11</v>
      </c>
      <c r="E8" s="96" t="s">
        <v>959</v>
      </c>
      <c r="F8" s="91" t="s">
        <v>43</v>
      </c>
      <c r="G8" s="76" t="s">
        <v>61</v>
      </c>
      <c r="H8" s="11">
        <f>COUNTIFS(D:D,"=Crucial",F:F,"=Select From Drop Down")</f>
        <v>0</v>
      </c>
      <c r="I8" s="14">
        <f t="shared" si="2"/>
        <v>1</v>
      </c>
      <c r="J8" s="15">
        <f t="shared" si="3"/>
        <v>0</v>
      </c>
      <c r="K8" s="21">
        <f t="shared" si="1"/>
        <v>0</v>
      </c>
      <c r="L8" s="82"/>
    </row>
    <row r="9" spans="2:12" ht="55.2" x14ac:dyDescent="0.3">
      <c r="B9" s="81" t="str">
        <f t="shared" si="4"/>
        <v>JlnFin</v>
      </c>
      <c r="C9" s="2">
        <f>IF(ISTEXT(D9),MAX($C$4:$C8)+1,"")</f>
        <v>6</v>
      </c>
      <c r="D9" s="4" t="s">
        <v>11</v>
      </c>
      <c r="E9" s="96" t="s">
        <v>960</v>
      </c>
      <c r="F9" s="91" t="s">
        <v>43</v>
      </c>
      <c r="G9" s="76" t="s">
        <v>63</v>
      </c>
      <c r="H9" s="11">
        <f>COUNTIFS(D:D,"=Crucial",F:F,"=Function Available")</f>
        <v>0</v>
      </c>
      <c r="I9" s="14">
        <f t="shared" si="2"/>
        <v>1</v>
      </c>
      <c r="J9" s="15">
        <f t="shared" si="3"/>
        <v>0</v>
      </c>
      <c r="K9" s="21">
        <f t="shared" si="1"/>
        <v>0</v>
      </c>
      <c r="L9" s="82"/>
    </row>
    <row r="10" spans="2:12" ht="30" customHeight="1" x14ac:dyDescent="0.3">
      <c r="B10" s="81" t="str">
        <f t="shared" si="4"/>
        <v>JlnFin</v>
      </c>
      <c r="C10" s="2">
        <f>IF(ISTEXT(D10),MAX($C$4:$C9)+1,"")</f>
        <v>7</v>
      </c>
      <c r="D10" s="4" t="s">
        <v>11</v>
      </c>
      <c r="E10" s="96" t="s">
        <v>961</v>
      </c>
      <c r="F10" s="91" t="s">
        <v>43</v>
      </c>
      <c r="G10" s="76" t="s">
        <v>65</v>
      </c>
      <c r="H10" s="11">
        <f>COUNTIFS(D:D,"=Crucial",F:F,"=Function Not Available")</f>
        <v>0</v>
      </c>
      <c r="I10" s="14">
        <f t="shared" si="2"/>
        <v>1</v>
      </c>
      <c r="J10" s="15">
        <f t="shared" si="3"/>
        <v>0</v>
      </c>
      <c r="K10" s="21">
        <f t="shared" si="1"/>
        <v>0</v>
      </c>
      <c r="L10" s="82"/>
    </row>
    <row r="11" spans="2:12" ht="30" customHeight="1" x14ac:dyDescent="0.3">
      <c r="B11" s="81" t="str">
        <f t="shared" si="4"/>
        <v>JlnFin</v>
      </c>
      <c r="C11" s="2">
        <f>IF(ISTEXT(D11),MAX($C$4:$C10)+1,"")</f>
        <v>8</v>
      </c>
      <c r="D11" s="4" t="s">
        <v>11</v>
      </c>
      <c r="E11" s="96" t="s">
        <v>962</v>
      </c>
      <c r="F11" s="91" t="s">
        <v>43</v>
      </c>
      <c r="G11" s="76" t="s">
        <v>66</v>
      </c>
      <c r="H11" s="11">
        <f>COUNTIFS(D:D,"=Crucial",F:F,"=Exception")</f>
        <v>0</v>
      </c>
      <c r="I11" s="14">
        <f t="shared" si="2"/>
        <v>1</v>
      </c>
      <c r="J11" s="15">
        <f t="shared" si="3"/>
        <v>0</v>
      </c>
      <c r="K11" s="21">
        <f t="shared" si="1"/>
        <v>0</v>
      </c>
      <c r="L11" s="82"/>
    </row>
    <row r="12" spans="2:12" ht="30" customHeight="1" x14ac:dyDescent="0.3">
      <c r="B12" s="100" t="str">
        <f t="shared" si="4"/>
        <v>JlnFin</v>
      </c>
      <c r="C12" s="100">
        <f>IF(ISTEXT(D12),MAX($C$4:$C11)+1,"")</f>
        <v>9</v>
      </c>
      <c r="D12" s="104" t="s">
        <v>11</v>
      </c>
      <c r="E12" s="93" t="s">
        <v>963</v>
      </c>
      <c r="F12" s="102" t="s">
        <v>43</v>
      </c>
      <c r="G12" s="68" t="s">
        <v>67</v>
      </c>
      <c r="H12" s="28">
        <f>COUNTIFS(D:D,"=Important",F:F,"=Select From Drop Down")</f>
        <v>0</v>
      </c>
      <c r="I12" s="26">
        <f t="shared" si="2"/>
        <v>1</v>
      </c>
      <c r="J12" s="27">
        <f t="shared" si="3"/>
        <v>0</v>
      </c>
      <c r="K12" s="21">
        <f t="shared" si="1"/>
        <v>0</v>
      </c>
      <c r="L12" s="82"/>
    </row>
    <row r="13" spans="2:12" ht="41.4" x14ac:dyDescent="0.3">
      <c r="B13" s="81" t="str">
        <f t="shared" ref="B13:B20" si="5">IF(C13="","",$B$4)</f>
        <v>JlnFin</v>
      </c>
      <c r="C13" s="2">
        <f>IF(ISTEXT(D13),MAX($C$4:$C12)+1,"")</f>
        <v>10</v>
      </c>
      <c r="D13" s="4" t="s">
        <v>11</v>
      </c>
      <c r="E13" s="93" t="s">
        <v>964</v>
      </c>
      <c r="F13" s="91" t="s">
        <v>43</v>
      </c>
      <c r="G13" s="68" t="s">
        <v>69</v>
      </c>
      <c r="H13" s="97">
        <f>COUNTIFS(D:D,"=Important",F:F,"=Function Available")</f>
        <v>0</v>
      </c>
      <c r="I13" s="14">
        <f t="shared" si="2"/>
        <v>1</v>
      </c>
      <c r="J13" s="15">
        <f t="shared" si="3"/>
        <v>0</v>
      </c>
      <c r="K13" s="21">
        <f t="shared" si="1"/>
        <v>0</v>
      </c>
      <c r="L13" s="82"/>
    </row>
    <row r="14" spans="2:12" ht="69" x14ac:dyDescent="0.3">
      <c r="B14" s="81" t="str">
        <f t="shared" si="5"/>
        <v>JlnFin</v>
      </c>
      <c r="C14" s="2">
        <f>IF(ISTEXT(D14),MAX($C$4:$C13)+1,"")</f>
        <v>11</v>
      </c>
      <c r="D14" s="4" t="s">
        <v>11</v>
      </c>
      <c r="E14" s="93" t="s">
        <v>1648</v>
      </c>
      <c r="F14" s="91" t="s">
        <v>43</v>
      </c>
      <c r="G14" s="76" t="s">
        <v>71</v>
      </c>
      <c r="H14" s="98">
        <f>COUNTIFS(D:D,"=Important",F:F,"=Function Not Available")</f>
        <v>0</v>
      </c>
      <c r="I14" s="14">
        <f t="shared" si="2"/>
        <v>1</v>
      </c>
      <c r="J14" s="15">
        <f t="shared" si="3"/>
        <v>0</v>
      </c>
      <c r="K14" s="21">
        <f t="shared" si="1"/>
        <v>0</v>
      </c>
      <c r="L14" s="82"/>
    </row>
    <row r="15" spans="2:12" ht="41.4" x14ac:dyDescent="0.3">
      <c r="B15" s="86" t="str">
        <f t="shared" si="5"/>
        <v/>
      </c>
      <c r="C15" s="1" t="str">
        <f>IF(ISTEXT(D15),MAX($C$6:$C14)+1,"")</f>
        <v/>
      </c>
      <c r="D15" s="3"/>
      <c r="E15" s="94" t="s">
        <v>965</v>
      </c>
      <c r="F15" s="137"/>
      <c r="G15" s="78"/>
      <c r="H15" s="72"/>
      <c r="I15" s="72"/>
      <c r="J15" s="72"/>
      <c r="K15" s="72"/>
      <c r="L15" s="72"/>
    </row>
    <row r="16" spans="2:12" ht="30" customHeight="1" x14ac:dyDescent="0.3">
      <c r="B16" s="81" t="str">
        <f t="shared" si="5"/>
        <v>JlnFin</v>
      </c>
      <c r="C16" s="2">
        <f>IF(ISTEXT(D16),MAX($C$4:$C14)+1,"")</f>
        <v>12</v>
      </c>
      <c r="D16" s="4" t="s">
        <v>11</v>
      </c>
      <c r="E16" s="230" t="s">
        <v>966</v>
      </c>
      <c r="F16" s="91" t="s">
        <v>43</v>
      </c>
      <c r="G16" s="76" t="s">
        <v>73</v>
      </c>
      <c r="H16" s="98">
        <f>COUNTIFS(D:D,"=Important",F:F,"=Exception")</f>
        <v>0</v>
      </c>
      <c r="I16" s="14">
        <f t="shared" si="2"/>
        <v>1</v>
      </c>
      <c r="J16" s="15">
        <f t="shared" si="3"/>
        <v>0</v>
      </c>
      <c r="K16" s="21">
        <f t="shared" si="1"/>
        <v>0</v>
      </c>
      <c r="L16" s="82"/>
    </row>
    <row r="17" spans="2:12" ht="30" customHeight="1" x14ac:dyDescent="0.3">
      <c r="B17" s="81" t="str">
        <f t="shared" si="5"/>
        <v>JlnFin</v>
      </c>
      <c r="C17" s="2">
        <f>IF(ISTEXT(D17),MAX($C$4:$C16)+1,"")</f>
        <v>13</v>
      </c>
      <c r="D17" s="4" t="s">
        <v>11</v>
      </c>
      <c r="E17" s="210" t="s">
        <v>967</v>
      </c>
      <c r="F17" s="91" t="s">
        <v>43</v>
      </c>
      <c r="G17" s="76" t="s">
        <v>75</v>
      </c>
      <c r="H17" s="98">
        <f>COUNTIFS(D:D,"=Minimal",F:F,"=Select From Drop Down")</f>
        <v>35</v>
      </c>
      <c r="I17" s="14">
        <f t="shared" si="2"/>
        <v>1</v>
      </c>
      <c r="J17" s="15">
        <f t="shared" si="3"/>
        <v>0</v>
      </c>
      <c r="K17" s="21">
        <f t="shared" si="1"/>
        <v>0</v>
      </c>
      <c r="L17" s="82"/>
    </row>
    <row r="18" spans="2:12" ht="30" customHeight="1" x14ac:dyDescent="0.3">
      <c r="B18" s="81" t="str">
        <f t="shared" si="5"/>
        <v>JlnFin</v>
      </c>
      <c r="C18" s="2">
        <f>IF(ISTEXT(D18),MAX($C$4:$C17)+1,"")</f>
        <v>14</v>
      </c>
      <c r="D18" s="4" t="s">
        <v>11</v>
      </c>
      <c r="E18" s="210" t="s">
        <v>968</v>
      </c>
      <c r="F18" s="91" t="s">
        <v>43</v>
      </c>
      <c r="G18" s="76" t="s">
        <v>77</v>
      </c>
      <c r="H18" s="98">
        <f>COUNTIFS(D:D,"=Minimal",F:F,"=Function Available")</f>
        <v>0</v>
      </c>
      <c r="I18" s="14">
        <f t="shared" si="2"/>
        <v>1</v>
      </c>
      <c r="J18" s="15">
        <f t="shared" si="3"/>
        <v>0</v>
      </c>
      <c r="K18" s="21">
        <f t="shared" si="1"/>
        <v>0</v>
      </c>
      <c r="L18" s="82"/>
    </row>
    <row r="19" spans="2:12" ht="30" customHeight="1" x14ac:dyDescent="0.3">
      <c r="B19" s="81" t="str">
        <f t="shared" si="5"/>
        <v>JlnFin</v>
      </c>
      <c r="C19" s="2">
        <f>IF(ISTEXT(D19),MAX($C$4:$C18)+1,"")</f>
        <v>15</v>
      </c>
      <c r="D19" s="4" t="s">
        <v>11</v>
      </c>
      <c r="E19" s="210" t="s">
        <v>969</v>
      </c>
      <c r="F19" s="91" t="s">
        <v>43</v>
      </c>
      <c r="G19" s="76" t="s">
        <v>79</v>
      </c>
      <c r="H19" s="98">
        <f>COUNTIFS(D:D,"=Minimal",F:F,"=Function Not Available")</f>
        <v>0</v>
      </c>
      <c r="I19" s="14">
        <f t="shared" si="2"/>
        <v>1</v>
      </c>
      <c r="J19" s="15">
        <f t="shared" si="3"/>
        <v>0</v>
      </c>
      <c r="K19" s="21">
        <f t="shared" si="1"/>
        <v>0</v>
      </c>
      <c r="L19" s="82"/>
    </row>
    <row r="20" spans="2:12" ht="55.2" x14ac:dyDescent="0.3">
      <c r="B20" s="81" t="str">
        <f t="shared" si="5"/>
        <v>JlnFin</v>
      </c>
      <c r="C20" s="2">
        <f>IF(ISTEXT(D20),MAX($C$4:$C19)+1,"")</f>
        <v>16</v>
      </c>
      <c r="D20" s="4" t="s">
        <v>11</v>
      </c>
      <c r="E20" s="93" t="s">
        <v>970</v>
      </c>
      <c r="F20" s="91" t="s">
        <v>43</v>
      </c>
      <c r="G20" s="76" t="s">
        <v>81</v>
      </c>
      <c r="H20" s="98">
        <f>COUNTIFS(D:D,"=Minimal",F:F,"=Exception")</f>
        <v>0</v>
      </c>
      <c r="I20" s="14">
        <f t="shared" si="2"/>
        <v>1</v>
      </c>
      <c r="J20" s="15">
        <f t="shared" si="3"/>
        <v>0</v>
      </c>
      <c r="K20" s="21">
        <f t="shared" si="1"/>
        <v>0</v>
      </c>
      <c r="L20" s="82"/>
    </row>
    <row r="21" spans="2:12" ht="30" customHeight="1" x14ac:dyDescent="0.3">
      <c r="B21" s="81" t="str">
        <f t="shared" ref="B21" si="6">IF(C21="","",$B$4)</f>
        <v>JlnFin</v>
      </c>
      <c r="C21" s="2">
        <f>IF(ISTEXT(D21),MAX($C$4:$C20)+1,"")</f>
        <v>17</v>
      </c>
      <c r="D21" s="4" t="s">
        <v>11</v>
      </c>
      <c r="E21" s="93" t="s">
        <v>971</v>
      </c>
      <c r="F21" s="91" t="s">
        <v>43</v>
      </c>
      <c r="G21" s="76"/>
      <c r="H21" s="98"/>
      <c r="I21" s="14">
        <f t="shared" si="2"/>
        <v>1</v>
      </c>
      <c r="J21" s="15">
        <f t="shared" si="3"/>
        <v>0</v>
      </c>
      <c r="K21" s="21">
        <f t="shared" si="1"/>
        <v>0</v>
      </c>
      <c r="L21" s="82"/>
    </row>
    <row r="22" spans="2:12" ht="69" x14ac:dyDescent="0.3">
      <c r="B22" s="81" t="str">
        <f t="shared" ref="B22:B40" si="7">IF(C22="","",$B$4)</f>
        <v>JlnFin</v>
      </c>
      <c r="C22" s="2">
        <f>IF(ISTEXT(D22),MAX($C$4:$C21)+1,"")</f>
        <v>18</v>
      </c>
      <c r="D22" s="4" t="s">
        <v>11</v>
      </c>
      <c r="E22" s="93" t="s">
        <v>972</v>
      </c>
      <c r="F22" s="91" t="s">
        <v>43</v>
      </c>
      <c r="G22" s="76"/>
      <c r="H22" s="98"/>
      <c r="I22" s="14">
        <f t="shared" si="2"/>
        <v>1</v>
      </c>
      <c r="J22" s="15">
        <f t="shared" si="3"/>
        <v>0</v>
      </c>
      <c r="K22" s="21">
        <f t="shared" si="1"/>
        <v>0</v>
      </c>
      <c r="L22" s="82"/>
    </row>
    <row r="23" spans="2:12" ht="41.4" x14ac:dyDescent="0.3">
      <c r="B23" s="81" t="str">
        <f t="shared" si="7"/>
        <v>JlnFin</v>
      </c>
      <c r="C23" s="2">
        <f>IF(ISTEXT(D23),MAX($C$4:$C22)+1,"")</f>
        <v>19</v>
      </c>
      <c r="D23" s="4" t="s">
        <v>11</v>
      </c>
      <c r="E23" s="93" t="s">
        <v>973</v>
      </c>
      <c r="F23" s="91" t="s">
        <v>43</v>
      </c>
      <c r="G23" s="76"/>
      <c r="H23" s="98"/>
      <c r="I23" s="14">
        <f t="shared" si="2"/>
        <v>1</v>
      </c>
      <c r="J23" s="15">
        <f t="shared" si="3"/>
        <v>0</v>
      </c>
      <c r="K23" s="21">
        <f t="shared" si="1"/>
        <v>0</v>
      </c>
      <c r="L23" s="82"/>
    </row>
    <row r="24" spans="2:12" ht="30" customHeight="1" x14ac:dyDescent="0.3">
      <c r="B24" s="86" t="str">
        <f t="shared" si="7"/>
        <v/>
      </c>
      <c r="C24" s="1" t="str">
        <f>IF(ISTEXT(D24),MAX($C$6:$C23)+1,"")</f>
        <v/>
      </c>
      <c r="D24" s="3"/>
      <c r="E24" s="94" t="s">
        <v>974</v>
      </c>
      <c r="F24" s="137"/>
      <c r="G24" s="78"/>
      <c r="H24" s="72"/>
      <c r="I24" s="72"/>
      <c r="J24" s="72"/>
      <c r="K24" s="72"/>
      <c r="L24" s="72"/>
    </row>
    <row r="25" spans="2:12" ht="30" customHeight="1" x14ac:dyDescent="0.3">
      <c r="B25" s="81" t="str">
        <f t="shared" si="7"/>
        <v>JlnFin</v>
      </c>
      <c r="C25" s="2">
        <f>IF(ISTEXT(D25),MAX($C$4:$C23)+1,"")</f>
        <v>20</v>
      </c>
      <c r="D25" s="4" t="s">
        <v>11</v>
      </c>
      <c r="E25" s="99" t="s">
        <v>975</v>
      </c>
      <c r="F25" s="91" t="s">
        <v>43</v>
      </c>
      <c r="G25" s="76"/>
      <c r="H25" s="98"/>
      <c r="I25" s="14">
        <f t="shared" si="2"/>
        <v>1</v>
      </c>
      <c r="J25" s="15">
        <f t="shared" si="3"/>
        <v>0</v>
      </c>
      <c r="K25" s="21">
        <f t="shared" si="1"/>
        <v>0</v>
      </c>
      <c r="L25" s="82"/>
    </row>
    <row r="26" spans="2:12" ht="30" customHeight="1" x14ac:dyDescent="0.3">
      <c r="B26" s="81" t="str">
        <f t="shared" si="7"/>
        <v>JlnFin</v>
      </c>
      <c r="C26" s="2">
        <f>IF(ISTEXT(D26),MAX($C$4:$C25)+1,"")</f>
        <v>21</v>
      </c>
      <c r="D26" s="4" t="s">
        <v>11</v>
      </c>
      <c r="E26" s="95" t="s">
        <v>976</v>
      </c>
      <c r="F26" s="91" t="s">
        <v>43</v>
      </c>
      <c r="G26" s="76"/>
      <c r="H26" s="98"/>
      <c r="I26" s="14">
        <f t="shared" si="2"/>
        <v>1</v>
      </c>
      <c r="J26" s="15">
        <f t="shared" si="3"/>
        <v>0</v>
      </c>
      <c r="K26" s="21">
        <f t="shared" si="1"/>
        <v>0</v>
      </c>
      <c r="L26" s="82"/>
    </row>
    <row r="27" spans="2:12" ht="30" customHeight="1" x14ac:dyDescent="0.3">
      <c r="B27" s="81" t="str">
        <f t="shared" si="7"/>
        <v>JlnFin</v>
      </c>
      <c r="C27" s="2">
        <f>IF(ISTEXT(D27),MAX($C$4:$C26)+1,"")</f>
        <v>22</v>
      </c>
      <c r="D27" s="4" t="s">
        <v>11</v>
      </c>
      <c r="E27" s="95" t="s">
        <v>952</v>
      </c>
      <c r="F27" s="91" t="s">
        <v>43</v>
      </c>
      <c r="G27" s="76"/>
      <c r="H27" s="98"/>
      <c r="I27" s="14">
        <f t="shared" si="2"/>
        <v>1</v>
      </c>
      <c r="J27" s="15">
        <f t="shared" si="3"/>
        <v>0</v>
      </c>
      <c r="K27" s="21">
        <f t="shared" si="1"/>
        <v>0</v>
      </c>
      <c r="L27" s="82"/>
    </row>
    <row r="28" spans="2:12" ht="30" customHeight="1" x14ac:dyDescent="0.3">
      <c r="B28" s="81" t="str">
        <f t="shared" si="7"/>
        <v>JlnFin</v>
      </c>
      <c r="C28" s="2">
        <f>IF(ISTEXT(D28),MAX($C$4:$C27)+1,"")</f>
        <v>23</v>
      </c>
      <c r="D28" s="4" t="s">
        <v>11</v>
      </c>
      <c r="E28" s="95" t="s">
        <v>977</v>
      </c>
      <c r="F28" s="91" t="s">
        <v>43</v>
      </c>
      <c r="G28" s="76"/>
      <c r="H28" s="98"/>
      <c r="I28" s="14">
        <f t="shared" si="2"/>
        <v>1</v>
      </c>
      <c r="J28" s="15">
        <f t="shared" si="3"/>
        <v>0</v>
      </c>
      <c r="K28" s="21">
        <f t="shared" si="1"/>
        <v>0</v>
      </c>
      <c r="L28" s="82"/>
    </row>
    <row r="29" spans="2:12" ht="30" customHeight="1" x14ac:dyDescent="0.3">
      <c r="B29" s="81" t="str">
        <f t="shared" si="7"/>
        <v>JlnFin</v>
      </c>
      <c r="C29" s="2">
        <f>IF(ISTEXT(D29),MAX($C$4:$C28)+1,"")</f>
        <v>24</v>
      </c>
      <c r="D29" s="4" t="s">
        <v>11</v>
      </c>
      <c r="E29" s="95" t="s">
        <v>978</v>
      </c>
      <c r="F29" s="91" t="s">
        <v>43</v>
      </c>
      <c r="G29" s="76"/>
      <c r="H29" s="98"/>
      <c r="I29" s="14">
        <f t="shared" si="2"/>
        <v>1</v>
      </c>
      <c r="J29" s="15">
        <f t="shared" si="3"/>
        <v>0</v>
      </c>
      <c r="K29" s="21">
        <f t="shared" si="1"/>
        <v>0</v>
      </c>
      <c r="L29" s="82"/>
    </row>
    <row r="30" spans="2:12" ht="30" customHeight="1" x14ac:dyDescent="0.3">
      <c r="B30" s="81" t="str">
        <f t="shared" si="7"/>
        <v>JlnFin</v>
      </c>
      <c r="C30" s="2">
        <f>IF(ISTEXT(D30),MAX($C$4:$C29)+1,"")</f>
        <v>25</v>
      </c>
      <c r="D30" s="4" t="s">
        <v>11</v>
      </c>
      <c r="E30" s="96" t="s">
        <v>979</v>
      </c>
      <c r="F30" s="91" t="s">
        <v>43</v>
      </c>
      <c r="G30" s="76"/>
      <c r="H30" s="98"/>
      <c r="I30" s="14">
        <f t="shared" si="2"/>
        <v>1</v>
      </c>
      <c r="J30" s="15">
        <f t="shared" si="3"/>
        <v>0</v>
      </c>
      <c r="K30" s="21">
        <f t="shared" si="1"/>
        <v>0</v>
      </c>
      <c r="L30" s="82"/>
    </row>
    <row r="31" spans="2:12" ht="30" customHeight="1" x14ac:dyDescent="0.3">
      <c r="B31" s="81" t="str">
        <f t="shared" si="7"/>
        <v>JlnFin</v>
      </c>
      <c r="C31" s="2">
        <f>IF(ISTEXT(D31),MAX($C$4:$C30)+1,"")</f>
        <v>26</v>
      </c>
      <c r="D31" s="4" t="s">
        <v>11</v>
      </c>
      <c r="E31" s="96" t="s">
        <v>980</v>
      </c>
      <c r="F31" s="91" t="s">
        <v>43</v>
      </c>
      <c r="G31" s="76"/>
      <c r="H31" s="98"/>
      <c r="I31" s="14">
        <f t="shared" si="2"/>
        <v>1</v>
      </c>
      <c r="J31" s="15">
        <f t="shared" si="3"/>
        <v>0</v>
      </c>
      <c r="K31" s="21">
        <f t="shared" si="1"/>
        <v>0</v>
      </c>
      <c r="L31" s="82"/>
    </row>
    <row r="32" spans="2:12" ht="30" customHeight="1" x14ac:dyDescent="0.3">
      <c r="B32" s="81" t="str">
        <f t="shared" si="7"/>
        <v>JlnFin</v>
      </c>
      <c r="C32" s="2">
        <f>IF(ISTEXT(D32),MAX($C$4:$C31)+1,"")</f>
        <v>27</v>
      </c>
      <c r="D32" s="4" t="s">
        <v>11</v>
      </c>
      <c r="E32" s="96" t="s">
        <v>981</v>
      </c>
      <c r="F32" s="91" t="s">
        <v>43</v>
      </c>
      <c r="G32" s="76"/>
      <c r="H32" s="98"/>
      <c r="I32" s="14">
        <f t="shared" si="2"/>
        <v>1</v>
      </c>
      <c r="J32" s="15">
        <f t="shared" si="3"/>
        <v>0</v>
      </c>
      <c r="K32" s="21">
        <f t="shared" si="1"/>
        <v>0</v>
      </c>
      <c r="L32" s="82"/>
    </row>
    <row r="33" spans="2:12" ht="30" customHeight="1" x14ac:dyDescent="0.3">
      <c r="B33" s="81" t="str">
        <f t="shared" si="7"/>
        <v>JlnFin</v>
      </c>
      <c r="C33" s="2">
        <f>IF(ISTEXT(D33),MAX($C$4:$C32)+1,"")</f>
        <v>28</v>
      </c>
      <c r="D33" s="4" t="s">
        <v>11</v>
      </c>
      <c r="E33" s="96" t="s">
        <v>1649</v>
      </c>
      <c r="F33" s="91" t="s">
        <v>43</v>
      </c>
      <c r="G33" s="76"/>
      <c r="H33" s="98"/>
      <c r="I33" s="14">
        <f t="shared" si="2"/>
        <v>1</v>
      </c>
      <c r="J33" s="15">
        <f t="shared" si="3"/>
        <v>0</v>
      </c>
      <c r="K33" s="21">
        <f t="shared" si="1"/>
        <v>0</v>
      </c>
      <c r="L33" s="82"/>
    </row>
    <row r="34" spans="2:12" ht="30" customHeight="1" x14ac:dyDescent="0.3">
      <c r="B34" s="81" t="str">
        <f t="shared" si="7"/>
        <v>JlnFin</v>
      </c>
      <c r="C34" s="2">
        <f>IF(ISTEXT(D34),MAX($C$4:$C33)+1,"")</f>
        <v>29</v>
      </c>
      <c r="D34" s="4" t="s">
        <v>11</v>
      </c>
      <c r="E34" s="96" t="s">
        <v>982</v>
      </c>
      <c r="F34" s="91" t="s">
        <v>43</v>
      </c>
      <c r="G34" s="76"/>
      <c r="H34" s="98"/>
      <c r="I34" s="14">
        <f t="shared" si="2"/>
        <v>1</v>
      </c>
      <c r="J34" s="15">
        <f t="shared" si="3"/>
        <v>0</v>
      </c>
      <c r="K34" s="21">
        <f t="shared" si="1"/>
        <v>0</v>
      </c>
      <c r="L34" s="82"/>
    </row>
    <row r="35" spans="2:12" ht="30" customHeight="1" x14ac:dyDescent="0.3">
      <c r="B35" s="81" t="str">
        <f t="shared" si="7"/>
        <v>JlnFin</v>
      </c>
      <c r="C35" s="2">
        <f>IF(ISTEXT(D35),MAX($C$4:$C34)+1,"")</f>
        <v>30</v>
      </c>
      <c r="D35" s="4" t="s">
        <v>11</v>
      </c>
      <c r="E35" s="96" t="s">
        <v>983</v>
      </c>
      <c r="F35" s="91" t="s">
        <v>43</v>
      </c>
      <c r="G35" s="76"/>
      <c r="H35" s="98"/>
      <c r="I35" s="14">
        <f t="shared" si="2"/>
        <v>1</v>
      </c>
      <c r="J35" s="15">
        <f t="shared" si="3"/>
        <v>0</v>
      </c>
      <c r="K35" s="21">
        <f t="shared" si="1"/>
        <v>0</v>
      </c>
      <c r="L35" s="82"/>
    </row>
    <row r="36" spans="2:12" ht="30" customHeight="1" x14ac:dyDescent="0.3">
      <c r="B36" s="81" t="str">
        <f t="shared" si="7"/>
        <v>JlnFin</v>
      </c>
      <c r="C36" s="2">
        <f>IF(ISTEXT(D36),MAX($C$4:$C35)+1,"")</f>
        <v>31</v>
      </c>
      <c r="D36" s="4" t="s">
        <v>11</v>
      </c>
      <c r="E36" s="96" t="s">
        <v>984</v>
      </c>
      <c r="F36" s="91" t="s">
        <v>43</v>
      </c>
      <c r="G36" s="76"/>
      <c r="H36" s="98"/>
      <c r="I36" s="14">
        <f t="shared" si="2"/>
        <v>1</v>
      </c>
      <c r="J36" s="15">
        <f t="shared" si="3"/>
        <v>0</v>
      </c>
      <c r="K36" s="21">
        <f t="shared" si="1"/>
        <v>0</v>
      </c>
      <c r="L36" s="82"/>
    </row>
    <row r="37" spans="2:12" ht="30" customHeight="1" x14ac:dyDescent="0.3">
      <c r="B37" s="81" t="str">
        <f t="shared" si="7"/>
        <v>JlnFin</v>
      </c>
      <c r="C37" s="2">
        <f>IF(ISTEXT(D37),MAX($C$4:$C36)+1,"")</f>
        <v>32</v>
      </c>
      <c r="D37" s="4" t="s">
        <v>11</v>
      </c>
      <c r="E37" s="96" t="s">
        <v>985</v>
      </c>
      <c r="F37" s="91" t="s">
        <v>43</v>
      </c>
      <c r="G37" s="76"/>
      <c r="H37" s="98"/>
      <c r="I37" s="14">
        <f t="shared" si="2"/>
        <v>1</v>
      </c>
      <c r="J37" s="15">
        <f t="shared" si="3"/>
        <v>0</v>
      </c>
      <c r="K37" s="21">
        <f t="shared" si="1"/>
        <v>0</v>
      </c>
      <c r="L37" s="82"/>
    </row>
    <row r="38" spans="2:12" ht="41.4" x14ac:dyDescent="0.3">
      <c r="B38" s="81" t="str">
        <f t="shared" si="7"/>
        <v>JlnFin</v>
      </c>
      <c r="C38" s="2">
        <f>IF(ISTEXT(D38),MAX($C$4:$C37)+1,"")</f>
        <v>33</v>
      </c>
      <c r="D38" s="4" t="s">
        <v>11</v>
      </c>
      <c r="E38" s="96" t="s">
        <v>986</v>
      </c>
      <c r="F38" s="91" t="s">
        <v>43</v>
      </c>
      <c r="G38" s="76"/>
      <c r="H38" s="98"/>
      <c r="I38" s="14">
        <f t="shared" si="2"/>
        <v>1</v>
      </c>
      <c r="J38" s="15">
        <f t="shared" si="3"/>
        <v>0</v>
      </c>
      <c r="K38" s="21">
        <f t="shared" si="1"/>
        <v>0</v>
      </c>
      <c r="L38" s="82"/>
    </row>
    <row r="39" spans="2:12" ht="30" customHeight="1" x14ac:dyDescent="0.3">
      <c r="B39" s="81" t="str">
        <f t="shared" si="7"/>
        <v>JlnFin</v>
      </c>
      <c r="C39" s="2">
        <f>IF(ISTEXT(D39),MAX($C$4:$C38)+1,"")</f>
        <v>34</v>
      </c>
      <c r="D39" s="4" t="s">
        <v>11</v>
      </c>
      <c r="E39" s="96" t="s">
        <v>987</v>
      </c>
      <c r="F39" s="91" t="s">
        <v>43</v>
      </c>
      <c r="G39" s="76"/>
      <c r="H39" s="98"/>
      <c r="I39" s="14">
        <f t="shared" si="2"/>
        <v>1</v>
      </c>
      <c r="J39" s="15">
        <f t="shared" si="3"/>
        <v>0</v>
      </c>
      <c r="K39" s="21">
        <f t="shared" si="1"/>
        <v>0</v>
      </c>
      <c r="L39" s="82"/>
    </row>
    <row r="40" spans="2:12" ht="41.4" x14ac:dyDescent="0.3">
      <c r="B40" s="81" t="str">
        <f t="shared" si="7"/>
        <v>JlnFin</v>
      </c>
      <c r="C40" s="2">
        <f>IF(ISTEXT(D40),MAX($C$4:$C39)+1,"")</f>
        <v>35</v>
      </c>
      <c r="D40" s="4" t="s">
        <v>11</v>
      </c>
      <c r="E40" s="96" t="s">
        <v>988</v>
      </c>
      <c r="F40" s="91" t="s">
        <v>43</v>
      </c>
      <c r="G40" s="76"/>
      <c r="H40" s="98"/>
      <c r="I40" s="14">
        <f t="shared" si="2"/>
        <v>1</v>
      </c>
      <c r="J40" s="15">
        <f t="shared" si="3"/>
        <v>0</v>
      </c>
      <c r="K40" s="21">
        <f t="shared" si="1"/>
        <v>0</v>
      </c>
      <c r="L40" s="82"/>
    </row>
    <row r="41" spans="2:12" ht="10.95" customHeight="1" x14ac:dyDescent="0.3">
      <c r="E41" s="106"/>
    </row>
    <row r="42" spans="2:12" hidden="1" x14ac:dyDescent="0.3">
      <c r="E42" s="106"/>
    </row>
    <row r="43" spans="2:12" hidden="1" x14ac:dyDescent="0.3">
      <c r="E43" s="106"/>
    </row>
    <row r="44" spans="2:12" hidden="1" x14ac:dyDescent="0.3">
      <c r="E44" s="106"/>
    </row>
    <row r="45" spans="2:12" hidden="1" x14ac:dyDescent="0.3">
      <c r="E45" s="106"/>
    </row>
    <row r="46" spans="2:12" hidden="1" x14ac:dyDescent="0.3">
      <c r="E46" s="106"/>
    </row>
    <row r="47" spans="2:12" hidden="1" x14ac:dyDescent="0.3">
      <c r="E47" s="106"/>
    </row>
    <row r="48" spans="2:12"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sheetData>
  <sheetProtection algorithmName="SHA-512" hashValue="cmZaHMei3JYxWH1wzFpluNnMydXuShfRGuym6NMHU1fUo76x+Yob7lVAWXnid+0upmiMh29esyVH/KBz/pT7Bg==" saltValue="8/cO4a5XgL4i9yw+6mJtvg==" spinCount="100000" sheet="1" objects="1" scenarios="1" selectLockedCells="1"/>
  <conditionalFormatting sqref="D4:D14">
    <cfRule type="cellIs" dxfId="75" priority="22" operator="equal">
      <formula>"Important"</formula>
    </cfRule>
    <cfRule type="cellIs" dxfId="74" priority="23" operator="equal">
      <formula>"Crucial"</formula>
    </cfRule>
    <cfRule type="cellIs" dxfId="73" priority="24" operator="equal">
      <formula>"N/A"</formula>
    </cfRule>
  </conditionalFormatting>
  <conditionalFormatting sqref="D16:D23 D25:D40">
    <cfRule type="cellIs" dxfId="72" priority="10" operator="equal">
      <formula>"Important"</formula>
    </cfRule>
    <cfRule type="cellIs" dxfId="71" priority="11" operator="equal">
      <formula>"Crucial"</formula>
    </cfRule>
    <cfRule type="cellIs" dxfId="70" priority="12" operator="equal">
      <formula>"N/A"</formula>
    </cfRule>
  </conditionalFormatting>
  <conditionalFormatting sqref="F4:F40">
    <cfRule type="cellIs" dxfId="69" priority="1" operator="equal">
      <formula>"Function Not Available"</formula>
    </cfRule>
    <cfRule type="cellIs" dxfId="68" priority="2" operator="equal">
      <formula>"Function Available"</formula>
    </cfRule>
    <cfRule type="cellIs" dxfId="67" priority="3" operator="equal">
      <formula>"Exception"</formula>
    </cfRule>
  </conditionalFormatting>
  <dataValidations count="3">
    <dataValidation type="list" allowBlank="1" showInputMessage="1" showErrorMessage="1" sqref="F4:F5" xr:uid="{00000000-0002-0000-1800-000000000000}">
      <formula1>AvailabilityType</formula1>
    </dataValidation>
    <dataValidation type="list" allowBlank="1" showInputMessage="1" showErrorMessage="1" sqref="D25:D40 D4:D14 D16:D23" xr:uid="{00000000-0002-0000-1800-000001000000}">
      <formula1>SpecType</formula1>
    </dataValidation>
    <dataValidation type="list" allowBlank="1" showInputMessage="1" showErrorMessage="1" errorTitle="Invalid specification type" error="Please enter a Specification type from the drop-down list." sqref="F25:F40 F6:F14 F16:F23" xr:uid="{00000000-0002-0000-18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C00"/>
  </sheetPr>
  <dimension ref="A1:M155"/>
  <sheetViews>
    <sheetView showGridLines="0" zoomScale="80" zoomScaleNormal="80" workbookViewId="0">
      <selection activeCell="F4" sqref="F4"/>
    </sheetView>
  </sheetViews>
  <sheetFormatPr defaultColWidth="0" defaultRowHeight="14.4" zeroHeight="1" x14ac:dyDescent="0.3"/>
  <cols>
    <col min="1" max="1" width="1.218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6" customHeight="1" x14ac:dyDescent="0.3"/>
    <row r="2" spans="2:12" ht="129" customHeight="1" thickBot="1" x14ac:dyDescent="0.35">
      <c r="B2" s="124" t="s">
        <v>44</v>
      </c>
      <c r="C2" s="125" t="s">
        <v>45</v>
      </c>
      <c r="D2" s="125" t="s">
        <v>46</v>
      </c>
      <c r="E2" s="125" t="s">
        <v>1652</v>
      </c>
      <c r="F2" s="125" t="s">
        <v>42</v>
      </c>
      <c r="G2" s="126" t="s">
        <v>47</v>
      </c>
      <c r="H2" s="126" t="s">
        <v>48</v>
      </c>
      <c r="I2" s="127" t="s">
        <v>49</v>
      </c>
      <c r="J2" s="127" t="s">
        <v>50</v>
      </c>
      <c r="K2" s="128" t="s">
        <v>14</v>
      </c>
      <c r="L2" s="129" t="s">
        <v>51</v>
      </c>
    </row>
    <row r="3" spans="2:12" ht="16.2" thickBot="1" x14ac:dyDescent="0.35">
      <c r="B3" s="34" t="s">
        <v>1653</v>
      </c>
      <c r="C3" s="34"/>
      <c r="D3" s="34"/>
      <c r="E3" s="34"/>
      <c r="F3" s="34"/>
      <c r="G3" s="77" t="s">
        <v>52</v>
      </c>
      <c r="H3" s="25">
        <f>COUNTA(D4:D476)</f>
        <v>29</v>
      </c>
      <c r="I3" s="61"/>
      <c r="J3" s="62" t="s">
        <v>53</v>
      </c>
      <c r="K3" s="63">
        <f>SUM(K4:K476)</f>
        <v>0</v>
      </c>
      <c r="L3" s="34"/>
    </row>
    <row r="4" spans="2:12" ht="30" customHeight="1" x14ac:dyDescent="0.3">
      <c r="B4" s="81" t="s">
        <v>1654</v>
      </c>
      <c r="C4" s="2">
        <v>1</v>
      </c>
      <c r="D4" s="4" t="s">
        <v>11</v>
      </c>
      <c r="E4" s="93" t="s">
        <v>989</v>
      </c>
      <c r="F4" s="91" t="s">
        <v>43</v>
      </c>
      <c r="G4" s="76" t="s">
        <v>54</v>
      </c>
      <c r="H4" s="20">
        <f>COUNTIF(F4:F476,"Select from Drop Down")</f>
        <v>29</v>
      </c>
      <c r="I4" s="14">
        <f>VLOOKUP($D4,SpecData,2,FALSE)</f>
        <v>1</v>
      </c>
      <c r="J4" s="15">
        <f>VLOOKUP($F4,AvailabilityData,2,FALSE)</f>
        <v>0</v>
      </c>
      <c r="K4" s="21">
        <f>I4*J4</f>
        <v>0</v>
      </c>
      <c r="L4" s="82"/>
    </row>
    <row r="5" spans="2:12" ht="30" customHeight="1" x14ac:dyDescent="0.3">
      <c r="B5" s="86" t="str">
        <f t="shared" ref="B5" si="0">IF(C5="","",$B$4)</f>
        <v/>
      </c>
      <c r="C5" s="1" t="str">
        <f>IF(ISTEXT(D5),MAX($C4:$C$6)+1,"")</f>
        <v/>
      </c>
      <c r="D5" s="3"/>
      <c r="E5" s="94" t="s">
        <v>990</v>
      </c>
      <c r="F5" s="137"/>
      <c r="G5" s="78"/>
      <c r="H5" s="72"/>
      <c r="I5" s="72"/>
      <c r="J5" s="72"/>
      <c r="K5" s="72"/>
      <c r="L5" s="72"/>
    </row>
    <row r="6" spans="2:12" ht="30" customHeight="1" x14ac:dyDescent="0.3">
      <c r="B6" s="81" t="str">
        <f>IF(C6="","",$B$4)</f>
        <v>JlmCont</v>
      </c>
      <c r="C6" s="2">
        <f>IF(ISTEXT(D6),MAX($C$4:$C4)+1,"")</f>
        <v>2</v>
      </c>
      <c r="D6" s="4" t="s">
        <v>11</v>
      </c>
      <c r="E6" s="99" t="s">
        <v>991</v>
      </c>
      <c r="F6" s="91" t="s">
        <v>43</v>
      </c>
      <c r="G6" s="76" t="s">
        <v>55</v>
      </c>
      <c r="H6" s="20">
        <f>COUNTIF(F4:F476,"Function Available")</f>
        <v>0</v>
      </c>
      <c r="I6" s="14">
        <f>VLOOKUP($D6,SpecData,2,FALSE)</f>
        <v>1</v>
      </c>
      <c r="J6" s="15">
        <f>VLOOKUP($F6,AvailabilityData,2,FALSE)</f>
        <v>0</v>
      </c>
      <c r="K6" s="21">
        <f t="shared" ref="K6:K35" si="1">I6*J6</f>
        <v>0</v>
      </c>
      <c r="L6" s="82"/>
    </row>
    <row r="7" spans="2:12" ht="30" customHeight="1" x14ac:dyDescent="0.3">
      <c r="B7" s="81" t="str">
        <f>IF(C7="","",$B$4)</f>
        <v>JlmCont</v>
      </c>
      <c r="C7" s="2">
        <f>IF(ISTEXT(D7),MAX($C$4:$C6)+1,"")</f>
        <v>3</v>
      </c>
      <c r="D7" s="4" t="s">
        <v>11</v>
      </c>
      <c r="E7" s="95" t="s">
        <v>992</v>
      </c>
      <c r="F7" s="91" t="s">
        <v>43</v>
      </c>
      <c r="G7" s="76" t="s">
        <v>57</v>
      </c>
      <c r="H7" s="8">
        <f>COUNTIF(F4:F476,"Function Not Available")</f>
        <v>0</v>
      </c>
      <c r="I7" s="14">
        <f t="shared" ref="I7:I35" si="2">VLOOKUP($D7,SpecData,2,FALSE)</f>
        <v>1</v>
      </c>
      <c r="J7" s="15">
        <f t="shared" ref="J7:J35" si="3">VLOOKUP($F7,AvailabilityData,2,FALSE)</f>
        <v>0</v>
      </c>
      <c r="K7" s="21">
        <f t="shared" si="1"/>
        <v>0</v>
      </c>
      <c r="L7" s="82"/>
    </row>
    <row r="8" spans="2:12" ht="30" customHeight="1" x14ac:dyDescent="0.3">
      <c r="B8" s="81" t="str">
        <f t="shared" ref="B8:B35" si="4">IF(C8="","",$B$4)</f>
        <v>JlmCont</v>
      </c>
      <c r="C8" s="2">
        <f>IF(ISTEXT(D8),MAX($C$4:$C7)+1,"")</f>
        <v>4</v>
      </c>
      <c r="D8" s="4" t="s">
        <v>11</v>
      </c>
      <c r="E8" s="95" t="s">
        <v>993</v>
      </c>
      <c r="F8" s="91" t="s">
        <v>43</v>
      </c>
      <c r="G8" s="76" t="s">
        <v>59</v>
      </c>
      <c r="H8" s="8">
        <f>COUNTIF(F4:F476,"Exception")</f>
        <v>0</v>
      </c>
      <c r="I8" s="14">
        <f t="shared" si="2"/>
        <v>1</v>
      </c>
      <c r="J8" s="15">
        <f t="shared" si="3"/>
        <v>0</v>
      </c>
      <c r="K8" s="21">
        <f t="shared" si="1"/>
        <v>0</v>
      </c>
      <c r="L8" s="82"/>
    </row>
    <row r="9" spans="2:12" ht="30" customHeight="1" x14ac:dyDescent="0.3">
      <c r="B9" s="81" t="str">
        <f t="shared" si="4"/>
        <v>JlmCont</v>
      </c>
      <c r="C9" s="2">
        <f>IF(ISTEXT(D9),MAX($C$4:$C8)+1,"")</f>
        <v>5</v>
      </c>
      <c r="D9" s="4" t="s">
        <v>11</v>
      </c>
      <c r="E9" s="95" t="s">
        <v>994</v>
      </c>
      <c r="F9" s="91" t="s">
        <v>43</v>
      </c>
      <c r="G9" s="76" t="s">
        <v>61</v>
      </c>
      <c r="H9" s="11">
        <f>COUNTIFS(D:D,"=Crucial",F:F,"=Select From Drop Down")</f>
        <v>0</v>
      </c>
      <c r="I9" s="14">
        <f t="shared" si="2"/>
        <v>1</v>
      </c>
      <c r="J9" s="15">
        <f t="shared" si="3"/>
        <v>0</v>
      </c>
      <c r="K9" s="21">
        <f t="shared" si="1"/>
        <v>0</v>
      </c>
      <c r="L9" s="82"/>
    </row>
    <row r="10" spans="2:12" ht="30" customHeight="1" x14ac:dyDescent="0.3">
      <c r="B10" s="81" t="str">
        <f t="shared" si="4"/>
        <v>JlmCont</v>
      </c>
      <c r="C10" s="2">
        <f>IF(ISTEXT(D10),MAX($C$4:$C9)+1,"")</f>
        <v>6</v>
      </c>
      <c r="D10" s="4" t="s">
        <v>11</v>
      </c>
      <c r="E10" s="210" t="s">
        <v>995</v>
      </c>
      <c r="F10" s="91" t="s">
        <v>43</v>
      </c>
      <c r="G10" s="76" t="s">
        <v>63</v>
      </c>
      <c r="H10" s="11">
        <f>COUNTIFS(D:D,"=Crucial",F:F,"=Function Available")</f>
        <v>0</v>
      </c>
      <c r="I10" s="14">
        <f t="shared" si="2"/>
        <v>1</v>
      </c>
      <c r="J10" s="15">
        <f t="shared" si="3"/>
        <v>0</v>
      </c>
      <c r="K10" s="21">
        <f t="shared" si="1"/>
        <v>0</v>
      </c>
      <c r="L10" s="82"/>
    </row>
    <row r="11" spans="2:12" ht="30" customHeight="1" x14ac:dyDescent="0.3">
      <c r="B11" s="81" t="str">
        <f t="shared" si="4"/>
        <v>JlmCont</v>
      </c>
      <c r="C11" s="2">
        <f>IF(ISTEXT(D11),MAX($C$4:$C10)+1,"")</f>
        <v>7</v>
      </c>
      <c r="D11" s="4" t="s">
        <v>11</v>
      </c>
      <c r="E11" s="95" t="s">
        <v>996</v>
      </c>
      <c r="F11" s="91" t="s">
        <v>43</v>
      </c>
      <c r="G11" s="76" t="s">
        <v>65</v>
      </c>
      <c r="H11" s="11">
        <f>COUNTIFS(D:D,"=Crucial",F:F,"=Function Not Available")</f>
        <v>0</v>
      </c>
      <c r="I11" s="14">
        <f t="shared" si="2"/>
        <v>1</v>
      </c>
      <c r="J11" s="15">
        <f t="shared" si="3"/>
        <v>0</v>
      </c>
      <c r="K11" s="21">
        <f t="shared" si="1"/>
        <v>0</v>
      </c>
      <c r="L11" s="82"/>
    </row>
    <row r="12" spans="2:12" ht="30" customHeight="1" x14ac:dyDescent="0.3">
      <c r="B12" s="86" t="str">
        <f t="shared" si="4"/>
        <v/>
      </c>
      <c r="C12" s="1" t="str">
        <f>IF(ISTEXT(D12),MAX($C$6:$C11)+1,"")</f>
        <v/>
      </c>
      <c r="D12" s="3"/>
      <c r="E12" s="94" t="s">
        <v>997</v>
      </c>
      <c r="F12" s="137"/>
      <c r="G12" s="78"/>
      <c r="H12" s="72"/>
      <c r="I12" s="72"/>
      <c r="J12" s="72"/>
      <c r="K12" s="72"/>
      <c r="L12" s="72"/>
    </row>
    <row r="13" spans="2:12" ht="30" customHeight="1" x14ac:dyDescent="0.3">
      <c r="B13" s="81" t="str">
        <f t="shared" si="4"/>
        <v>JlmCont</v>
      </c>
      <c r="C13" s="2">
        <f>IF(ISTEXT(D13),MAX($C$4:$C11)+1,"")</f>
        <v>8</v>
      </c>
      <c r="D13" s="4" t="s">
        <v>11</v>
      </c>
      <c r="E13" s="99" t="s">
        <v>991</v>
      </c>
      <c r="F13" s="91" t="s">
        <v>43</v>
      </c>
      <c r="G13" s="76" t="s">
        <v>66</v>
      </c>
      <c r="H13" s="11">
        <f>COUNTIFS(D:D,"=Crucial",F:F,"=Exception")</f>
        <v>0</v>
      </c>
      <c r="I13" s="14">
        <f t="shared" si="2"/>
        <v>1</v>
      </c>
      <c r="J13" s="15">
        <f t="shared" si="3"/>
        <v>0</v>
      </c>
      <c r="K13" s="21">
        <f t="shared" si="1"/>
        <v>0</v>
      </c>
      <c r="L13" s="82"/>
    </row>
    <row r="14" spans="2:12" ht="30" customHeight="1" x14ac:dyDescent="0.3">
      <c r="B14" s="81" t="str">
        <f t="shared" si="4"/>
        <v>JlmCont</v>
      </c>
      <c r="C14" s="2">
        <f>IF(ISTEXT(D14),MAX($C$4:$C13)+1,"")</f>
        <v>9</v>
      </c>
      <c r="D14" s="4" t="s">
        <v>11</v>
      </c>
      <c r="E14" s="95" t="s">
        <v>992</v>
      </c>
      <c r="F14" s="91" t="s">
        <v>43</v>
      </c>
      <c r="G14" s="68" t="s">
        <v>67</v>
      </c>
      <c r="H14" s="28">
        <f>COUNTIFS(D:D,"=Important",F:F,"=Select From Drop Down")</f>
        <v>0</v>
      </c>
      <c r="I14" s="14">
        <f t="shared" si="2"/>
        <v>1</v>
      </c>
      <c r="J14" s="15">
        <f t="shared" si="3"/>
        <v>0</v>
      </c>
      <c r="K14" s="21">
        <f t="shared" si="1"/>
        <v>0</v>
      </c>
      <c r="L14" s="82"/>
    </row>
    <row r="15" spans="2:12" ht="30" customHeight="1" x14ac:dyDescent="0.3">
      <c r="B15" s="81" t="str">
        <f t="shared" si="4"/>
        <v>JlmCont</v>
      </c>
      <c r="C15" s="2">
        <f>IF(ISTEXT(D15),MAX($C$4:$C14)+1,"")</f>
        <v>10</v>
      </c>
      <c r="D15" s="4" t="s">
        <v>11</v>
      </c>
      <c r="E15" s="95" t="s">
        <v>994</v>
      </c>
      <c r="F15" s="91" t="s">
        <v>43</v>
      </c>
      <c r="G15" s="68" t="s">
        <v>69</v>
      </c>
      <c r="H15" s="28">
        <f>COUNTIFS(D:D,"=Important",F:F,"=Function Available")</f>
        <v>0</v>
      </c>
      <c r="I15" s="14">
        <f t="shared" si="2"/>
        <v>1</v>
      </c>
      <c r="J15" s="15">
        <f t="shared" si="3"/>
        <v>0</v>
      </c>
      <c r="K15" s="21">
        <f t="shared" si="1"/>
        <v>0</v>
      </c>
      <c r="L15" s="82"/>
    </row>
    <row r="16" spans="2:12" ht="30" customHeight="1" x14ac:dyDescent="0.3">
      <c r="B16" s="81" t="str">
        <f t="shared" si="4"/>
        <v>JlmCont</v>
      </c>
      <c r="C16" s="2">
        <f>IF(ISTEXT(D16),MAX($C$4:$C15)+1,"")</f>
        <v>11</v>
      </c>
      <c r="D16" s="4" t="s">
        <v>11</v>
      </c>
      <c r="E16" s="95" t="s">
        <v>998</v>
      </c>
      <c r="F16" s="91" t="s">
        <v>43</v>
      </c>
      <c r="G16" s="76" t="s">
        <v>71</v>
      </c>
      <c r="H16" s="11">
        <f>COUNTIFS(D:D,"=Important",F:F,"=Function Not Available")</f>
        <v>0</v>
      </c>
      <c r="I16" s="9">
        <f t="shared" si="2"/>
        <v>1</v>
      </c>
      <c r="J16" s="10">
        <f t="shared" si="3"/>
        <v>0</v>
      </c>
      <c r="K16" s="21">
        <f t="shared" si="1"/>
        <v>0</v>
      </c>
      <c r="L16" s="82"/>
    </row>
    <row r="17" spans="2:12" ht="30" customHeight="1" x14ac:dyDescent="0.3">
      <c r="B17" s="81" t="str">
        <f t="shared" si="4"/>
        <v>JlmCont</v>
      </c>
      <c r="C17" s="2">
        <f>IF(ISTEXT(D17),MAX($C$4:$C16)+1,"")</f>
        <v>12</v>
      </c>
      <c r="D17" s="4" t="s">
        <v>11</v>
      </c>
      <c r="E17" s="95" t="s">
        <v>999</v>
      </c>
      <c r="F17" s="91" t="s">
        <v>43</v>
      </c>
      <c r="G17" s="76" t="s">
        <v>73</v>
      </c>
      <c r="H17" s="11">
        <f>COUNTIFS(D:D,"=Important",F:F,"=Exception")</f>
        <v>0</v>
      </c>
      <c r="I17" s="9">
        <f t="shared" si="2"/>
        <v>1</v>
      </c>
      <c r="J17" s="10">
        <f t="shared" si="3"/>
        <v>0</v>
      </c>
      <c r="K17" s="21">
        <f t="shared" si="1"/>
        <v>0</v>
      </c>
      <c r="L17" s="82"/>
    </row>
    <row r="18" spans="2:12" ht="30" customHeight="1" x14ac:dyDescent="0.3">
      <c r="B18" s="81" t="str">
        <f t="shared" si="4"/>
        <v>JlmCont</v>
      </c>
      <c r="C18" s="2">
        <f>IF(ISTEXT(D18),MAX($C$4:$C17)+1,"")</f>
        <v>13</v>
      </c>
      <c r="D18" s="4" t="s">
        <v>11</v>
      </c>
      <c r="E18" s="95" t="s">
        <v>1000</v>
      </c>
      <c r="F18" s="91" t="s">
        <v>43</v>
      </c>
      <c r="G18" s="76" t="s">
        <v>75</v>
      </c>
      <c r="H18" s="11">
        <f>COUNTIFS(D:D,"=Minimal",F:F,"=Select From Drop Down")</f>
        <v>29</v>
      </c>
      <c r="I18" s="9">
        <f t="shared" si="2"/>
        <v>1</v>
      </c>
      <c r="J18" s="10">
        <f t="shared" si="3"/>
        <v>0</v>
      </c>
      <c r="K18" s="21">
        <f t="shared" si="1"/>
        <v>0</v>
      </c>
      <c r="L18" s="82"/>
    </row>
    <row r="19" spans="2:12" ht="30" customHeight="1" x14ac:dyDescent="0.3">
      <c r="B19" s="81" t="str">
        <f t="shared" si="4"/>
        <v>JlmCont</v>
      </c>
      <c r="C19" s="2">
        <f>IF(ISTEXT(D19),MAX($C$4:$C18)+1,"")</f>
        <v>14</v>
      </c>
      <c r="D19" s="4" t="s">
        <v>11</v>
      </c>
      <c r="E19" s="95" t="s">
        <v>1001</v>
      </c>
      <c r="F19" s="91" t="s">
        <v>43</v>
      </c>
      <c r="G19" s="76" t="s">
        <v>77</v>
      </c>
      <c r="H19" s="11">
        <f>COUNTIFS(D:D,"=Minimal",F:F,"=Function Available")</f>
        <v>0</v>
      </c>
      <c r="I19" s="9">
        <f t="shared" si="2"/>
        <v>1</v>
      </c>
      <c r="J19" s="10">
        <f t="shared" si="3"/>
        <v>0</v>
      </c>
      <c r="K19" s="21">
        <f t="shared" si="1"/>
        <v>0</v>
      </c>
      <c r="L19" s="82"/>
    </row>
    <row r="20" spans="2:12" ht="30" customHeight="1" x14ac:dyDescent="0.3">
      <c r="B20" s="81" t="str">
        <f t="shared" si="4"/>
        <v>JlmCont</v>
      </c>
      <c r="C20" s="2">
        <f>IF(ISTEXT(D20),MAX($C$4:$C19)+1,"")</f>
        <v>15</v>
      </c>
      <c r="D20" s="4" t="s">
        <v>11</v>
      </c>
      <c r="E20" s="95" t="s">
        <v>1002</v>
      </c>
      <c r="F20" s="91" t="s">
        <v>43</v>
      </c>
      <c r="G20" s="76" t="s">
        <v>79</v>
      </c>
      <c r="H20" s="11">
        <f>COUNTIFS(D:D,"=Minimal",F:F,"=Function Not Available")</f>
        <v>0</v>
      </c>
      <c r="I20" s="9">
        <f t="shared" si="2"/>
        <v>1</v>
      </c>
      <c r="J20" s="10">
        <f t="shared" si="3"/>
        <v>0</v>
      </c>
      <c r="K20" s="21">
        <f t="shared" si="1"/>
        <v>0</v>
      </c>
      <c r="L20" s="82"/>
    </row>
    <row r="21" spans="2:12" ht="30" customHeight="1" x14ac:dyDescent="0.3">
      <c r="B21" s="81" t="str">
        <f t="shared" si="4"/>
        <v>JlmCont</v>
      </c>
      <c r="C21" s="2">
        <f>IF(ISTEXT(D21),MAX($C$4:$C20)+1,"")</f>
        <v>16</v>
      </c>
      <c r="D21" s="4" t="s">
        <v>11</v>
      </c>
      <c r="E21" s="210" t="s">
        <v>1003</v>
      </c>
      <c r="F21" s="91" t="s">
        <v>43</v>
      </c>
      <c r="G21" s="76" t="s">
        <v>81</v>
      </c>
      <c r="H21" s="11">
        <f>COUNTIFS(D:D,"=Minimal",F:F,"=Exception")</f>
        <v>0</v>
      </c>
      <c r="I21" s="9">
        <f t="shared" si="2"/>
        <v>1</v>
      </c>
      <c r="J21" s="10">
        <f t="shared" si="3"/>
        <v>0</v>
      </c>
      <c r="K21" s="21">
        <f t="shared" si="1"/>
        <v>0</v>
      </c>
      <c r="L21" s="82"/>
    </row>
    <row r="22" spans="2:12" ht="30" customHeight="1" x14ac:dyDescent="0.3">
      <c r="B22" s="86" t="str">
        <f t="shared" ref="B22" si="5">IF(C22="","",$B$4)</f>
        <v/>
      </c>
      <c r="C22" s="1" t="str">
        <f>IF(ISTEXT(D22),MAX($C$6:$C21)+1,"")</f>
        <v/>
      </c>
      <c r="D22" s="3"/>
      <c r="E22" s="94" t="s">
        <v>1004</v>
      </c>
      <c r="F22" s="137"/>
      <c r="G22" s="78"/>
      <c r="H22" s="72"/>
      <c r="I22" s="72"/>
      <c r="J22" s="72"/>
      <c r="K22" s="72"/>
      <c r="L22" s="72"/>
    </row>
    <row r="23" spans="2:12" ht="30" customHeight="1" x14ac:dyDescent="0.3">
      <c r="B23" s="81" t="str">
        <f t="shared" si="4"/>
        <v>JlmCont</v>
      </c>
      <c r="C23" s="2">
        <f>IF(ISTEXT(D23),MAX($C$4:$C21)+1,"")</f>
        <v>17</v>
      </c>
      <c r="D23" s="4" t="s">
        <v>11</v>
      </c>
      <c r="E23" s="99" t="s">
        <v>991</v>
      </c>
      <c r="F23" s="91" t="s">
        <v>43</v>
      </c>
      <c r="G23" s="76"/>
      <c r="H23" s="8"/>
      <c r="I23" s="9">
        <f t="shared" si="2"/>
        <v>1</v>
      </c>
      <c r="J23" s="10">
        <f t="shared" si="3"/>
        <v>0</v>
      </c>
      <c r="K23" s="21">
        <f t="shared" si="1"/>
        <v>0</v>
      </c>
      <c r="L23" s="82"/>
    </row>
    <row r="24" spans="2:12" ht="30" customHeight="1" x14ac:dyDescent="0.3">
      <c r="B24" s="83" t="str">
        <f t="shared" si="4"/>
        <v>JlmCont</v>
      </c>
      <c r="C24" s="39">
        <f>IF(ISTEXT(D24),MAX($C$4:$C23)+1,"")</f>
        <v>18</v>
      </c>
      <c r="D24" s="84" t="s">
        <v>11</v>
      </c>
      <c r="E24" s="95" t="s">
        <v>992</v>
      </c>
      <c r="F24" s="102" t="s">
        <v>43</v>
      </c>
      <c r="G24" s="76"/>
      <c r="H24" s="8"/>
      <c r="I24" s="9">
        <f t="shared" si="2"/>
        <v>1</v>
      </c>
      <c r="J24" s="10">
        <f t="shared" si="3"/>
        <v>0</v>
      </c>
      <c r="K24" s="21">
        <f t="shared" si="1"/>
        <v>0</v>
      </c>
      <c r="L24" s="85"/>
    </row>
    <row r="25" spans="2:12" ht="30" customHeight="1" x14ac:dyDescent="0.3">
      <c r="B25" s="100" t="str">
        <f t="shared" si="4"/>
        <v>JlmCont</v>
      </c>
      <c r="C25" s="100">
        <f>IF(ISTEXT(D25),MAX($C$4:$C24)+1,"")</f>
        <v>19</v>
      </c>
      <c r="D25" s="104" t="s">
        <v>11</v>
      </c>
      <c r="E25" s="95" t="s">
        <v>994</v>
      </c>
      <c r="F25" s="92" t="s">
        <v>43</v>
      </c>
      <c r="G25" s="76"/>
      <c r="H25" s="8"/>
      <c r="I25" s="9">
        <f t="shared" si="2"/>
        <v>1</v>
      </c>
      <c r="J25" s="10">
        <f t="shared" si="3"/>
        <v>0</v>
      </c>
      <c r="K25" s="21">
        <f t="shared" si="1"/>
        <v>0</v>
      </c>
      <c r="L25" s="105"/>
    </row>
    <row r="26" spans="2:12" ht="30" customHeight="1" x14ac:dyDescent="0.3">
      <c r="B26" s="81" t="str">
        <f t="shared" si="4"/>
        <v>JlmCont</v>
      </c>
      <c r="C26" s="2">
        <f>IF(ISTEXT(D26),MAX($C$4:$C25)+1,"")</f>
        <v>20</v>
      </c>
      <c r="D26" s="4" t="s">
        <v>11</v>
      </c>
      <c r="E26" s="95" t="s">
        <v>1005</v>
      </c>
      <c r="F26" s="91" t="s">
        <v>43</v>
      </c>
      <c r="G26" s="76"/>
      <c r="H26" s="8"/>
      <c r="I26" s="9">
        <f t="shared" si="2"/>
        <v>1</v>
      </c>
      <c r="J26" s="10">
        <f t="shared" si="3"/>
        <v>0</v>
      </c>
      <c r="K26" s="21">
        <f t="shared" si="1"/>
        <v>0</v>
      </c>
      <c r="L26" s="82"/>
    </row>
    <row r="27" spans="2:12" ht="30" customHeight="1" x14ac:dyDescent="0.3">
      <c r="B27" s="81" t="str">
        <f t="shared" si="4"/>
        <v>JlmCont</v>
      </c>
      <c r="C27" s="2">
        <f>IF(ISTEXT(D27),MAX($C$4:$C26)+1,"")</f>
        <v>21</v>
      </c>
      <c r="D27" s="4" t="s">
        <v>11</v>
      </c>
      <c r="E27" s="95" t="s">
        <v>1006</v>
      </c>
      <c r="F27" s="91" t="s">
        <v>43</v>
      </c>
      <c r="G27" s="76"/>
      <c r="H27" s="8"/>
      <c r="I27" s="9">
        <f t="shared" si="2"/>
        <v>1</v>
      </c>
      <c r="J27" s="10">
        <f t="shared" si="3"/>
        <v>0</v>
      </c>
      <c r="K27" s="21">
        <f t="shared" si="1"/>
        <v>0</v>
      </c>
      <c r="L27" s="82"/>
    </row>
    <row r="28" spans="2:12" ht="30" customHeight="1" x14ac:dyDescent="0.3">
      <c r="B28" s="81" t="str">
        <f t="shared" si="4"/>
        <v>JlmCont</v>
      </c>
      <c r="C28" s="2">
        <f>IF(ISTEXT(D28),MAX($C$4:$C27)+1,"")</f>
        <v>22</v>
      </c>
      <c r="D28" s="4" t="s">
        <v>11</v>
      </c>
      <c r="E28" s="95" t="s">
        <v>1001</v>
      </c>
      <c r="F28" s="91" t="s">
        <v>43</v>
      </c>
      <c r="G28" s="76"/>
      <c r="H28" s="8"/>
      <c r="I28" s="9">
        <f t="shared" si="2"/>
        <v>1</v>
      </c>
      <c r="J28" s="10">
        <f t="shared" si="3"/>
        <v>0</v>
      </c>
      <c r="K28" s="21">
        <f t="shared" si="1"/>
        <v>0</v>
      </c>
      <c r="L28" s="82"/>
    </row>
    <row r="29" spans="2:12" ht="30" customHeight="1" x14ac:dyDescent="0.3">
      <c r="B29" s="81" t="str">
        <f t="shared" si="4"/>
        <v>JlmCont</v>
      </c>
      <c r="C29" s="2">
        <f>IF(ISTEXT(D29),MAX($C$4:$C28)+1,"")</f>
        <v>23</v>
      </c>
      <c r="D29" s="4" t="s">
        <v>11</v>
      </c>
      <c r="E29" s="95" t="s">
        <v>1002</v>
      </c>
      <c r="F29" s="91" t="s">
        <v>43</v>
      </c>
      <c r="G29" s="76"/>
      <c r="H29" s="8"/>
      <c r="I29" s="9">
        <f t="shared" si="2"/>
        <v>1</v>
      </c>
      <c r="J29" s="10">
        <f t="shared" si="3"/>
        <v>0</v>
      </c>
      <c r="K29" s="21">
        <f t="shared" si="1"/>
        <v>0</v>
      </c>
      <c r="L29" s="82"/>
    </row>
    <row r="30" spans="2:12" ht="30" customHeight="1" x14ac:dyDescent="0.3">
      <c r="B30" s="81" t="str">
        <f t="shared" si="4"/>
        <v>JlmCont</v>
      </c>
      <c r="C30" s="2">
        <f>IF(ISTEXT(D30),MAX($C$4:$C29)+1,"")</f>
        <v>24</v>
      </c>
      <c r="D30" s="4" t="s">
        <v>11</v>
      </c>
      <c r="E30" s="95" t="s">
        <v>1003</v>
      </c>
      <c r="F30" s="91" t="s">
        <v>43</v>
      </c>
      <c r="G30" s="76"/>
      <c r="H30" s="8"/>
      <c r="I30" s="9">
        <f t="shared" si="2"/>
        <v>1</v>
      </c>
      <c r="J30" s="10">
        <f t="shared" si="3"/>
        <v>0</v>
      </c>
      <c r="K30" s="21">
        <f t="shared" si="1"/>
        <v>0</v>
      </c>
      <c r="L30" s="82"/>
    </row>
    <row r="31" spans="2:12" ht="30" customHeight="1" x14ac:dyDescent="0.3">
      <c r="B31" s="81" t="str">
        <f t="shared" si="4"/>
        <v>JlmCont</v>
      </c>
      <c r="C31" s="2">
        <f>IF(ISTEXT(D31),MAX($C$4:$C30)+1,"")</f>
        <v>25</v>
      </c>
      <c r="D31" s="4" t="s">
        <v>11</v>
      </c>
      <c r="E31" s="96" t="s">
        <v>1007</v>
      </c>
      <c r="F31" s="91" t="s">
        <v>43</v>
      </c>
      <c r="G31" s="76"/>
      <c r="H31" s="8"/>
      <c r="I31" s="9">
        <f t="shared" si="2"/>
        <v>1</v>
      </c>
      <c r="J31" s="10">
        <f t="shared" si="3"/>
        <v>0</v>
      </c>
      <c r="K31" s="21">
        <f t="shared" si="1"/>
        <v>0</v>
      </c>
      <c r="L31" s="82"/>
    </row>
    <row r="32" spans="2:12" ht="30" customHeight="1" x14ac:dyDescent="0.3">
      <c r="B32" s="81" t="str">
        <f t="shared" si="4"/>
        <v>JlmCont</v>
      </c>
      <c r="C32" s="2">
        <f>IF(ISTEXT(D32),MAX($C$4:$C31)+1,"")</f>
        <v>26</v>
      </c>
      <c r="D32" s="4" t="s">
        <v>11</v>
      </c>
      <c r="E32" s="96" t="s">
        <v>1008</v>
      </c>
      <c r="F32" s="91" t="s">
        <v>43</v>
      </c>
      <c r="G32" s="76"/>
      <c r="H32" s="8"/>
      <c r="I32" s="9">
        <f t="shared" si="2"/>
        <v>1</v>
      </c>
      <c r="J32" s="10">
        <f t="shared" si="3"/>
        <v>0</v>
      </c>
      <c r="K32" s="21">
        <f t="shared" si="1"/>
        <v>0</v>
      </c>
      <c r="L32" s="82"/>
    </row>
    <row r="33" spans="2:12" ht="30" customHeight="1" x14ac:dyDescent="0.3">
      <c r="B33" s="81" t="str">
        <f t="shared" si="4"/>
        <v>JlmCont</v>
      </c>
      <c r="C33" s="2">
        <f>IF(ISTEXT(D33),MAX($C$4:$C32)+1,"")</f>
        <v>27</v>
      </c>
      <c r="D33" s="4" t="s">
        <v>11</v>
      </c>
      <c r="E33" s="96" t="s">
        <v>1009</v>
      </c>
      <c r="F33" s="91" t="s">
        <v>43</v>
      </c>
      <c r="G33" s="76"/>
      <c r="H33" s="8"/>
      <c r="I33" s="9">
        <f t="shared" si="2"/>
        <v>1</v>
      </c>
      <c r="J33" s="10">
        <f t="shared" si="3"/>
        <v>0</v>
      </c>
      <c r="K33" s="21">
        <f t="shared" si="1"/>
        <v>0</v>
      </c>
      <c r="L33" s="82"/>
    </row>
    <row r="34" spans="2:12" ht="30" customHeight="1" x14ac:dyDescent="0.3">
      <c r="B34" s="81" t="str">
        <f t="shared" si="4"/>
        <v>JlmCont</v>
      </c>
      <c r="C34" s="2">
        <f>IF(ISTEXT(D34),MAX($C$4:$C33)+1,"")</f>
        <v>28</v>
      </c>
      <c r="D34" s="4" t="s">
        <v>11</v>
      </c>
      <c r="E34" s="96" t="s">
        <v>1010</v>
      </c>
      <c r="F34" s="91" t="s">
        <v>43</v>
      </c>
      <c r="G34" s="76"/>
      <c r="H34" s="8"/>
      <c r="I34" s="9">
        <f t="shared" si="2"/>
        <v>1</v>
      </c>
      <c r="J34" s="10">
        <f t="shared" si="3"/>
        <v>0</v>
      </c>
      <c r="K34" s="21">
        <f t="shared" si="1"/>
        <v>0</v>
      </c>
      <c r="L34" s="82"/>
    </row>
    <row r="35" spans="2:12" ht="30" customHeight="1" x14ac:dyDescent="0.3">
      <c r="B35" s="81" t="str">
        <f t="shared" si="4"/>
        <v>JlmCont</v>
      </c>
      <c r="C35" s="2">
        <f>IF(ISTEXT(D35),MAX($C$4:$C34)+1,"")</f>
        <v>29</v>
      </c>
      <c r="D35" s="4" t="s">
        <v>11</v>
      </c>
      <c r="E35" s="96" t="s">
        <v>1011</v>
      </c>
      <c r="F35" s="91" t="s">
        <v>43</v>
      </c>
      <c r="G35" s="76"/>
      <c r="H35" s="8"/>
      <c r="I35" s="9">
        <f t="shared" si="2"/>
        <v>1</v>
      </c>
      <c r="J35" s="10">
        <f t="shared" si="3"/>
        <v>0</v>
      </c>
      <c r="K35" s="21">
        <f t="shared" si="1"/>
        <v>0</v>
      </c>
      <c r="L35" s="82"/>
    </row>
    <row r="36" spans="2:12" ht="3.6" customHeight="1" x14ac:dyDescent="0.3">
      <c r="E36" s="106"/>
    </row>
    <row r="37" spans="2:12" hidden="1" x14ac:dyDescent="0.3">
      <c r="E37" s="106"/>
    </row>
    <row r="38" spans="2:12" hidden="1" x14ac:dyDescent="0.3">
      <c r="E38" s="106"/>
    </row>
    <row r="39" spans="2:12" hidden="1" x14ac:dyDescent="0.3">
      <c r="E39" s="106"/>
    </row>
    <row r="40" spans="2:12" hidden="1" x14ac:dyDescent="0.3">
      <c r="E40" s="106"/>
    </row>
    <row r="41" spans="2:12" hidden="1" x14ac:dyDescent="0.3">
      <c r="E41" s="106"/>
    </row>
    <row r="42" spans="2:12" hidden="1" x14ac:dyDescent="0.3">
      <c r="E42" s="106"/>
    </row>
    <row r="43" spans="2:12" hidden="1" x14ac:dyDescent="0.3">
      <c r="E43" s="106"/>
    </row>
    <row r="44" spans="2:12" hidden="1" x14ac:dyDescent="0.3">
      <c r="E44" s="106"/>
    </row>
    <row r="45" spans="2:12" hidden="1" x14ac:dyDescent="0.3">
      <c r="E45" s="106"/>
    </row>
    <row r="46" spans="2:12" hidden="1" x14ac:dyDescent="0.3">
      <c r="E46" s="106"/>
    </row>
    <row r="47" spans="2:12" hidden="1" x14ac:dyDescent="0.3">
      <c r="E47" s="106"/>
    </row>
    <row r="48" spans="2:12"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sheetData>
  <sheetProtection algorithmName="SHA-512" hashValue="qo+GnPIWTDib5JYyj/1wT34ydd1Hj/tH5JcmoCCKnw6OvsU3uO0pXQtT01g/wcycUYK/jS8/Uh6aeZIW5PA/Jg==" saltValue="4je/CnCAFPAY0yQOWdKprA==" spinCount="100000" sheet="1" objects="1" scenarios="1" selectLockedCells="1"/>
  <conditionalFormatting sqref="D4">
    <cfRule type="cellIs" dxfId="66" priority="37" operator="equal">
      <formula>"Important"</formula>
    </cfRule>
    <cfRule type="cellIs" dxfId="65" priority="38" operator="equal">
      <formula>"Crucial"</formula>
    </cfRule>
    <cfRule type="cellIs" dxfId="64" priority="39" operator="equal">
      <formula>"N/A"</formula>
    </cfRule>
  </conditionalFormatting>
  <conditionalFormatting sqref="D6:D11 D13:D21 D23:D35">
    <cfRule type="cellIs" dxfId="63" priority="34" operator="equal">
      <formula>"Important"</formula>
    </cfRule>
    <cfRule type="cellIs" dxfId="62" priority="35" operator="equal">
      <formula>"Crucial"</formula>
    </cfRule>
    <cfRule type="cellIs" dxfId="61" priority="36" operator="equal">
      <formula>"N/A"</formula>
    </cfRule>
  </conditionalFormatting>
  <conditionalFormatting sqref="F4:F35">
    <cfRule type="cellIs" dxfId="60" priority="1" operator="equal">
      <formula>"Function Not Available"</formula>
    </cfRule>
    <cfRule type="cellIs" dxfId="59" priority="2" operator="equal">
      <formula>"Function Available"</formula>
    </cfRule>
    <cfRule type="cellIs" dxfId="58" priority="3" operator="equal">
      <formula>"Exception"</formula>
    </cfRule>
  </conditionalFormatting>
  <dataValidations count="3">
    <dataValidation type="list" allowBlank="1" showInputMessage="1" showErrorMessage="1" sqref="F4 F6" xr:uid="{00000000-0002-0000-1900-000000000000}">
      <formula1>AvailabilityType</formula1>
    </dataValidation>
    <dataValidation type="list" allowBlank="1" showInputMessage="1" showErrorMessage="1" sqref="D4 D6:D11 D13:D21 D23:D35" xr:uid="{00000000-0002-0000-1900-000001000000}">
      <formula1>SpecType</formula1>
    </dataValidation>
    <dataValidation type="list" allowBlank="1" showInputMessage="1" showErrorMessage="1" errorTitle="Invalid specification type" error="Please enter a Specification type from the drop-down list." sqref="F7:F11 F13:F21 F23:F35" xr:uid="{00000000-0002-0000-19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3">
    <tabColor rgb="FFFFCC00"/>
  </sheetPr>
  <dimension ref="A1:M173"/>
  <sheetViews>
    <sheetView showGridLines="0" zoomScale="80" zoomScaleNormal="80" zoomScalePageLayoutView="40" workbookViewId="0">
      <selection activeCell="F4" sqref="F4"/>
    </sheetView>
  </sheetViews>
  <sheetFormatPr defaultColWidth="0" defaultRowHeight="14.4" zeroHeight="1" x14ac:dyDescent="0.3"/>
  <cols>
    <col min="1" max="1" width="1"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2" customWidth="1"/>
    <col min="14" max="16384" width="9.21875" hidden="1"/>
  </cols>
  <sheetData>
    <row r="1" spans="2:12" ht="6" customHeight="1" x14ac:dyDescent="0.3"/>
    <row r="2" spans="2:12" s="181" customFormat="1" ht="129" customHeight="1" thickBot="1" x14ac:dyDescent="0.3">
      <c r="B2" s="124" t="s">
        <v>44</v>
      </c>
      <c r="C2" s="125" t="s">
        <v>45</v>
      </c>
      <c r="D2" s="125" t="s">
        <v>46</v>
      </c>
      <c r="E2" s="125" t="s">
        <v>1655</v>
      </c>
      <c r="F2" s="125" t="s">
        <v>42</v>
      </c>
      <c r="G2" s="126" t="s">
        <v>47</v>
      </c>
      <c r="H2" s="126" t="s">
        <v>48</v>
      </c>
      <c r="I2" s="127" t="s">
        <v>49</v>
      </c>
      <c r="J2" s="127" t="s">
        <v>50</v>
      </c>
      <c r="K2" s="128" t="s">
        <v>14</v>
      </c>
      <c r="L2" s="129" t="s">
        <v>51</v>
      </c>
    </row>
    <row r="3" spans="2:12" ht="16.2" thickBot="1" x14ac:dyDescent="0.35">
      <c r="B3" s="34" t="s">
        <v>1656</v>
      </c>
      <c r="C3" s="34"/>
      <c r="D3" s="34"/>
      <c r="E3" s="34"/>
      <c r="F3" s="34"/>
      <c r="G3" s="77" t="s">
        <v>52</v>
      </c>
      <c r="H3" s="25">
        <f>COUNTA(D4:D497)</f>
        <v>11</v>
      </c>
      <c r="I3" s="61"/>
      <c r="J3" s="62" t="s">
        <v>53</v>
      </c>
      <c r="K3" s="63">
        <f>SUM(K4:K497)</f>
        <v>0</v>
      </c>
      <c r="L3" s="34"/>
    </row>
    <row r="4" spans="2:12" ht="30" customHeight="1" x14ac:dyDescent="0.3">
      <c r="B4" s="81" t="s">
        <v>1657</v>
      </c>
      <c r="C4" s="2">
        <v>1</v>
      </c>
      <c r="D4" s="4" t="s">
        <v>11</v>
      </c>
      <c r="E4" s="96" t="s">
        <v>1012</v>
      </c>
      <c r="F4" s="91" t="s">
        <v>43</v>
      </c>
      <c r="G4" s="76" t="s">
        <v>54</v>
      </c>
      <c r="H4" s="20">
        <f>COUNTIF(F4:F497,"Select from Drop Down")</f>
        <v>11</v>
      </c>
      <c r="I4" s="14">
        <f>VLOOKUP($D4,SpecData,2,FALSE)</f>
        <v>1</v>
      </c>
      <c r="J4" s="15">
        <f>VLOOKUP($F4,AvailabilityData,2,FALSE)</f>
        <v>0</v>
      </c>
      <c r="K4" s="21">
        <f>I4*J4</f>
        <v>0</v>
      </c>
      <c r="L4" s="82"/>
    </row>
    <row r="5" spans="2:12" ht="30" customHeight="1" x14ac:dyDescent="0.3">
      <c r="B5" s="81" t="str">
        <f>IF(C5="","",$B$4)</f>
        <v>JCase</v>
      </c>
      <c r="C5" s="2">
        <v>2</v>
      </c>
      <c r="D5" s="4" t="s">
        <v>11</v>
      </c>
      <c r="E5" s="96" t="s">
        <v>1013</v>
      </c>
      <c r="F5" s="91" t="s">
        <v>43</v>
      </c>
      <c r="G5" s="76" t="s">
        <v>55</v>
      </c>
      <c r="H5" s="20">
        <f>COUNTIF(F4:F497,"Function Available")</f>
        <v>0</v>
      </c>
      <c r="I5" s="14">
        <f>VLOOKUP($D5,SpecData,2,FALSE)</f>
        <v>1</v>
      </c>
      <c r="J5" s="15">
        <f>VLOOKUP($F5,AvailabilityData,2,FALSE)</f>
        <v>0</v>
      </c>
      <c r="K5" s="21">
        <f>I5*J5</f>
        <v>0</v>
      </c>
      <c r="L5" s="82"/>
    </row>
    <row r="6" spans="2:12" ht="41.4" x14ac:dyDescent="0.3">
      <c r="B6" s="81" t="str">
        <f t="shared" ref="B6:B14" si="0">IF(C6="","",$B$4)</f>
        <v>JCase</v>
      </c>
      <c r="C6" s="2">
        <v>3</v>
      </c>
      <c r="D6" s="4" t="s">
        <v>11</v>
      </c>
      <c r="E6" s="96" t="s">
        <v>1014</v>
      </c>
      <c r="F6" s="91" t="s">
        <v>43</v>
      </c>
      <c r="G6" s="76" t="s">
        <v>57</v>
      </c>
      <c r="H6" s="8">
        <f>COUNTIF(F4:F497,"Function Not Available")</f>
        <v>0</v>
      </c>
      <c r="I6" s="14">
        <f t="shared" ref="I6:I12" si="1">VLOOKUP($D6,SpecData,2,FALSE)</f>
        <v>1</v>
      </c>
      <c r="J6" s="15">
        <f t="shared" ref="J6:J12" si="2">VLOOKUP($F6,AvailabilityData,2,FALSE)</f>
        <v>0</v>
      </c>
      <c r="K6" s="16">
        <f t="shared" ref="K6:K12" si="3">I6*J6</f>
        <v>0</v>
      </c>
      <c r="L6" s="82"/>
    </row>
    <row r="7" spans="2:12" ht="30" customHeight="1" x14ac:dyDescent="0.3">
      <c r="B7" s="81" t="str">
        <f t="shared" si="0"/>
        <v>JCase</v>
      </c>
      <c r="C7" s="2">
        <f>IF(ISTEXT(D7),MAX($C$6:$C6)+1,"")</f>
        <v>4</v>
      </c>
      <c r="D7" s="4" t="s">
        <v>11</v>
      </c>
      <c r="E7" s="96" t="s">
        <v>1015</v>
      </c>
      <c r="F7" s="91" t="s">
        <v>43</v>
      </c>
      <c r="G7" s="76" t="s">
        <v>59</v>
      </c>
      <c r="H7" s="8">
        <f>COUNTIF(F4:F497,"Exception")</f>
        <v>0</v>
      </c>
      <c r="I7" s="14">
        <f t="shared" si="1"/>
        <v>1</v>
      </c>
      <c r="J7" s="15">
        <f t="shared" si="2"/>
        <v>0</v>
      </c>
      <c r="K7" s="21">
        <f t="shared" si="3"/>
        <v>0</v>
      </c>
      <c r="L7" s="82"/>
    </row>
    <row r="8" spans="2:12" ht="30" customHeight="1" x14ac:dyDescent="0.3">
      <c r="B8" s="81" t="str">
        <f t="shared" si="0"/>
        <v>JCase</v>
      </c>
      <c r="C8" s="2">
        <f>IF(ISTEXT(D8),MAX($C$6:$C7)+1,"")</f>
        <v>5</v>
      </c>
      <c r="D8" s="4" t="s">
        <v>11</v>
      </c>
      <c r="E8" s="96" t="s">
        <v>1016</v>
      </c>
      <c r="F8" s="91" t="s">
        <v>43</v>
      </c>
      <c r="G8" s="76" t="s">
        <v>61</v>
      </c>
      <c r="H8" s="11">
        <f>COUNTIFS(D:D,"=Crucial",F:F,"=Select From Drop Down")</f>
        <v>0</v>
      </c>
      <c r="I8" s="14">
        <f t="shared" si="1"/>
        <v>1</v>
      </c>
      <c r="J8" s="15">
        <f t="shared" si="2"/>
        <v>0</v>
      </c>
      <c r="K8" s="16">
        <f t="shared" si="3"/>
        <v>0</v>
      </c>
      <c r="L8" s="82"/>
    </row>
    <row r="9" spans="2:12" ht="30" customHeight="1" x14ac:dyDescent="0.3">
      <c r="B9" s="81" t="str">
        <f t="shared" si="0"/>
        <v>JCase</v>
      </c>
      <c r="C9" s="2">
        <f>IF(ISTEXT(D9),MAX($C$6:$C8)+1,"")</f>
        <v>6</v>
      </c>
      <c r="D9" s="4" t="s">
        <v>11</v>
      </c>
      <c r="E9" s="96" t="s">
        <v>1017</v>
      </c>
      <c r="F9" s="91" t="s">
        <v>43</v>
      </c>
      <c r="G9" s="76" t="s">
        <v>63</v>
      </c>
      <c r="H9" s="11">
        <f>COUNTIFS(D:D,"=Crucial",F:F,"=Function Available")</f>
        <v>0</v>
      </c>
      <c r="I9" s="14">
        <f t="shared" si="1"/>
        <v>1</v>
      </c>
      <c r="J9" s="15">
        <f t="shared" si="2"/>
        <v>0</v>
      </c>
      <c r="K9" s="16">
        <f t="shared" si="3"/>
        <v>0</v>
      </c>
      <c r="L9" s="82"/>
    </row>
    <row r="10" spans="2:12" ht="30" customHeight="1" x14ac:dyDescent="0.3">
      <c r="B10" s="81" t="str">
        <f t="shared" si="0"/>
        <v>JCase</v>
      </c>
      <c r="C10" s="2">
        <f>IF(ISTEXT(D10),MAX($C$6:$C9)+1,"")</f>
        <v>7</v>
      </c>
      <c r="D10" s="4" t="s">
        <v>11</v>
      </c>
      <c r="E10" s="96" t="s">
        <v>1018</v>
      </c>
      <c r="F10" s="91" t="s">
        <v>43</v>
      </c>
      <c r="G10" s="76" t="s">
        <v>65</v>
      </c>
      <c r="H10" s="11">
        <f>COUNTIFS(D:D,"=Crucial",F:F,"=Function Not Available")</f>
        <v>0</v>
      </c>
      <c r="I10" s="14">
        <f t="shared" si="1"/>
        <v>1</v>
      </c>
      <c r="J10" s="15">
        <f t="shared" si="2"/>
        <v>0</v>
      </c>
      <c r="K10" s="16">
        <f t="shared" si="3"/>
        <v>0</v>
      </c>
      <c r="L10" s="82"/>
    </row>
    <row r="11" spans="2:12" ht="30" customHeight="1" x14ac:dyDescent="0.3">
      <c r="B11" s="81" t="str">
        <f t="shared" si="0"/>
        <v>JCase</v>
      </c>
      <c r="C11" s="2">
        <f>IF(ISTEXT(D11),MAX($C$6:$C10)+1,"")</f>
        <v>8</v>
      </c>
      <c r="D11" s="4" t="s">
        <v>11</v>
      </c>
      <c r="E11" s="96" t="s">
        <v>1019</v>
      </c>
      <c r="F11" s="91" t="s">
        <v>43</v>
      </c>
      <c r="G11" s="73" t="s">
        <v>66</v>
      </c>
      <c r="H11" s="24">
        <f>COUNTIFS(D:D,"=Crucial",F:F,"=Exception")</f>
        <v>0</v>
      </c>
      <c r="I11" s="26">
        <f t="shared" si="1"/>
        <v>1</v>
      </c>
      <c r="J11" s="27">
        <f t="shared" si="2"/>
        <v>0</v>
      </c>
      <c r="K11" s="22">
        <f t="shared" si="3"/>
        <v>0</v>
      </c>
      <c r="L11" s="87"/>
    </row>
    <row r="12" spans="2:12" ht="30" customHeight="1" x14ac:dyDescent="0.3">
      <c r="B12" s="81" t="str">
        <f t="shared" si="0"/>
        <v>JCase</v>
      </c>
      <c r="C12" s="2">
        <f>IF(ISTEXT(D12),MAX($C$6:$C11)+1,"")</f>
        <v>9</v>
      </c>
      <c r="D12" s="4" t="s">
        <v>11</v>
      </c>
      <c r="E12" s="96" t="s">
        <v>1020</v>
      </c>
      <c r="F12" s="91" t="s">
        <v>43</v>
      </c>
      <c r="G12" s="76" t="s">
        <v>67</v>
      </c>
      <c r="H12" s="11">
        <f>COUNTIFS(D:D,"=Important",F:F,"=Select From Drop Down")</f>
        <v>0</v>
      </c>
      <c r="I12" s="14">
        <f t="shared" si="1"/>
        <v>1</v>
      </c>
      <c r="J12" s="15">
        <f t="shared" si="2"/>
        <v>0</v>
      </c>
      <c r="K12" s="16">
        <f t="shared" si="3"/>
        <v>0</v>
      </c>
      <c r="L12" s="82"/>
    </row>
    <row r="13" spans="2:12" ht="41.4" x14ac:dyDescent="0.3">
      <c r="B13" s="81" t="str">
        <f t="shared" si="0"/>
        <v>JCase</v>
      </c>
      <c r="C13" s="2">
        <f>IF(ISTEXT(D13),MAX($C$6:$C12)+1,"")</f>
        <v>10</v>
      </c>
      <c r="D13" s="4" t="s">
        <v>11</v>
      </c>
      <c r="E13" s="96" t="s">
        <v>1021</v>
      </c>
      <c r="F13" s="91" t="s">
        <v>43</v>
      </c>
      <c r="G13" s="73" t="s">
        <v>69</v>
      </c>
      <c r="H13" s="24">
        <f>COUNTIFS(D:D,"=Important",F:F,"=Function Available")</f>
        <v>0</v>
      </c>
      <c r="I13" s="26">
        <f t="shared" ref="I13:I14" si="4">VLOOKUP($D13,SpecData,2,FALSE)</f>
        <v>1</v>
      </c>
      <c r="J13" s="27">
        <f t="shared" ref="J13:J14" si="5">VLOOKUP($F13,AvailabilityData,2,FALSE)</f>
        <v>0</v>
      </c>
      <c r="K13" s="22">
        <f t="shared" ref="K13:K14" si="6">I13*J13</f>
        <v>0</v>
      </c>
      <c r="L13" s="90"/>
    </row>
    <row r="14" spans="2:12" ht="55.2" x14ac:dyDescent="0.3">
      <c r="B14" s="81" t="str">
        <f t="shared" si="0"/>
        <v>JCase</v>
      </c>
      <c r="C14" s="2">
        <f>IF(ISTEXT(D14),MAX($C$6:$C13)+1,"")</f>
        <v>11</v>
      </c>
      <c r="D14" s="4" t="s">
        <v>11</v>
      </c>
      <c r="E14" s="96" t="s">
        <v>1022</v>
      </c>
      <c r="F14" s="91" t="s">
        <v>43</v>
      </c>
      <c r="G14" s="76" t="s">
        <v>71</v>
      </c>
      <c r="H14" s="11">
        <f>COUNTIFS(D:D,"=Important",F:F,"=Function Not Available")</f>
        <v>0</v>
      </c>
      <c r="I14" s="12">
        <f t="shared" si="4"/>
        <v>1</v>
      </c>
      <c r="J14" s="13">
        <f t="shared" si="5"/>
        <v>0</v>
      </c>
      <c r="K14" s="22">
        <f t="shared" si="6"/>
        <v>0</v>
      </c>
      <c r="L14" s="82"/>
    </row>
    <row r="15" spans="2:12" ht="43.5" hidden="1" customHeight="1" x14ac:dyDescent="0.3">
      <c r="B15" s="199"/>
      <c r="C15" s="199"/>
      <c r="D15" s="200"/>
      <c r="E15" s="201"/>
      <c r="F15" s="202"/>
      <c r="G15" s="69" t="s">
        <v>73</v>
      </c>
      <c r="H15" s="146">
        <f>COUNTIFS(D:D,"=Important",F:F,"=Exception")</f>
        <v>0</v>
      </c>
      <c r="I15" s="204"/>
      <c r="J15" s="205"/>
      <c r="K15" s="204"/>
      <c r="L15" s="182"/>
    </row>
    <row r="16" spans="2:12" ht="30" hidden="1" customHeight="1" x14ac:dyDescent="0.3">
      <c r="B16" s="199"/>
      <c r="C16" s="199"/>
      <c r="D16" s="200"/>
      <c r="E16" s="201"/>
      <c r="F16" s="202"/>
      <c r="G16" s="69" t="s">
        <v>75</v>
      </c>
      <c r="H16" s="146">
        <f>COUNTIFS(D:D,"=Minimal",F:F,"=Select From Drop Down")</f>
        <v>11</v>
      </c>
      <c r="I16" s="204"/>
      <c r="J16" s="205"/>
      <c r="K16" s="204"/>
      <c r="L16" s="182"/>
    </row>
    <row r="17" spans="2:12" ht="47.25" hidden="1" customHeight="1" x14ac:dyDescent="0.3">
      <c r="B17" s="199"/>
      <c r="C17" s="199"/>
      <c r="D17" s="200"/>
      <c r="E17" s="201"/>
      <c r="F17" s="202"/>
      <c r="G17" s="69" t="s">
        <v>77</v>
      </c>
      <c r="H17" s="146">
        <f>COUNTIFS(D:D,"=Minimal",F:F,"=Function Available")</f>
        <v>0</v>
      </c>
      <c r="I17" s="204"/>
      <c r="J17" s="205"/>
      <c r="K17" s="204"/>
      <c r="L17" s="182"/>
    </row>
    <row r="18" spans="2:12" ht="44.25" hidden="1" customHeight="1" x14ac:dyDescent="0.3">
      <c r="B18" s="199"/>
      <c r="C18" s="199"/>
      <c r="D18" s="200"/>
      <c r="E18" s="201"/>
      <c r="F18" s="202"/>
      <c r="G18" s="69" t="s">
        <v>79</v>
      </c>
      <c r="H18" s="146">
        <f>COUNTIFS(D:D,"=Minimal",F:F,"=Function Not Available")</f>
        <v>0</v>
      </c>
      <c r="I18" s="204"/>
      <c r="J18" s="205"/>
      <c r="K18" s="204"/>
      <c r="L18" s="182"/>
    </row>
    <row r="19" spans="2:12" ht="30" hidden="1" customHeight="1" x14ac:dyDescent="0.3">
      <c r="B19" s="199"/>
      <c r="C19" s="199"/>
      <c r="D19" s="200"/>
      <c r="E19" s="206"/>
      <c r="F19" s="202"/>
      <c r="G19" s="69" t="s">
        <v>81</v>
      </c>
      <c r="H19" s="146">
        <f>COUNTIFS(D:D,"=Minimal",F:F,"=Exception")</f>
        <v>0</v>
      </c>
      <c r="I19" s="204"/>
      <c r="J19" s="205"/>
      <c r="K19" s="204"/>
      <c r="L19" s="182"/>
    </row>
    <row r="20" spans="2:12" ht="7.5" customHeight="1" x14ac:dyDescent="0.3">
      <c r="E20" s="106"/>
    </row>
    <row r="21" spans="2:12" hidden="1" x14ac:dyDescent="0.3">
      <c r="E21" s="106"/>
    </row>
    <row r="22" spans="2:12" hidden="1" x14ac:dyDescent="0.3">
      <c r="E22" s="106"/>
    </row>
    <row r="23" spans="2:12" hidden="1" x14ac:dyDescent="0.3">
      <c r="E23" s="106"/>
    </row>
    <row r="24" spans="2:12" hidden="1" x14ac:dyDescent="0.3">
      <c r="E24" s="106"/>
    </row>
    <row r="25" spans="2:12" hidden="1" x14ac:dyDescent="0.3">
      <c r="E25" s="106"/>
    </row>
    <row r="26" spans="2:12" hidden="1" x14ac:dyDescent="0.3">
      <c r="E26" s="106"/>
    </row>
    <row r="27" spans="2:12" hidden="1" x14ac:dyDescent="0.3">
      <c r="E27" s="106"/>
    </row>
    <row r="28" spans="2:12" hidden="1" x14ac:dyDescent="0.3">
      <c r="E28" s="106"/>
    </row>
    <row r="29" spans="2:12" hidden="1" x14ac:dyDescent="0.3">
      <c r="E29" s="106"/>
    </row>
    <row r="30" spans="2:12" hidden="1" x14ac:dyDescent="0.3">
      <c r="E30" s="106"/>
    </row>
    <row r="31" spans="2:12" hidden="1" x14ac:dyDescent="0.3">
      <c r="E31" s="106"/>
    </row>
    <row r="32" spans="2:12" hidden="1" x14ac:dyDescent="0.3">
      <c r="E32" s="106"/>
    </row>
    <row r="33" spans="5:5" hidden="1" x14ac:dyDescent="0.3">
      <c r="E33" s="106"/>
    </row>
    <row r="34" spans="5:5" hidden="1" x14ac:dyDescent="0.3">
      <c r="E34" s="106"/>
    </row>
    <row r="35" spans="5:5" hidden="1" x14ac:dyDescent="0.3">
      <c r="E35" s="106"/>
    </row>
    <row r="36" spans="5:5" hidden="1" x14ac:dyDescent="0.3">
      <c r="E36" s="106"/>
    </row>
    <row r="37" spans="5:5" hidden="1" x14ac:dyDescent="0.3">
      <c r="E37" s="106"/>
    </row>
    <row r="38" spans="5:5" hidden="1" x14ac:dyDescent="0.3">
      <c r="E38" s="106"/>
    </row>
    <row r="39" spans="5:5" hidden="1" x14ac:dyDescent="0.3">
      <c r="E39" s="106"/>
    </row>
    <row r="40" spans="5:5" hidden="1" x14ac:dyDescent="0.3">
      <c r="E40" s="106"/>
    </row>
    <row r="41" spans="5:5" hidden="1" x14ac:dyDescent="0.3">
      <c r="E41" s="106"/>
    </row>
    <row r="42" spans="5:5" hidden="1" x14ac:dyDescent="0.3">
      <c r="E42" s="106"/>
    </row>
    <row r="43" spans="5:5" hidden="1" x14ac:dyDescent="0.3">
      <c r="E43" s="106"/>
    </row>
    <row r="44" spans="5:5" hidden="1" x14ac:dyDescent="0.3">
      <c r="E44" s="106"/>
    </row>
    <row r="45" spans="5:5" hidden="1" x14ac:dyDescent="0.3">
      <c r="E45" s="106"/>
    </row>
    <row r="46" spans="5:5" hidden="1" x14ac:dyDescent="0.3">
      <c r="E46" s="106"/>
    </row>
    <row r="47" spans="5:5" hidden="1" x14ac:dyDescent="0.3">
      <c r="E47" s="106"/>
    </row>
    <row r="48" spans="5:5"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row r="167" spans="5:5" hidden="1" x14ac:dyDescent="0.3">
      <c r="E167" s="106"/>
    </row>
    <row r="168" spans="5:5" hidden="1" x14ac:dyDescent="0.3">
      <c r="E168" s="106"/>
    </row>
    <row r="169" spans="5:5" hidden="1" x14ac:dyDescent="0.3">
      <c r="E169" s="106"/>
    </row>
    <row r="170" spans="5:5" hidden="1" x14ac:dyDescent="0.3">
      <c r="E170" s="106"/>
    </row>
    <row r="171" spans="5:5" hidden="1" x14ac:dyDescent="0.3">
      <c r="E171" s="106"/>
    </row>
    <row r="172" spans="5:5" hidden="1" x14ac:dyDescent="0.3">
      <c r="E172" s="106"/>
    </row>
    <row r="173" spans="5:5" hidden="1" x14ac:dyDescent="0.3">
      <c r="E173" s="106"/>
    </row>
  </sheetData>
  <sheetProtection algorithmName="SHA-512" hashValue="DKzGZEaO152dmXO9oMVdetOEaBiAvjDhjydaqaXDV03AdiVXcnwQBF2BOyN+bxzcT652WZAXuhRDrRa/yb5zlg==" saltValue="a+SIOkqj98DhyEdbZnS/kg==" spinCount="100000" sheet="1" selectLockedCells="1"/>
  <conditionalFormatting sqref="D4:D19">
    <cfRule type="cellIs" dxfId="57" priority="10" operator="equal">
      <formula>"Important"</formula>
    </cfRule>
    <cfRule type="cellIs" dxfId="56" priority="11" operator="equal">
      <formula>"Crucial"</formula>
    </cfRule>
    <cfRule type="cellIs" dxfId="55" priority="12" operator="equal">
      <formula>"N/A"</formula>
    </cfRule>
  </conditionalFormatting>
  <conditionalFormatting sqref="F4:F19">
    <cfRule type="cellIs" dxfId="54" priority="1" operator="equal">
      <formula>"Function Not Available"</formula>
    </cfRule>
    <cfRule type="cellIs" dxfId="53" priority="2" operator="equal">
      <formula>"Function Available"</formula>
    </cfRule>
    <cfRule type="cellIs" dxfId="52" priority="3" operator="equal">
      <formula>"Exception"</formula>
    </cfRule>
  </conditionalFormatting>
  <dataValidations count="4">
    <dataValidation type="list" allowBlank="1" showInputMessage="1" showErrorMessage="1" errorTitle="Invalid specification type" error="Please enter a Specification type from the drop-down list." sqref="F6:F14" xr:uid="{00000000-0002-0000-1A00-000000000000}">
      <formula1>AvailabilityType</formula1>
    </dataValidation>
    <dataValidation type="list" allowBlank="1" showInputMessage="1" showErrorMessage="1" errorTitle="Invalid specification type" error="Please enter a Specification type from the drop-down list." sqref="D6:D13" xr:uid="{00000000-0002-0000-1A00-000001000000}">
      <formula1>SpecType</formula1>
    </dataValidation>
    <dataValidation type="list" allowBlank="1" showInputMessage="1" showErrorMessage="1" sqref="D4:D5 D14" xr:uid="{00000000-0002-0000-1A00-000002000000}">
      <formula1>SpecType</formula1>
    </dataValidation>
    <dataValidation type="list" allowBlank="1" showInputMessage="1" showErrorMessage="1" sqref="F4:F5" xr:uid="{00000000-0002-0000-1A00-000003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C00"/>
  </sheetPr>
  <dimension ref="A1:M166"/>
  <sheetViews>
    <sheetView showGridLines="0" zoomScale="80" zoomScaleNormal="8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4.95" customHeight="1" x14ac:dyDescent="0.3"/>
    <row r="2" spans="2:12" ht="129" customHeight="1" x14ac:dyDescent="0.3">
      <c r="B2" s="223" t="s">
        <v>44</v>
      </c>
      <c r="C2" s="224" t="s">
        <v>45</v>
      </c>
      <c r="D2" s="224" t="s">
        <v>46</v>
      </c>
      <c r="E2" s="224" t="s">
        <v>1658</v>
      </c>
      <c r="F2" s="224" t="s">
        <v>42</v>
      </c>
      <c r="G2" s="126" t="s">
        <v>47</v>
      </c>
      <c r="H2" s="126" t="s">
        <v>48</v>
      </c>
      <c r="I2" s="127" t="s">
        <v>49</v>
      </c>
      <c r="J2" s="127" t="s">
        <v>50</v>
      </c>
      <c r="K2" s="128" t="s">
        <v>14</v>
      </c>
      <c r="L2" s="129" t="s">
        <v>51</v>
      </c>
    </row>
    <row r="3" spans="2:12" ht="15.6" x14ac:dyDescent="0.3">
      <c r="B3" s="225" t="s">
        <v>1659</v>
      </c>
      <c r="C3" s="225"/>
      <c r="D3" s="225"/>
      <c r="E3" s="225"/>
      <c r="F3" s="225"/>
      <c r="G3" s="226" t="s">
        <v>52</v>
      </c>
      <c r="H3" s="227">
        <f>COUNTA(D4:D493)</f>
        <v>28</v>
      </c>
      <c r="I3" s="228"/>
      <c r="J3" s="228" t="s">
        <v>53</v>
      </c>
      <c r="K3" s="229">
        <f>SUM(K4:K493)</f>
        <v>0</v>
      </c>
      <c r="L3" s="225"/>
    </row>
    <row r="4" spans="2:12" ht="30" customHeight="1" x14ac:dyDescent="0.3">
      <c r="B4" s="81" t="s">
        <v>1660</v>
      </c>
      <c r="C4" s="2">
        <v>1</v>
      </c>
      <c r="D4" s="4" t="s">
        <v>11</v>
      </c>
      <c r="E4" s="93" t="s">
        <v>1023</v>
      </c>
      <c r="F4" s="91" t="s">
        <v>43</v>
      </c>
      <c r="G4" s="76" t="s">
        <v>54</v>
      </c>
      <c r="H4" s="20">
        <f>COUNTIF(F4:F493,"Select from Drop Down")</f>
        <v>28</v>
      </c>
      <c r="I4" s="14">
        <f>VLOOKUP($D4,SpecData,2,FALSE)</f>
        <v>1</v>
      </c>
      <c r="J4" s="15">
        <f>VLOOKUP($F4,AvailabilityData,2,FALSE)</f>
        <v>0</v>
      </c>
      <c r="K4" s="21">
        <f>I4*J4</f>
        <v>0</v>
      </c>
      <c r="L4" s="82"/>
    </row>
    <row r="5" spans="2:12" ht="30" customHeight="1" x14ac:dyDescent="0.3">
      <c r="B5" s="86" t="str">
        <f>IF(C5="","",#REF!)</f>
        <v/>
      </c>
      <c r="C5" s="1" t="str">
        <f>IF(ISTEXT(D5),MAX($C4:$C$6)+1,"")</f>
        <v/>
      </c>
      <c r="D5" s="3"/>
      <c r="E5" s="94" t="s">
        <v>1024</v>
      </c>
      <c r="F5" s="137"/>
      <c r="G5" s="78"/>
      <c r="H5" s="72"/>
      <c r="I5" s="72"/>
      <c r="J5" s="72"/>
      <c r="K5" s="72"/>
      <c r="L5" s="72"/>
    </row>
    <row r="6" spans="2:12" ht="30" customHeight="1" x14ac:dyDescent="0.3">
      <c r="B6" s="81" t="str">
        <f>IF(C6="","",$B$4)</f>
        <v>JInAct</v>
      </c>
      <c r="C6" s="2">
        <f>IF(ISTEXT(D6),MAX($C$4:$C4)+1,"")</f>
        <v>2</v>
      </c>
      <c r="D6" s="4" t="s">
        <v>11</v>
      </c>
      <c r="E6" s="99" t="s">
        <v>1025</v>
      </c>
      <c r="F6" s="91" t="s">
        <v>43</v>
      </c>
      <c r="G6" s="76" t="s">
        <v>55</v>
      </c>
      <c r="H6" s="20">
        <f>COUNTIF(F4:F493,"Function Available")</f>
        <v>0</v>
      </c>
      <c r="I6" s="14">
        <f>VLOOKUP($D6,SpecData,2,FALSE)</f>
        <v>1</v>
      </c>
      <c r="J6" s="15">
        <f>VLOOKUP($F6,AvailabilityData,2,FALSE)</f>
        <v>0</v>
      </c>
      <c r="K6" s="21">
        <f t="shared" ref="K6:K34" si="0">I6*J6</f>
        <v>0</v>
      </c>
      <c r="L6" s="82"/>
    </row>
    <row r="7" spans="2:12" ht="30" customHeight="1" x14ac:dyDescent="0.3">
      <c r="B7" s="81" t="str">
        <f>IF(C7="","",$B$4)</f>
        <v>JInAct</v>
      </c>
      <c r="C7" s="2">
        <f>IF(ISTEXT(D7),MAX($C$4:$C6)+1,"")</f>
        <v>3</v>
      </c>
      <c r="D7" s="4" t="s">
        <v>11</v>
      </c>
      <c r="E7" s="95" t="s">
        <v>1026</v>
      </c>
      <c r="F7" s="91" t="s">
        <v>43</v>
      </c>
      <c r="G7" s="76" t="s">
        <v>57</v>
      </c>
      <c r="H7" s="8">
        <f>COUNTIF(F4:F493,"Function Not Available")</f>
        <v>0</v>
      </c>
      <c r="I7" s="14">
        <f t="shared" ref="I7:I34" si="1">VLOOKUP($D7,SpecData,2,FALSE)</f>
        <v>1</v>
      </c>
      <c r="J7" s="15">
        <f t="shared" ref="J7:J34" si="2">VLOOKUP($F7,AvailabilityData,2,FALSE)</f>
        <v>0</v>
      </c>
      <c r="K7" s="21">
        <f t="shared" si="0"/>
        <v>0</v>
      </c>
      <c r="L7" s="82"/>
    </row>
    <row r="8" spans="2:12" ht="30" customHeight="1" x14ac:dyDescent="0.3">
      <c r="B8" s="81" t="str">
        <f t="shared" ref="B8:B34" si="3">IF(C8="","",$B$4)</f>
        <v>JInAct</v>
      </c>
      <c r="C8" s="2">
        <f>IF(ISTEXT(D8),MAX($C$4:$C7)+1,"")</f>
        <v>4</v>
      </c>
      <c r="D8" s="4" t="s">
        <v>11</v>
      </c>
      <c r="E8" s="95" t="s">
        <v>952</v>
      </c>
      <c r="F8" s="91" t="s">
        <v>43</v>
      </c>
      <c r="G8" s="76" t="s">
        <v>59</v>
      </c>
      <c r="H8" s="8">
        <f>COUNTIF(F4:F493,"Exception")</f>
        <v>0</v>
      </c>
      <c r="I8" s="14">
        <f t="shared" si="1"/>
        <v>1</v>
      </c>
      <c r="J8" s="15">
        <f t="shared" si="2"/>
        <v>0</v>
      </c>
      <c r="K8" s="21">
        <f t="shared" si="0"/>
        <v>0</v>
      </c>
      <c r="L8" s="82"/>
    </row>
    <row r="9" spans="2:12" ht="30" customHeight="1" x14ac:dyDescent="0.3">
      <c r="B9" s="81" t="str">
        <f t="shared" si="3"/>
        <v>JInAct</v>
      </c>
      <c r="C9" s="2">
        <f>IF(ISTEXT(D9),MAX($C$4:$C8)+1,"")</f>
        <v>5</v>
      </c>
      <c r="D9" s="4" t="s">
        <v>11</v>
      </c>
      <c r="E9" s="95" t="s">
        <v>661</v>
      </c>
      <c r="F9" s="91" t="s">
        <v>43</v>
      </c>
      <c r="G9" s="76" t="s">
        <v>61</v>
      </c>
      <c r="H9" s="11">
        <f>COUNTIFS(D:D,"=Crucial",F:F,"=Select From Drop Down")</f>
        <v>0</v>
      </c>
      <c r="I9" s="14">
        <f t="shared" si="1"/>
        <v>1</v>
      </c>
      <c r="J9" s="15">
        <f t="shared" si="2"/>
        <v>0</v>
      </c>
      <c r="K9" s="21">
        <f t="shared" si="0"/>
        <v>0</v>
      </c>
      <c r="L9" s="82"/>
    </row>
    <row r="10" spans="2:12" ht="30" customHeight="1" x14ac:dyDescent="0.3">
      <c r="B10" s="81" t="str">
        <f t="shared" si="3"/>
        <v>JInAct</v>
      </c>
      <c r="C10" s="2">
        <f>IF(ISTEXT(D10),MAX($C$4:$C9)+1,"")</f>
        <v>6</v>
      </c>
      <c r="D10" s="4" t="s">
        <v>11</v>
      </c>
      <c r="E10" s="95" t="s">
        <v>670</v>
      </c>
      <c r="F10" s="91" t="s">
        <v>43</v>
      </c>
      <c r="G10" s="76" t="s">
        <v>63</v>
      </c>
      <c r="H10" s="11">
        <f>COUNTIFS(D:D,"=Crucial",F:F,"=Function Available")</f>
        <v>0</v>
      </c>
      <c r="I10" s="14">
        <f t="shared" si="1"/>
        <v>1</v>
      </c>
      <c r="J10" s="15">
        <f t="shared" si="2"/>
        <v>0</v>
      </c>
      <c r="K10" s="21">
        <f t="shared" si="0"/>
        <v>0</v>
      </c>
      <c r="L10" s="82"/>
    </row>
    <row r="11" spans="2:12" ht="30" customHeight="1" x14ac:dyDescent="0.3">
      <c r="B11" s="81" t="str">
        <f t="shared" si="3"/>
        <v>JInAct</v>
      </c>
      <c r="C11" s="2">
        <f>IF(ISTEXT(D11),MAX($C$4:$C10)+1,"")</f>
        <v>7</v>
      </c>
      <c r="D11" s="4" t="s">
        <v>11</v>
      </c>
      <c r="E11" s="95" t="s">
        <v>1027</v>
      </c>
      <c r="F11" s="91" t="s">
        <v>43</v>
      </c>
      <c r="G11" s="76" t="s">
        <v>65</v>
      </c>
      <c r="H11" s="11">
        <f>COUNTIFS(D:D,"=Crucial",F:F,"=Function Not Available")</f>
        <v>0</v>
      </c>
      <c r="I11" s="14">
        <f t="shared" si="1"/>
        <v>1</v>
      </c>
      <c r="J11" s="15">
        <f t="shared" si="2"/>
        <v>0</v>
      </c>
      <c r="K11" s="21">
        <f t="shared" si="0"/>
        <v>0</v>
      </c>
      <c r="L11" s="82"/>
    </row>
    <row r="12" spans="2:12" ht="30" customHeight="1" x14ac:dyDescent="0.3">
      <c r="B12" s="81" t="str">
        <f t="shared" si="3"/>
        <v>JInAct</v>
      </c>
      <c r="C12" s="2">
        <f>IF(ISTEXT(D12),MAX($C$4:$C11)+1,"")</f>
        <v>8</v>
      </c>
      <c r="D12" s="4" t="s">
        <v>11</v>
      </c>
      <c r="E12" s="95" t="s">
        <v>1028</v>
      </c>
      <c r="F12" s="91" t="s">
        <v>43</v>
      </c>
      <c r="G12" s="76" t="s">
        <v>66</v>
      </c>
      <c r="H12" s="11">
        <f>COUNTIFS(D:D,"=Crucial",F:F,"=Exception")</f>
        <v>0</v>
      </c>
      <c r="I12" s="14">
        <f t="shared" si="1"/>
        <v>1</v>
      </c>
      <c r="J12" s="15">
        <f t="shared" si="2"/>
        <v>0</v>
      </c>
      <c r="K12" s="21">
        <f t="shared" si="0"/>
        <v>0</v>
      </c>
      <c r="L12" s="82"/>
    </row>
    <row r="13" spans="2:12" ht="30" customHeight="1" x14ac:dyDescent="0.3">
      <c r="B13" s="81" t="str">
        <f t="shared" si="3"/>
        <v>JInAct</v>
      </c>
      <c r="C13" s="2">
        <f>IF(ISTEXT(D13),MAX($C$4:$C12)+1,"")</f>
        <v>9</v>
      </c>
      <c r="D13" s="4" t="s">
        <v>11</v>
      </c>
      <c r="E13" s="95" t="s">
        <v>14</v>
      </c>
      <c r="F13" s="91" t="s">
        <v>43</v>
      </c>
      <c r="G13" s="68" t="s">
        <v>67</v>
      </c>
      <c r="H13" s="28">
        <f>COUNTIFS(D:D,"=Important",F:F,"=Select From Drop Down")</f>
        <v>0</v>
      </c>
      <c r="I13" s="14">
        <f t="shared" si="1"/>
        <v>1</v>
      </c>
      <c r="J13" s="15">
        <f t="shared" si="2"/>
        <v>0</v>
      </c>
      <c r="K13" s="21">
        <f t="shared" si="0"/>
        <v>0</v>
      </c>
      <c r="L13" s="82"/>
    </row>
    <row r="14" spans="2:12" ht="30" customHeight="1" x14ac:dyDescent="0.3">
      <c r="B14" s="81" t="str">
        <f t="shared" si="3"/>
        <v>JInAct</v>
      </c>
      <c r="C14" s="2">
        <f>IF(ISTEXT(D14),MAX($C$4:$C13)+1,"")</f>
        <v>10</v>
      </c>
      <c r="D14" s="4" t="s">
        <v>11</v>
      </c>
      <c r="E14" s="95" t="s">
        <v>1029</v>
      </c>
      <c r="F14" s="91" t="s">
        <v>43</v>
      </c>
      <c r="G14" s="68" t="s">
        <v>69</v>
      </c>
      <c r="H14" s="28">
        <f>COUNTIFS(D:D,"=Important",F:F,"=Function Available")</f>
        <v>0</v>
      </c>
      <c r="I14" s="14">
        <f t="shared" si="1"/>
        <v>1</v>
      </c>
      <c r="J14" s="15">
        <f t="shared" si="2"/>
        <v>0</v>
      </c>
      <c r="K14" s="21">
        <f t="shared" si="0"/>
        <v>0</v>
      </c>
      <c r="L14" s="82"/>
    </row>
    <row r="15" spans="2:12" ht="30" customHeight="1" x14ac:dyDescent="0.3">
      <c r="B15" s="81" t="str">
        <f t="shared" si="3"/>
        <v>JInAct</v>
      </c>
      <c r="C15" s="2">
        <f>IF(ISTEXT(D15),MAX($C$4:$C14)+1,"")</f>
        <v>11</v>
      </c>
      <c r="D15" s="4" t="s">
        <v>11</v>
      </c>
      <c r="E15" s="95" t="s">
        <v>1030</v>
      </c>
      <c r="F15" s="91" t="s">
        <v>43</v>
      </c>
      <c r="G15" s="76" t="s">
        <v>71</v>
      </c>
      <c r="H15" s="11">
        <f>COUNTIFS(D:D,"=Important",F:F,"=Function Not Available")</f>
        <v>0</v>
      </c>
      <c r="I15" s="9">
        <f t="shared" si="1"/>
        <v>1</v>
      </c>
      <c r="J15" s="10">
        <f t="shared" si="2"/>
        <v>0</v>
      </c>
      <c r="K15" s="21">
        <f t="shared" si="0"/>
        <v>0</v>
      </c>
      <c r="L15" s="82"/>
    </row>
    <row r="16" spans="2:12" ht="30" customHeight="1" x14ac:dyDescent="0.3">
      <c r="B16" s="81" t="str">
        <f t="shared" si="3"/>
        <v>JInAct</v>
      </c>
      <c r="C16" s="2">
        <f>IF(ISTEXT(D16),MAX($C$4:$C15)+1,"")</f>
        <v>12</v>
      </c>
      <c r="D16" s="4" t="s">
        <v>11</v>
      </c>
      <c r="E16" s="93" t="s">
        <v>1031</v>
      </c>
      <c r="F16" s="91" t="s">
        <v>43</v>
      </c>
      <c r="G16" s="76" t="s">
        <v>73</v>
      </c>
      <c r="H16" s="11">
        <f>COUNTIFS(D:D,"=Important",F:F,"=Exception")</f>
        <v>0</v>
      </c>
      <c r="I16" s="9">
        <f t="shared" si="1"/>
        <v>1</v>
      </c>
      <c r="J16" s="10">
        <f t="shared" si="2"/>
        <v>0</v>
      </c>
      <c r="K16" s="21">
        <f t="shared" si="0"/>
        <v>0</v>
      </c>
      <c r="L16" s="82"/>
    </row>
    <row r="17" spans="2:12" ht="30" customHeight="1" x14ac:dyDescent="0.3">
      <c r="B17" s="86" t="str">
        <f>IF(C17="","",#REF!)</f>
        <v/>
      </c>
      <c r="C17" s="1" t="str">
        <f>IF(ISTEXT(D17),MAX($C$6:$C16)+1,"")</f>
        <v/>
      </c>
      <c r="D17" s="3"/>
      <c r="E17" s="94" t="s">
        <v>1032</v>
      </c>
      <c r="F17" s="137"/>
      <c r="G17" s="78"/>
      <c r="H17" s="72"/>
      <c r="I17" s="72"/>
      <c r="J17" s="72"/>
      <c r="K17" s="72"/>
      <c r="L17" s="72"/>
    </row>
    <row r="18" spans="2:12" ht="30" customHeight="1" x14ac:dyDescent="0.3">
      <c r="B18" s="81" t="str">
        <f t="shared" si="3"/>
        <v>JInAct</v>
      </c>
      <c r="C18" s="2">
        <f>IF(ISTEXT(D18),MAX($C$4:$C16)+1,"")</f>
        <v>13</v>
      </c>
      <c r="D18" s="4" t="s">
        <v>11</v>
      </c>
      <c r="E18" s="99" t="s">
        <v>1033</v>
      </c>
      <c r="F18" s="91" t="s">
        <v>43</v>
      </c>
      <c r="G18" s="76" t="s">
        <v>75</v>
      </c>
      <c r="H18" s="11">
        <f>COUNTIFS(D:D,"=Minimal",F:F,"=Select From Drop Down")</f>
        <v>28</v>
      </c>
      <c r="I18" s="9">
        <f t="shared" si="1"/>
        <v>1</v>
      </c>
      <c r="J18" s="10">
        <f t="shared" si="2"/>
        <v>0</v>
      </c>
      <c r="K18" s="21">
        <f t="shared" si="0"/>
        <v>0</v>
      </c>
      <c r="L18" s="82"/>
    </row>
    <row r="19" spans="2:12" ht="30" customHeight="1" x14ac:dyDescent="0.3">
      <c r="B19" s="81" t="str">
        <f t="shared" si="3"/>
        <v>JInAct</v>
      </c>
      <c r="C19" s="2">
        <f>IF(ISTEXT(D19),MAX($C$4:$C18)+1,"")</f>
        <v>14</v>
      </c>
      <c r="D19" s="4" t="s">
        <v>11</v>
      </c>
      <c r="E19" s="95" t="s">
        <v>1034</v>
      </c>
      <c r="F19" s="91" t="s">
        <v>43</v>
      </c>
      <c r="G19" s="76" t="s">
        <v>77</v>
      </c>
      <c r="H19" s="11">
        <f>COUNTIFS(D:D,"=Minimal",F:F,"=Function Available")</f>
        <v>0</v>
      </c>
      <c r="I19" s="9">
        <f t="shared" si="1"/>
        <v>1</v>
      </c>
      <c r="J19" s="10">
        <f t="shared" si="2"/>
        <v>0</v>
      </c>
      <c r="K19" s="21">
        <f t="shared" si="0"/>
        <v>0</v>
      </c>
      <c r="L19" s="82"/>
    </row>
    <row r="20" spans="2:12" ht="30" customHeight="1" x14ac:dyDescent="0.3">
      <c r="B20" s="81" t="str">
        <f t="shared" si="3"/>
        <v>JInAct</v>
      </c>
      <c r="C20" s="2">
        <f>IF(ISTEXT(D20),MAX($C$4:$C19)+1,"")</f>
        <v>15</v>
      </c>
      <c r="D20" s="4" t="s">
        <v>11</v>
      </c>
      <c r="E20" s="95" t="s">
        <v>1035</v>
      </c>
      <c r="F20" s="91" t="s">
        <v>43</v>
      </c>
      <c r="G20" s="76" t="s">
        <v>79</v>
      </c>
      <c r="H20" s="11">
        <f>COUNTIFS(D:D,"=Minimal",F:F,"=Function Not Available")</f>
        <v>0</v>
      </c>
      <c r="I20" s="9">
        <f t="shared" si="1"/>
        <v>1</v>
      </c>
      <c r="J20" s="10">
        <f t="shared" si="2"/>
        <v>0</v>
      </c>
      <c r="K20" s="21">
        <f t="shared" si="0"/>
        <v>0</v>
      </c>
      <c r="L20" s="82"/>
    </row>
    <row r="21" spans="2:12" ht="30" customHeight="1" x14ac:dyDescent="0.3">
      <c r="B21" s="81" t="str">
        <f t="shared" si="3"/>
        <v>JInAct</v>
      </c>
      <c r="C21" s="2">
        <f>IF(ISTEXT(D21),MAX($C$4:$C20)+1,"")</f>
        <v>16</v>
      </c>
      <c r="D21" s="4" t="s">
        <v>11</v>
      </c>
      <c r="E21" s="95" t="s">
        <v>1036</v>
      </c>
      <c r="F21" s="91" t="s">
        <v>43</v>
      </c>
      <c r="G21" s="76" t="s">
        <v>81</v>
      </c>
      <c r="H21" s="11">
        <f>COUNTIFS(D:D,"=Minimal",F:F,"=Exception")</f>
        <v>0</v>
      </c>
      <c r="I21" s="9">
        <f t="shared" si="1"/>
        <v>1</v>
      </c>
      <c r="J21" s="10">
        <f t="shared" si="2"/>
        <v>0</v>
      </c>
      <c r="K21" s="21">
        <f t="shared" si="0"/>
        <v>0</v>
      </c>
      <c r="L21" s="82"/>
    </row>
    <row r="22" spans="2:12" ht="30" customHeight="1" x14ac:dyDescent="0.3">
      <c r="B22" s="81" t="str">
        <f t="shared" si="3"/>
        <v>JInAct</v>
      </c>
      <c r="C22" s="2">
        <f>IF(ISTEXT(D22),MAX($C$4:$C21)+1,"")</f>
        <v>17</v>
      </c>
      <c r="D22" s="4" t="s">
        <v>11</v>
      </c>
      <c r="E22" s="96" t="s">
        <v>1037</v>
      </c>
      <c r="F22" s="91" t="s">
        <v>43</v>
      </c>
      <c r="G22" s="76"/>
      <c r="H22" s="8"/>
      <c r="I22" s="9">
        <f t="shared" si="1"/>
        <v>1</v>
      </c>
      <c r="J22" s="10">
        <f t="shared" si="2"/>
        <v>0</v>
      </c>
      <c r="K22" s="21">
        <f t="shared" si="0"/>
        <v>0</v>
      </c>
      <c r="L22" s="82"/>
    </row>
    <row r="23" spans="2:12" ht="30" customHeight="1" x14ac:dyDescent="0.3">
      <c r="B23" s="81" t="str">
        <f t="shared" si="3"/>
        <v>JInAct</v>
      </c>
      <c r="C23" s="2">
        <f>IF(ISTEXT(D23),MAX($C$4:$C22)+1,"")</f>
        <v>18</v>
      </c>
      <c r="D23" s="4" t="s">
        <v>11</v>
      </c>
      <c r="E23" s="93" t="s">
        <v>1038</v>
      </c>
      <c r="F23" s="91" t="s">
        <v>43</v>
      </c>
      <c r="G23" s="76"/>
      <c r="H23" s="8"/>
      <c r="I23" s="9">
        <f t="shared" si="1"/>
        <v>1</v>
      </c>
      <c r="J23" s="10">
        <f t="shared" si="2"/>
        <v>0</v>
      </c>
      <c r="K23" s="21">
        <f t="shared" si="0"/>
        <v>0</v>
      </c>
      <c r="L23" s="82"/>
    </row>
    <row r="24" spans="2:12" ht="30" customHeight="1" x14ac:dyDescent="0.3">
      <c r="B24" s="86" t="str">
        <f>IF(C24="","",#REF!)</f>
        <v/>
      </c>
      <c r="C24" s="1" t="str">
        <f>IF(ISTEXT(D24),MAX($C$6:$C23)+1,"")</f>
        <v/>
      </c>
      <c r="D24" s="3"/>
      <c r="E24" s="94" t="s">
        <v>1039</v>
      </c>
      <c r="F24" s="137"/>
      <c r="G24" s="78"/>
      <c r="H24" s="72"/>
      <c r="I24" s="72"/>
      <c r="J24" s="72"/>
      <c r="K24" s="72"/>
      <c r="L24" s="72"/>
    </row>
    <row r="25" spans="2:12" ht="30" customHeight="1" x14ac:dyDescent="0.3">
      <c r="B25" s="81" t="str">
        <f t="shared" si="3"/>
        <v>JInAct</v>
      </c>
      <c r="C25" s="2">
        <f>IF(ISTEXT(D25),MAX($C$4:$C23)+1,"")</f>
        <v>19</v>
      </c>
      <c r="D25" s="4" t="s">
        <v>11</v>
      </c>
      <c r="E25" s="99" t="s">
        <v>1040</v>
      </c>
      <c r="F25" s="91" t="s">
        <v>43</v>
      </c>
      <c r="G25" s="76"/>
      <c r="H25" s="8"/>
      <c r="I25" s="9">
        <f t="shared" si="1"/>
        <v>1</v>
      </c>
      <c r="J25" s="10">
        <f t="shared" si="2"/>
        <v>0</v>
      </c>
      <c r="K25" s="21">
        <f t="shared" si="0"/>
        <v>0</v>
      </c>
      <c r="L25" s="82"/>
    </row>
    <row r="26" spans="2:12" ht="30" customHeight="1" x14ac:dyDescent="0.3">
      <c r="B26" s="81" t="str">
        <f t="shared" si="3"/>
        <v>JInAct</v>
      </c>
      <c r="C26" s="2">
        <f>IF(ISTEXT(D26),MAX($C$4:$C25)+1,"")</f>
        <v>20</v>
      </c>
      <c r="D26" s="4" t="s">
        <v>11</v>
      </c>
      <c r="E26" s="95" t="s">
        <v>1041</v>
      </c>
      <c r="F26" s="91" t="s">
        <v>43</v>
      </c>
      <c r="G26" s="76"/>
      <c r="H26" s="8"/>
      <c r="I26" s="9">
        <f t="shared" si="1"/>
        <v>1</v>
      </c>
      <c r="J26" s="10">
        <f t="shared" si="2"/>
        <v>0</v>
      </c>
      <c r="K26" s="21">
        <f t="shared" si="0"/>
        <v>0</v>
      </c>
      <c r="L26" s="82"/>
    </row>
    <row r="27" spans="2:12" ht="30" customHeight="1" x14ac:dyDescent="0.3">
      <c r="B27" s="81" t="str">
        <f t="shared" si="3"/>
        <v>JInAct</v>
      </c>
      <c r="C27" s="2">
        <f>IF(ISTEXT(D27),MAX($C$4:$C26)+1,"")</f>
        <v>21</v>
      </c>
      <c r="D27" s="4" t="s">
        <v>11</v>
      </c>
      <c r="E27" s="95" t="s">
        <v>1042</v>
      </c>
      <c r="F27" s="91" t="s">
        <v>43</v>
      </c>
      <c r="G27" s="73"/>
      <c r="H27" s="23"/>
      <c r="I27" s="12">
        <f t="shared" si="1"/>
        <v>1</v>
      </c>
      <c r="J27" s="13">
        <f t="shared" si="2"/>
        <v>0</v>
      </c>
      <c r="K27" s="21">
        <f t="shared" si="0"/>
        <v>0</v>
      </c>
      <c r="L27" s="82"/>
    </row>
    <row r="28" spans="2:12" ht="30" customHeight="1" x14ac:dyDescent="0.3">
      <c r="B28" s="81" t="str">
        <f t="shared" si="3"/>
        <v>JInAct</v>
      </c>
      <c r="C28" s="2">
        <f>IF(ISTEXT(D28),MAX($C$4:$C27)+1,"")</f>
        <v>22</v>
      </c>
      <c r="D28" s="4" t="s">
        <v>11</v>
      </c>
      <c r="E28" s="95" t="s">
        <v>1043</v>
      </c>
      <c r="F28" s="91" t="s">
        <v>43</v>
      </c>
      <c r="G28" s="68"/>
      <c r="H28" s="32"/>
      <c r="I28" s="14">
        <f t="shared" si="1"/>
        <v>1</v>
      </c>
      <c r="J28" s="15">
        <f t="shared" si="2"/>
        <v>0</v>
      </c>
      <c r="K28" s="21">
        <f t="shared" si="0"/>
        <v>0</v>
      </c>
      <c r="L28" s="82"/>
    </row>
    <row r="29" spans="2:12" ht="30" customHeight="1" x14ac:dyDescent="0.3">
      <c r="B29" s="81" t="str">
        <f t="shared" si="3"/>
        <v>JInAct</v>
      </c>
      <c r="C29" s="2">
        <f>IF(ISTEXT(D29),MAX($C$4:$C28)+1,"")</f>
        <v>23</v>
      </c>
      <c r="D29" s="4" t="s">
        <v>11</v>
      </c>
      <c r="E29" s="95" t="s">
        <v>1044</v>
      </c>
      <c r="F29" s="91" t="s">
        <v>43</v>
      </c>
      <c r="G29" s="76"/>
      <c r="H29" s="8"/>
      <c r="I29" s="9">
        <f t="shared" si="1"/>
        <v>1</v>
      </c>
      <c r="J29" s="10">
        <f t="shared" si="2"/>
        <v>0</v>
      </c>
      <c r="K29" s="21">
        <f t="shared" si="0"/>
        <v>0</v>
      </c>
      <c r="L29" s="82"/>
    </row>
    <row r="30" spans="2:12" ht="30" customHeight="1" x14ac:dyDescent="0.3">
      <c r="B30" s="81" t="str">
        <f t="shared" si="3"/>
        <v>JInAct</v>
      </c>
      <c r="C30" s="2">
        <f>IF(ISTEXT(D30),MAX($C$4:$C29)+1,"")</f>
        <v>24</v>
      </c>
      <c r="D30" s="4" t="s">
        <v>11</v>
      </c>
      <c r="E30" s="95" t="s">
        <v>1045</v>
      </c>
      <c r="F30" s="91" t="s">
        <v>43</v>
      </c>
      <c r="G30" s="73"/>
      <c r="H30" s="23"/>
      <c r="I30" s="12">
        <f t="shared" si="1"/>
        <v>1</v>
      </c>
      <c r="J30" s="13">
        <f t="shared" si="2"/>
        <v>0</v>
      </c>
      <c r="K30" s="21">
        <f t="shared" si="0"/>
        <v>0</v>
      </c>
      <c r="L30" s="82"/>
    </row>
    <row r="31" spans="2:12" ht="30" customHeight="1" x14ac:dyDescent="0.3">
      <c r="B31" s="81" t="str">
        <f t="shared" si="3"/>
        <v>JInAct</v>
      </c>
      <c r="C31" s="2">
        <f>IF(ISTEXT(D31),MAX($C$4:$C30)+1,"")</f>
        <v>25</v>
      </c>
      <c r="D31" s="4" t="s">
        <v>11</v>
      </c>
      <c r="E31" s="95" t="s">
        <v>1046</v>
      </c>
      <c r="F31" s="91" t="s">
        <v>43</v>
      </c>
      <c r="G31" s="68"/>
      <c r="H31" s="32"/>
      <c r="I31" s="14">
        <f t="shared" si="1"/>
        <v>1</v>
      </c>
      <c r="J31" s="15">
        <f t="shared" si="2"/>
        <v>0</v>
      </c>
      <c r="K31" s="21">
        <f t="shared" si="0"/>
        <v>0</v>
      </c>
      <c r="L31" s="82"/>
    </row>
    <row r="32" spans="2:12" ht="30" customHeight="1" x14ac:dyDescent="0.3">
      <c r="B32" s="81" t="str">
        <f t="shared" si="3"/>
        <v>JInAct</v>
      </c>
      <c r="C32" s="2">
        <f>IF(ISTEXT(D32),MAX($C$4:$C31)+1,"")</f>
        <v>26</v>
      </c>
      <c r="D32" s="4" t="s">
        <v>11</v>
      </c>
      <c r="E32" s="95" t="s">
        <v>1047</v>
      </c>
      <c r="F32" s="91" t="s">
        <v>43</v>
      </c>
      <c r="G32" s="76"/>
      <c r="H32" s="8"/>
      <c r="I32" s="9">
        <f t="shared" si="1"/>
        <v>1</v>
      </c>
      <c r="J32" s="10">
        <f t="shared" si="2"/>
        <v>0</v>
      </c>
      <c r="K32" s="21">
        <f t="shared" si="0"/>
        <v>0</v>
      </c>
      <c r="L32" s="82"/>
    </row>
    <row r="33" spans="2:12" ht="30" customHeight="1" x14ac:dyDescent="0.3">
      <c r="B33" s="81" t="str">
        <f t="shared" si="3"/>
        <v>JInAct</v>
      </c>
      <c r="C33" s="2">
        <f>IF(ISTEXT(D33),MAX($C$4:$C32)+1,"")</f>
        <v>27</v>
      </c>
      <c r="D33" s="4" t="s">
        <v>11</v>
      </c>
      <c r="E33" s="95" t="s">
        <v>1048</v>
      </c>
      <c r="F33" s="91" t="s">
        <v>43</v>
      </c>
      <c r="G33" s="76"/>
      <c r="H33" s="8"/>
      <c r="I33" s="9">
        <f t="shared" si="1"/>
        <v>1</v>
      </c>
      <c r="J33" s="10">
        <f t="shared" si="2"/>
        <v>0</v>
      </c>
      <c r="K33" s="21">
        <f t="shared" si="0"/>
        <v>0</v>
      </c>
      <c r="L33" s="82"/>
    </row>
    <row r="34" spans="2:12" ht="30" customHeight="1" x14ac:dyDescent="0.3">
      <c r="B34" s="81" t="str">
        <f t="shared" si="3"/>
        <v>JInAct</v>
      </c>
      <c r="C34" s="2">
        <f>IF(ISTEXT(D34),MAX($C$4:$C33)+1,"")</f>
        <v>28</v>
      </c>
      <c r="D34" s="4" t="s">
        <v>11</v>
      </c>
      <c r="E34" s="96" t="s">
        <v>1049</v>
      </c>
      <c r="F34" s="91" t="s">
        <v>43</v>
      </c>
      <c r="G34" s="76"/>
      <c r="H34" s="8"/>
      <c r="I34" s="9">
        <f t="shared" si="1"/>
        <v>1</v>
      </c>
      <c r="J34" s="10">
        <f t="shared" si="2"/>
        <v>0</v>
      </c>
      <c r="K34" s="21">
        <f t="shared" si="0"/>
        <v>0</v>
      </c>
      <c r="L34" s="82"/>
    </row>
    <row r="35" spans="2:12" ht="9.6" customHeight="1" x14ac:dyDescent="0.3">
      <c r="E35" s="106"/>
      <c r="F35" s="79"/>
      <c r="G35"/>
    </row>
    <row r="36" spans="2:12" ht="9.6" hidden="1" customHeight="1" x14ac:dyDescent="0.3">
      <c r="E36" s="106"/>
    </row>
    <row r="37" spans="2:12" ht="9.6" hidden="1" customHeight="1" x14ac:dyDescent="0.3">
      <c r="E37" s="106"/>
    </row>
    <row r="38" spans="2:12" ht="9.6" hidden="1" customHeight="1" x14ac:dyDescent="0.3">
      <c r="E38" s="106"/>
    </row>
    <row r="39" spans="2:12" ht="9.6" hidden="1" customHeight="1" x14ac:dyDescent="0.3">
      <c r="E39" s="106"/>
    </row>
    <row r="40" spans="2:12" ht="9.6" hidden="1" customHeight="1" x14ac:dyDescent="0.3">
      <c r="E40" s="106"/>
    </row>
    <row r="41" spans="2:12" ht="9.6" hidden="1" customHeight="1" x14ac:dyDescent="0.3">
      <c r="E41" s="106"/>
    </row>
    <row r="42" spans="2:12" ht="9.6" hidden="1" customHeight="1" x14ac:dyDescent="0.3">
      <c r="E42" s="106"/>
    </row>
    <row r="43" spans="2:12" ht="9.6" hidden="1" customHeight="1" x14ac:dyDescent="0.3">
      <c r="E43" s="106"/>
    </row>
    <row r="44" spans="2:12" ht="9.6" hidden="1" customHeight="1" x14ac:dyDescent="0.3">
      <c r="E44" s="106"/>
    </row>
    <row r="45" spans="2:12" ht="9.6" hidden="1" customHeight="1" x14ac:dyDescent="0.3">
      <c r="E45" s="106"/>
    </row>
    <row r="46" spans="2:12" ht="9.6" hidden="1" customHeight="1" x14ac:dyDescent="0.3">
      <c r="E46" s="106"/>
    </row>
    <row r="47" spans="2:12" hidden="1" x14ac:dyDescent="0.3">
      <c r="E47" s="106"/>
    </row>
    <row r="48" spans="2:12"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sheetData>
  <sheetProtection algorithmName="SHA-512" hashValue="3t5ayeUKI+/Wv9shTiU4vCq68ioBzZt8T556aIiJejz07Wo7JX0a/EfBpw/l0Yq1s+y5n30BNjskF1Bn8HVU2w==" saltValue="SLNklVaScN25kk0kBsG8qg==" spinCount="100000" sheet="1" objects="1" scenarios="1" selectLockedCells="1"/>
  <conditionalFormatting sqref="D4">
    <cfRule type="cellIs" dxfId="51" priority="31" operator="equal">
      <formula>"Important"</formula>
    </cfRule>
    <cfRule type="cellIs" dxfId="50" priority="32" operator="equal">
      <formula>"Crucial"</formula>
    </cfRule>
    <cfRule type="cellIs" dxfId="49" priority="33" operator="equal">
      <formula>"N/A"</formula>
    </cfRule>
  </conditionalFormatting>
  <conditionalFormatting sqref="D6:D16 D18:D23 D25:D34">
    <cfRule type="cellIs" dxfId="48" priority="28" operator="equal">
      <formula>"Important"</formula>
    </cfRule>
    <cfRule type="cellIs" dxfId="47" priority="29" operator="equal">
      <formula>"Crucial"</formula>
    </cfRule>
    <cfRule type="cellIs" dxfId="46" priority="30" operator="equal">
      <formula>"N/A"</formula>
    </cfRule>
  </conditionalFormatting>
  <conditionalFormatting sqref="F4:F34">
    <cfRule type="cellIs" dxfId="45" priority="1" operator="equal">
      <formula>"Function Not Available"</formula>
    </cfRule>
    <cfRule type="cellIs" dxfId="44" priority="2" operator="equal">
      <formula>"Function Available"</formula>
    </cfRule>
    <cfRule type="cellIs" dxfId="43" priority="3" operator="equal">
      <formula>"Exception"</formula>
    </cfRule>
  </conditionalFormatting>
  <dataValidations count="3">
    <dataValidation type="list" allowBlank="1" showInputMessage="1" showErrorMessage="1" errorTitle="Invalid specification type" error="Please enter a Specification type from the drop-down list." sqref="F7:F16 F18:F23 F25:F34" xr:uid="{00000000-0002-0000-1B00-000000000000}">
      <formula1>AvailabilityType</formula1>
    </dataValidation>
    <dataValidation type="list" allowBlank="1" showInputMessage="1" showErrorMessage="1" sqref="D4 D6:D16 D18:D23 D25:D34" xr:uid="{00000000-0002-0000-1B00-000001000000}">
      <formula1>SpecType</formula1>
    </dataValidation>
    <dataValidation type="list" allowBlank="1" showInputMessage="1" showErrorMessage="1" sqref="F4 F6" xr:uid="{00000000-0002-0000-1B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C00"/>
  </sheetPr>
  <dimension ref="A1:M171"/>
  <sheetViews>
    <sheetView showGridLines="0" zoomScale="80" zoomScaleNormal="8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3.6" customHeight="1" x14ac:dyDescent="0.3"/>
    <row r="2" spans="2:12" ht="129" customHeight="1" thickBot="1" x14ac:dyDescent="0.35">
      <c r="B2" s="124" t="s">
        <v>44</v>
      </c>
      <c r="C2" s="125" t="s">
        <v>45</v>
      </c>
      <c r="D2" s="125" t="s">
        <v>46</v>
      </c>
      <c r="E2" s="125" t="s">
        <v>1661</v>
      </c>
      <c r="F2" s="125" t="s">
        <v>42</v>
      </c>
      <c r="G2" s="126" t="s">
        <v>47</v>
      </c>
      <c r="H2" s="126" t="s">
        <v>48</v>
      </c>
      <c r="I2" s="127" t="s">
        <v>49</v>
      </c>
      <c r="J2" s="127" t="s">
        <v>50</v>
      </c>
      <c r="K2" s="128" t="s">
        <v>14</v>
      </c>
      <c r="L2" s="129" t="s">
        <v>51</v>
      </c>
    </row>
    <row r="3" spans="2:12" ht="16.2" thickBot="1" x14ac:dyDescent="0.35">
      <c r="B3" s="34" t="s">
        <v>1683</v>
      </c>
      <c r="C3" s="34"/>
      <c r="D3" s="34"/>
      <c r="E3" s="34"/>
      <c r="F3" s="34"/>
      <c r="G3" s="77" t="s">
        <v>52</v>
      </c>
      <c r="H3" s="25">
        <f>COUNTA(D4:D485)</f>
        <v>22</v>
      </c>
      <c r="I3" s="61"/>
      <c r="J3" s="62" t="s">
        <v>53</v>
      </c>
      <c r="K3" s="63">
        <f>SUM(K4:K485)</f>
        <v>0</v>
      </c>
      <c r="L3" s="34"/>
    </row>
    <row r="4" spans="2:12" ht="30" customHeight="1" x14ac:dyDescent="0.3">
      <c r="B4" s="81" t="s">
        <v>1684</v>
      </c>
      <c r="C4" s="2">
        <v>1</v>
      </c>
      <c r="D4" s="4" t="s">
        <v>9</v>
      </c>
      <c r="E4" s="218" t="s">
        <v>1050</v>
      </c>
      <c r="F4" s="91" t="s">
        <v>43</v>
      </c>
      <c r="G4" s="76" t="s">
        <v>54</v>
      </c>
      <c r="H4" s="20">
        <f>COUNTIF(F4:F485,"Select from Drop Down")</f>
        <v>22</v>
      </c>
      <c r="I4" s="14">
        <f>VLOOKUP($D4,SpecData,2,FALSE)</f>
        <v>3</v>
      </c>
      <c r="J4" s="15">
        <f>VLOOKUP($F4,AvailabilityData,2,FALSE)</f>
        <v>0</v>
      </c>
      <c r="K4" s="21">
        <f>I4*J4</f>
        <v>0</v>
      </c>
      <c r="L4" s="82"/>
    </row>
    <row r="5" spans="2:12" ht="30" customHeight="1" x14ac:dyDescent="0.3">
      <c r="B5" s="81" t="str">
        <f>IF(C5="","",$B$4)</f>
        <v>JEquip</v>
      </c>
      <c r="C5" s="2">
        <f>IF(ISTEXT(D5),MAX($C$4:$C4)+1,"")</f>
        <v>2</v>
      </c>
      <c r="D5" s="4" t="s">
        <v>9</v>
      </c>
      <c r="E5" s="218" t="s">
        <v>1051</v>
      </c>
      <c r="F5" s="91" t="s">
        <v>43</v>
      </c>
      <c r="G5" s="76" t="s">
        <v>55</v>
      </c>
      <c r="H5" s="20">
        <f>COUNTIF(F4:F485,"Function Available")</f>
        <v>0</v>
      </c>
      <c r="I5" s="14">
        <f>VLOOKUP($D5,SpecData,2,FALSE)</f>
        <v>3</v>
      </c>
      <c r="J5" s="15">
        <f>VLOOKUP($F5,AvailabilityData,2,FALSE)</f>
        <v>0</v>
      </c>
      <c r="K5" s="21">
        <f t="shared" ref="K5:K26" si="0">I5*J5</f>
        <v>0</v>
      </c>
      <c r="L5" s="82"/>
    </row>
    <row r="6" spans="2:12" ht="30" customHeight="1" x14ac:dyDescent="0.3">
      <c r="B6" s="81" t="str">
        <f>IF(C6="","",$B$4)</f>
        <v>JEquip</v>
      </c>
      <c r="C6" s="2">
        <f>IF(ISTEXT(D6),MAX($C$4:$C5)+1,"")</f>
        <v>3</v>
      </c>
      <c r="D6" s="4" t="s">
        <v>9</v>
      </c>
      <c r="E6" s="218" t="s">
        <v>1052</v>
      </c>
      <c r="F6" s="91" t="s">
        <v>43</v>
      </c>
      <c r="G6" s="76" t="s">
        <v>57</v>
      </c>
      <c r="H6" s="8">
        <f>COUNTIF(F4:F485,"Function Not Available")</f>
        <v>0</v>
      </c>
      <c r="I6" s="14">
        <f t="shared" ref="I6:I26" si="1">VLOOKUP($D6,SpecData,2,FALSE)</f>
        <v>3</v>
      </c>
      <c r="J6" s="15">
        <f t="shared" ref="J6:J26" si="2">VLOOKUP($F6,AvailabilityData,2,FALSE)</f>
        <v>0</v>
      </c>
      <c r="K6" s="21">
        <f t="shared" si="0"/>
        <v>0</v>
      </c>
      <c r="L6" s="82"/>
    </row>
    <row r="7" spans="2:12" ht="30" customHeight="1" x14ac:dyDescent="0.3">
      <c r="B7" s="81" t="str">
        <f t="shared" ref="B7:B26" si="3">IF(C7="","",$B$4)</f>
        <v>JEquip</v>
      </c>
      <c r="C7" s="2">
        <f>IF(ISTEXT(D7),MAX($C$4:$C6)+1,"")</f>
        <v>4</v>
      </c>
      <c r="D7" s="4" t="s">
        <v>9</v>
      </c>
      <c r="E7" s="219" t="s">
        <v>1053</v>
      </c>
      <c r="F7" s="91" t="s">
        <v>43</v>
      </c>
      <c r="G7" s="76" t="s">
        <v>59</v>
      </c>
      <c r="H7" s="8">
        <f>COUNTIF(F4:F485,"Exception")</f>
        <v>0</v>
      </c>
      <c r="I7" s="14">
        <f t="shared" si="1"/>
        <v>3</v>
      </c>
      <c r="J7" s="15">
        <f t="shared" si="2"/>
        <v>0</v>
      </c>
      <c r="K7" s="21">
        <f t="shared" si="0"/>
        <v>0</v>
      </c>
      <c r="L7" s="82"/>
    </row>
    <row r="8" spans="2:12" ht="30" customHeight="1" x14ac:dyDescent="0.3">
      <c r="B8" s="86" t="str">
        <f t="shared" si="3"/>
        <v/>
      </c>
      <c r="C8" s="1" t="str">
        <f>IF(ISTEXT(D8),MAX($C$6:$C7)+1,"")</f>
        <v/>
      </c>
      <c r="D8" s="3"/>
      <c r="E8" s="220" t="s">
        <v>1054</v>
      </c>
      <c r="F8" s="137"/>
      <c r="G8" s="78"/>
      <c r="H8" s="72"/>
      <c r="I8" s="72"/>
      <c r="J8" s="72"/>
      <c r="K8" s="72"/>
      <c r="L8" s="72"/>
    </row>
    <row r="9" spans="2:12" ht="30" customHeight="1" x14ac:dyDescent="0.3">
      <c r="B9" s="81" t="str">
        <f t="shared" si="3"/>
        <v>JEquip</v>
      </c>
      <c r="C9" s="2">
        <f>IF(ISTEXT(D9),MAX($C$4:$C7)+1,"")</f>
        <v>5</v>
      </c>
      <c r="D9" s="4" t="s">
        <v>9</v>
      </c>
      <c r="E9" s="221" t="s">
        <v>1055</v>
      </c>
      <c r="F9" s="91" t="s">
        <v>43</v>
      </c>
      <c r="G9" s="76" t="s">
        <v>61</v>
      </c>
      <c r="H9" s="11">
        <f>COUNTIFS(D:D,"=Crucial",F:F,"=Select From Drop Down")</f>
        <v>18</v>
      </c>
      <c r="I9" s="14">
        <f t="shared" si="1"/>
        <v>3</v>
      </c>
      <c r="J9" s="15">
        <f t="shared" si="2"/>
        <v>0</v>
      </c>
      <c r="K9" s="21">
        <f t="shared" si="0"/>
        <v>0</v>
      </c>
      <c r="L9" s="82"/>
    </row>
    <row r="10" spans="2:12" ht="30" customHeight="1" x14ac:dyDescent="0.3">
      <c r="B10" s="81" t="str">
        <f t="shared" si="3"/>
        <v>JEquip</v>
      </c>
      <c r="C10" s="2">
        <f>IF(ISTEXT(D10),MAX($C$4:$C9)+1,"")</f>
        <v>6</v>
      </c>
      <c r="D10" s="4" t="s">
        <v>9</v>
      </c>
      <c r="E10" s="222" t="s">
        <v>1056</v>
      </c>
      <c r="F10" s="91" t="s">
        <v>43</v>
      </c>
      <c r="G10" s="76" t="s">
        <v>63</v>
      </c>
      <c r="H10" s="11">
        <f>COUNTIFS(D:D,"=Crucial",F:F,"=Function Available")</f>
        <v>0</v>
      </c>
      <c r="I10" s="14">
        <f t="shared" si="1"/>
        <v>3</v>
      </c>
      <c r="J10" s="15">
        <f t="shared" si="2"/>
        <v>0</v>
      </c>
      <c r="K10" s="21">
        <f t="shared" si="0"/>
        <v>0</v>
      </c>
      <c r="L10" s="82"/>
    </row>
    <row r="11" spans="2:12" ht="30" customHeight="1" x14ac:dyDescent="0.3">
      <c r="B11" s="81" t="str">
        <f t="shared" si="3"/>
        <v>JEquip</v>
      </c>
      <c r="C11" s="2">
        <f>IF(ISTEXT(D11),MAX($C$4:$C10)+1,"")</f>
        <v>7</v>
      </c>
      <c r="D11" s="4" t="s">
        <v>9</v>
      </c>
      <c r="E11" s="222" t="s">
        <v>1057</v>
      </c>
      <c r="F11" s="91" t="s">
        <v>43</v>
      </c>
      <c r="G11" s="76" t="s">
        <v>65</v>
      </c>
      <c r="H11" s="11">
        <f>COUNTIFS(D:D,"=Crucial",F:F,"=Function Not Available")</f>
        <v>0</v>
      </c>
      <c r="I11" s="14">
        <f t="shared" si="1"/>
        <v>3</v>
      </c>
      <c r="J11" s="15">
        <f t="shared" si="2"/>
        <v>0</v>
      </c>
      <c r="K11" s="21">
        <f t="shared" si="0"/>
        <v>0</v>
      </c>
      <c r="L11" s="82"/>
    </row>
    <row r="12" spans="2:12" ht="30" customHeight="1" x14ac:dyDescent="0.3">
      <c r="B12" s="81" t="str">
        <f t="shared" si="3"/>
        <v>JEquip</v>
      </c>
      <c r="C12" s="2">
        <f>IF(ISTEXT(D12),MAX($C$4:$C11)+1,"")</f>
        <v>8</v>
      </c>
      <c r="D12" s="4" t="s">
        <v>9</v>
      </c>
      <c r="E12" s="218" t="s">
        <v>1058</v>
      </c>
      <c r="F12" s="91" t="s">
        <v>43</v>
      </c>
      <c r="G12" s="76" t="s">
        <v>66</v>
      </c>
      <c r="H12" s="11">
        <f>COUNTIFS(D:D,"=Crucial",F:F,"=Exception")</f>
        <v>0</v>
      </c>
      <c r="I12" s="14">
        <f t="shared" si="1"/>
        <v>3</v>
      </c>
      <c r="J12" s="15">
        <f t="shared" si="2"/>
        <v>0</v>
      </c>
      <c r="K12" s="21">
        <f t="shared" si="0"/>
        <v>0</v>
      </c>
      <c r="L12" s="82"/>
    </row>
    <row r="13" spans="2:12" ht="30" customHeight="1" x14ac:dyDescent="0.3">
      <c r="B13" s="81" t="str">
        <f t="shared" si="3"/>
        <v>JEquip</v>
      </c>
      <c r="C13" s="2">
        <f>IF(ISTEXT(D13),MAX($C$4:$C12)+1,"")</f>
        <v>9</v>
      </c>
      <c r="D13" s="4" t="s">
        <v>9</v>
      </c>
      <c r="E13" s="218" t="s">
        <v>1059</v>
      </c>
      <c r="F13" s="91" t="s">
        <v>43</v>
      </c>
      <c r="G13" s="68" t="s">
        <v>67</v>
      </c>
      <c r="H13" s="28">
        <f>COUNTIFS(D:D,"=Important",F:F,"=Select From Drop Down")</f>
        <v>0</v>
      </c>
      <c r="I13" s="14">
        <f t="shared" si="1"/>
        <v>3</v>
      </c>
      <c r="J13" s="15">
        <f t="shared" si="2"/>
        <v>0</v>
      </c>
      <c r="K13" s="21">
        <f t="shared" si="0"/>
        <v>0</v>
      </c>
      <c r="L13" s="82"/>
    </row>
    <row r="14" spans="2:12" ht="30" customHeight="1" x14ac:dyDescent="0.3">
      <c r="B14" s="81" t="str">
        <f t="shared" si="3"/>
        <v>JEquip</v>
      </c>
      <c r="C14" s="2">
        <f>IF(ISTEXT(D14),MAX($C$4:$C13)+1,"")</f>
        <v>10</v>
      </c>
      <c r="D14" s="4" t="s">
        <v>11</v>
      </c>
      <c r="E14" s="218" t="s">
        <v>1060</v>
      </c>
      <c r="F14" s="91" t="s">
        <v>43</v>
      </c>
      <c r="G14" s="68" t="s">
        <v>69</v>
      </c>
      <c r="H14" s="28">
        <f>COUNTIFS(D:D,"=Important",F:F,"=Function Available")</f>
        <v>0</v>
      </c>
      <c r="I14" s="14">
        <f t="shared" si="1"/>
        <v>1</v>
      </c>
      <c r="J14" s="15">
        <f t="shared" si="2"/>
        <v>0</v>
      </c>
      <c r="K14" s="21">
        <f t="shared" si="0"/>
        <v>0</v>
      </c>
      <c r="L14" s="82"/>
    </row>
    <row r="15" spans="2:12" ht="30" customHeight="1" x14ac:dyDescent="0.3">
      <c r="B15" s="81" t="str">
        <f t="shared" si="3"/>
        <v>JEquip</v>
      </c>
      <c r="C15" s="2">
        <f>IF(ISTEXT(D15),MAX($C$4:$C14)+1,"")</f>
        <v>11</v>
      </c>
      <c r="D15" s="4" t="s">
        <v>9</v>
      </c>
      <c r="E15" s="218" t="s">
        <v>1061</v>
      </c>
      <c r="F15" s="91" t="s">
        <v>43</v>
      </c>
      <c r="G15" s="76" t="s">
        <v>71</v>
      </c>
      <c r="H15" s="11">
        <f>COUNTIFS(D:D,"=Important",F:F,"=Function Not Available")</f>
        <v>0</v>
      </c>
      <c r="I15" s="9">
        <f t="shared" si="1"/>
        <v>3</v>
      </c>
      <c r="J15" s="10">
        <f t="shared" si="2"/>
        <v>0</v>
      </c>
      <c r="K15" s="21">
        <f t="shared" si="0"/>
        <v>0</v>
      </c>
      <c r="L15" s="82"/>
    </row>
    <row r="16" spans="2:12" ht="41.4" x14ac:dyDescent="0.3">
      <c r="B16" s="81" t="str">
        <f t="shared" si="3"/>
        <v>JEquip</v>
      </c>
      <c r="C16" s="2">
        <f>IF(ISTEXT(D16),MAX($C$4:$C15)+1,"")</f>
        <v>12</v>
      </c>
      <c r="D16" s="4" t="s">
        <v>11</v>
      </c>
      <c r="E16" s="218" t="s">
        <v>1062</v>
      </c>
      <c r="F16" s="91" t="s">
        <v>43</v>
      </c>
      <c r="G16" s="76" t="s">
        <v>73</v>
      </c>
      <c r="H16" s="11">
        <f>COUNTIFS(D:D,"=Important",F:F,"=Exception")</f>
        <v>0</v>
      </c>
      <c r="I16" s="9">
        <f t="shared" si="1"/>
        <v>1</v>
      </c>
      <c r="J16" s="10">
        <f t="shared" si="2"/>
        <v>0</v>
      </c>
      <c r="K16" s="21">
        <f t="shared" si="0"/>
        <v>0</v>
      </c>
      <c r="L16" s="82"/>
    </row>
    <row r="17" spans="2:12" ht="30" customHeight="1" x14ac:dyDescent="0.3">
      <c r="B17" s="81" t="str">
        <f t="shared" si="3"/>
        <v>JEquip</v>
      </c>
      <c r="C17" s="2">
        <f>IF(ISTEXT(D17),MAX($C$4:$C16)+1,"")</f>
        <v>13</v>
      </c>
      <c r="D17" s="4" t="s">
        <v>9</v>
      </c>
      <c r="E17" s="218" t="s">
        <v>1063</v>
      </c>
      <c r="F17" s="91" t="s">
        <v>43</v>
      </c>
      <c r="G17" s="76" t="s">
        <v>75</v>
      </c>
      <c r="H17" s="11">
        <f>COUNTIFS(D:D,"=Minimal",F:F,"=Select From Drop Down")</f>
        <v>4</v>
      </c>
      <c r="I17" s="9">
        <f t="shared" si="1"/>
        <v>3</v>
      </c>
      <c r="J17" s="10">
        <f t="shared" si="2"/>
        <v>0</v>
      </c>
      <c r="K17" s="21">
        <f t="shared" si="0"/>
        <v>0</v>
      </c>
      <c r="L17" s="82"/>
    </row>
    <row r="18" spans="2:12" ht="30" customHeight="1" x14ac:dyDescent="0.3">
      <c r="B18" s="81" t="str">
        <f t="shared" si="3"/>
        <v>JEquip</v>
      </c>
      <c r="C18" s="2">
        <f>IF(ISTEXT(D18),MAX($C$4:$C17)+1,"")</f>
        <v>14</v>
      </c>
      <c r="D18" s="4" t="s">
        <v>11</v>
      </c>
      <c r="E18" s="218" t="s">
        <v>1064</v>
      </c>
      <c r="F18" s="91" t="s">
        <v>43</v>
      </c>
      <c r="G18" s="76" t="s">
        <v>77</v>
      </c>
      <c r="H18" s="11">
        <f>COUNTIFS(D:D,"=Minimal",F:F,"=Function Available")</f>
        <v>0</v>
      </c>
      <c r="I18" s="9">
        <f t="shared" si="1"/>
        <v>1</v>
      </c>
      <c r="J18" s="10">
        <f t="shared" si="2"/>
        <v>0</v>
      </c>
      <c r="K18" s="21">
        <f t="shared" si="0"/>
        <v>0</v>
      </c>
      <c r="L18" s="82"/>
    </row>
    <row r="19" spans="2:12" ht="30" customHeight="1" x14ac:dyDescent="0.3">
      <c r="B19" s="81" t="str">
        <f t="shared" si="3"/>
        <v>JEquip</v>
      </c>
      <c r="C19" s="2">
        <f>IF(ISTEXT(D19),MAX($C$4:$C18)+1,"")</f>
        <v>15</v>
      </c>
      <c r="D19" s="4" t="s">
        <v>11</v>
      </c>
      <c r="E19" s="218" t="s">
        <v>1065</v>
      </c>
      <c r="F19" s="91" t="s">
        <v>43</v>
      </c>
      <c r="G19" s="76" t="s">
        <v>79</v>
      </c>
      <c r="H19" s="11">
        <f>COUNTIFS(D:D,"=Minimal",F:F,"=Function Not Available")</f>
        <v>0</v>
      </c>
      <c r="I19" s="9">
        <f t="shared" si="1"/>
        <v>1</v>
      </c>
      <c r="J19" s="10">
        <f t="shared" si="2"/>
        <v>0</v>
      </c>
      <c r="K19" s="21">
        <f t="shared" si="0"/>
        <v>0</v>
      </c>
      <c r="L19" s="82"/>
    </row>
    <row r="20" spans="2:12" ht="30" customHeight="1" x14ac:dyDescent="0.3">
      <c r="B20" s="81" t="str">
        <f t="shared" si="3"/>
        <v>JEquip</v>
      </c>
      <c r="C20" s="2">
        <f>IF(ISTEXT(D20),MAX($C$4:$C19)+1,"")</f>
        <v>16</v>
      </c>
      <c r="D20" s="4" t="s">
        <v>9</v>
      </c>
      <c r="E20" s="218" t="s">
        <v>1066</v>
      </c>
      <c r="F20" s="91" t="s">
        <v>43</v>
      </c>
      <c r="G20" s="76" t="s">
        <v>81</v>
      </c>
      <c r="H20" s="11">
        <f>COUNTIFS(D:D,"=Minimal",F:F,"=Exception")</f>
        <v>0</v>
      </c>
      <c r="I20" s="9">
        <f t="shared" si="1"/>
        <v>3</v>
      </c>
      <c r="J20" s="10">
        <f t="shared" si="2"/>
        <v>0</v>
      </c>
      <c r="K20" s="21">
        <f t="shared" si="0"/>
        <v>0</v>
      </c>
      <c r="L20" s="82"/>
    </row>
    <row r="21" spans="2:12" ht="30" customHeight="1" x14ac:dyDescent="0.3">
      <c r="B21" s="81" t="str">
        <f t="shared" si="3"/>
        <v>JEquip</v>
      </c>
      <c r="C21" s="2">
        <f>IF(ISTEXT(D21),MAX($C$4:$C20)+1,"")</f>
        <v>17</v>
      </c>
      <c r="D21" s="4" t="s">
        <v>9</v>
      </c>
      <c r="E21" s="218" t="s">
        <v>1067</v>
      </c>
      <c r="F21" s="91" t="s">
        <v>43</v>
      </c>
      <c r="G21" s="76"/>
      <c r="H21" s="8"/>
      <c r="I21" s="9">
        <f t="shared" si="1"/>
        <v>3</v>
      </c>
      <c r="J21" s="10">
        <f t="shared" si="2"/>
        <v>0</v>
      </c>
      <c r="K21" s="21">
        <f t="shared" si="0"/>
        <v>0</v>
      </c>
      <c r="L21" s="82"/>
    </row>
    <row r="22" spans="2:12" ht="30" customHeight="1" x14ac:dyDescent="0.3">
      <c r="B22" s="81" t="str">
        <f t="shared" si="3"/>
        <v>JEquip</v>
      </c>
      <c r="C22" s="2">
        <f>IF(ISTEXT(D22),MAX($C$4:$C21)+1,"")</f>
        <v>18</v>
      </c>
      <c r="D22" s="4" t="s">
        <v>9</v>
      </c>
      <c r="E22" s="218" t="s">
        <v>1068</v>
      </c>
      <c r="F22" s="91" t="s">
        <v>43</v>
      </c>
      <c r="G22" s="76"/>
      <c r="H22" s="8"/>
      <c r="I22" s="9">
        <f t="shared" si="1"/>
        <v>3</v>
      </c>
      <c r="J22" s="10">
        <f t="shared" si="2"/>
        <v>0</v>
      </c>
      <c r="K22" s="21">
        <f t="shared" si="0"/>
        <v>0</v>
      </c>
      <c r="L22" s="82"/>
    </row>
    <row r="23" spans="2:12" ht="30" customHeight="1" x14ac:dyDescent="0.3">
      <c r="B23" s="81" t="str">
        <f t="shared" si="3"/>
        <v>JEquip</v>
      </c>
      <c r="C23" s="2">
        <f>IF(ISTEXT(D23),MAX($C$4:$C22)+1,"")</f>
        <v>19</v>
      </c>
      <c r="D23" s="4" t="s">
        <v>9</v>
      </c>
      <c r="E23" s="218" t="s">
        <v>1069</v>
      </c>
      <c r="F23" s="91" t="s">
        <v>43</v>
      </c>
      <c r="G23" s="76"/>
      <c r="H23" s="8"/>
      <c r="I23" s="9">
        <f t="shared" si="1"/>
        <v>3</v>
      </c>
      <c r="J23" s="10">
        <f t="shared" si="2"/>
        <v>0</v>
      </c>
      <c r="K23" s="21">
        <f t="shared" si="0"/>
        <v>0</v>
      </c>
      <c r="L23" s="82"/>
    </row>
    <row r="24" spans="2:12" ht="30" customHeight="1" x14ac:dyDescent="0.3">
      <c r="B24" s="81" t="str">
        <f t="shared" si="3"/>
        <v>JEquip</v>
      </c>
      <c r="C24" s="2">
        <f>IF(ISTEXT(D24),MAX($C$4:$C23)+1,"")</f>
        <v>20</v>
      </c>
      <c r="D24" s="4" t="s">
        <v>9</v>
      </c>
      <c r="E24" s="218" t="s">
        <v>1070</v>
      </c>
      <c r="F24" s="91" t="s">
        <v>43</v>
      </c>
      <c r="G24" s="76"/>
      <c r="H24" s="8"/>
      <c r="I24" s="9">
        <f t="shared" si="1"/>
        <v>3</v>
      </c>
      <c r="J24" s="10">
        <f t="shared" si="2"/>
        <v>0</v>
      </c>
      <c r="K24" s="21">
        <f t="shared" si="0"/>
        <v>0</v>
      </c>
      <c r="L24" s="82"/>
    </row>
    <row r="25" spans="2:12" ht="30" customHeight="1" x14ac:dyDescent="0.3">
      <c r="B25" s="81" t="str">
        <f t="shared" si="3"/>
        <v>JEquip</v>
      </c>
      <c r="C25" s="2">
        <f>IF(ISTEXT(D25),MAX($C$4:$C24)+1,"")</f>
        <v>21</v>
      </c>
      <c r="D25" s="4" t="s">
        <v>9</v>
      </c>
      <c r="E25" s="218" t="s">
        <v>1071</v>
      </c>
      <c r="F25" s="91" t="s">
        <v>43</v>
      </c>
      <c r="G25" s="73"/>
      <c r="H25" s="23"/>
      <c r="I25" s="12">
        <f t="shared" si="1"/>
        <v>3</v>
      </c>
      <c r="J25" s="13">
        <f t="shared" si="2"/>
        <v>0</v>
      </c>
      <c r="K25" s="21">
        <f t="shared" si="0"/>
        <v>0</v>
      </c>
      <c r="L25" s="82"/>
    </row>
    <row r="26" spans="2:12" ht="30" customHeight="1" x14ac:dyDescent="0.3">
      <c r="B26" s="81" t="str">
        <f t="shared" si="3"/>
        <v>JEquip</v>
      </c>
      <c r="C26" s="2">
        <f>IF(ISTEXT(D26),MAX($C$4:$C25)+1,"")</f>
        <v>22</v>
      </c>
      <c r="D26" s="4" t="s">
        <v>9</v>
      </c>
      <c r="E26" s="218" t="s">
        <v>1072</v>
      </c>
      <c r="F26" s="91" t="s">
        <v>43</v>
      </c>
      <c r="G26" s="68"/>
      <c r="H26" s="32"/>
      <c r="I26" s="14">
        <f t="shared" si="1"/>
        <v>3</v>
      </c>
      <c r="J26" s="15">
        <f t="shared" si="2"/>
        <v>0</v>
      </c>
      <c r="K26" s="21">
        <f t="shared" si="0"/>
        <v>0</v>
      </c>
      <c r="L26" s="82"/>
    </row>
    <row r="27" spans="2:12" ht="8.5500000000000007" customHeight="1" x14ac:dyDescent="0.3">
      <c r="E27" s="106"/>
    </row>
    <row r="28" spans="2:12" hidden="1" x14ac:dyDescent="0.3">
      <c r="E28" s="106"/>
    </row>
    <row r="29" spans="2:12" hidden="1" x14ac:dyDescent="0.3">
      <c r="E29" s="106"/>
    </row>
    <row r="30" spans="2:12" hidden="1" x14ac:dyDescent="0.3">
      <c r="E30" s="106"/>
    </row>
    <row r="31" spans="2:12" hidden="1" x14ac:dyDescent="0.3">
      <c r="E31" s="106"/>
    </row>
    <row r="32" spans="2:12" hidden="1" x14ac:dyDescent="0.3">
      <c r="E32" s="106"/>
    </row>
    <row r="33" spans="5:5" hidden="1" x14ac:dyDescent="0.3">
      <c r="E33" s="106"/>
    </row>
    <row r="34" spans="5:5" hidden="1" x14ac:dyDescent="0.3">
      <c r="E34" s="106"/>
    </row>
    <row r="35" spans="5:5" hidden="1" x14ac:dyDescent="0.3">
      <c r="E35" s="106"/>
    </row>
    <row r="36" spans="5:5" hidden="1" x14ac:dyDescent="0.3">
      <c r="E36" s="106"/>
    </row>
    <row r="37" spans="5:5" hidden="1" x14ac:dyDescent="0.3">
      <c r="E37" s="106"/>
    </row>
    <row r="38" spans="5:5" hidden="1" x14ac:dyDescent="0.3">
      <c r="E38" s="106"/>
    </row>
    <row r="39" spans="5:5" hidden="1" x14ac:dyDescent="0.3">
      <c r="E39" s="106"/>
    </row>
    <row r="40" spans="5:5" hidden="1" x14ac:dyDescent="0.3">
      <c r="E40" s="106"/>
    </row>
    <row r="41" spans="5:5" hidden="1" x14ac:dyDescent="0.3">
      <c r="E41" s="106"/>
    </row>
    <row r="42" spans="5:5" hidden="1" x14ac:dyDescent="0.3">
      <c r="E42" s="106"/>
    </row>
    <row r="43" spans="5:5" hidden="1" x14ac:dyDescent="0.3">
      <c r="E43" s="106"/>
    </row>
    <row r="44" spans="5:5" hidden="1" x14ac:dyDescent="0.3">
      <c r="E44" s="106"/>
    </row>
    <row r="45" spans="5:5" hidden="1" x14ac:dyDescent="0.3">
      <c r="E45" s="106"/>
    </row>
    <row r="46" spans="5:5" hidden="1" x14ac:dyDescent="0.3">
      <c r="E46" s="106"/>
    </row>
    <row r="47" spans="5:5" hidden="1" x14ac:dyDescent="0.3">
      <c r="E47" s="106"/>
    </row>
    <row r="48" spans="5:5"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row r="167" spans="5:5" hidden="1" x14ac:dyDescent="0.3">
      <c r="E167" s="106"/>
    </row>
    <row r="168" spans="5:5" hidden="1" x14ac:dyDescent="0.3">
      <c r="E168" s="106"/>
    </row>
    <row r="169" spans="5:5" hidden="1" x14ac:dyDescent="0.3">
      <c r="E169" s="106"/>
    </row>
    <row r="170" spans="5:5" hidden="1" x14ac:dyDescent="0.3">
      <c r="E170" s="106"/>
    </row>
    <row r="171" spans="5:5" hidden="1" x14ac:dyDescent="0.3">
      <c r="E171" s="106"/>
    </row>
  </sheetData>
  <sheetProtection algorithmName="SHA-512" hashValue="0dZRB4ecvLbaR7rEZ7649qf+x2eXBdnFx2+hmT0eamYLzeO5GT5wWtnwF8Mkku7CBUe7STjbI2yILiaepCmfFQ==" saltValue="bVjnI31OdAcPUUPfFDKuHQ==" spinCount="100000" sheet="1" objects="1" scenarios="1" selectLockedCells="1"/>
  <conditionalFormatting sqref="D4:D7 D9:D26">
    <cfRule type="cellIs" dxfId="42" priority="19" operator="equal">
      <formula>"Important"</formula>
    </cfRule>
    <cfRule type="cellIs" dxfId="41" priority="20" operator="equal">
      <formula>"Crucial"</formula>
    </cfRule>
    <cfRule type="cellIs" dxfId="40" priority="21" operator="equal">
      <formula>"N/A"</formula>
    </cfRule>
  </conditionalFormatting>
  <conditionalFormatting sqref="F4:F26">
    <cfRule type="cellIs" dxfId="39" priority="1" operator="equal">
      <formula>"Function Not Available"</formula>
    </cfRule>
    <cfRule type="cellIs" dxfId="38" priority="2" operator="equal">
      <formula>"Function Available"</formula>
    </cfRule>
    <cfRule type="cellIs" dxfId="37" priority="3" operator="equal">
      <formula>"Exception"</formula>
    </cfRule>
  </conditionalFormatting>
  <dataValidations count="3">
    <dataValidation type="list" allowBlank="1" showInputMessage="1" showErrorMessage="1" errorTitle="Invalid specification type" error="Please enter a Specification type from the drop-down list." sqref="F6:F7 F9:F26" xr:uid="{00000000-0002-0000-1C00-000000000000}">
      <formula1>AvailabilityType</formula1>
    </dataValidation>
    <dataValidation type="list" allowBlank="1" showInputMessage="1" showErrorMessage="1" sqref="D4:D7 D9:D26" xr:uid="{00000000-0002-0000-1C00-000001000000}">
      <formula1>SpecType</formula1>
    </dataValidation>
    <dataValidation type="list" allowBlank="1" showInputMessage="1" showErrorMessage="1" sqref="F4:F5" xr:uid="{00000000-0002-0000-1C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C00"/>
    <pageSetUpPr fitToPage="1"/>
  </sheetPr>
  <dimension ref="A1:M179"/>
  <sheetViews>
    <sheetView showGridLines="0" tabSelected="1" zoomScale="80" zoomScaleNormal="80" zoomScalePageLayoutView="40" workbookViewId="0">
      <selection activeCell="F4" sqref="F4"/>
    </sheetView>
  </sheetViews>
  <sheetFormatPr defaultColWidth="0" defaultRowHeight="14.4" zeroHeight="1" x14ac:dyDescent="0.3"/>
  <cols>
    <col min="1" max="1" width="1.21875" customWidth="1"/>
    <col min="2" max="2" width="11.77734375" customWidth="1"/>
    <col min="3" max="3" width="11.44140625" customWidth="1"/>
    <col min="4" max="4" width="23.21875" customWidth="1"/>
    <col min="5" max="5" width="72.77734375" customWidth="1"/>
    <col min="6" max="6" width="28.77734375" customWidth="1"/>
    <col min="7" max="7" width="15.5546875" style="79" hidden="1" customWidth="1"/>
    <col min="8" max="11" width="12.77734375" hidden="1" customWidth="1"/>
    <col min="12" max="12" width="49.44140625" customWidth="1"/>
    <col min="13" max="13" width="2" customWidth="1"/>
    <col min="14" max="16384" width="9.21875" hidden="1"/>
  </cols>
  <sheetData>
    <row r="1" spans="2:12" ht="7.95" customHeight="1" x14ac:dyDescent="0.3"/>
    <row r="2" spans="2:12" s="181" customFormat="1" ht="129" customHeight="1" thickBot="1" x14ac:dyDescent="0.3">
      <c r="B2" s="124" t="s">
        <v>44</v>
      </c>
      <c r="C2" s="125" t="s">
        <v>45</v>
      </c>
      <c r="D2" s="125" t="s">
        <v>46</v>
      </c>
      <c r="E2" s="125" t="s">
        <v>1559</v>
      </c>
      <c r="F2" s="125" t="s">
        <v>42</v>
      </c>
      <c r="G2" s="126" t="s">
        <v>47</v>
      </c>
      <c r="H2" s="126" t="s">
        <v>48</v>
      </c>
      <c r="I2" s="127" t="s">
        <v>49</v>
      </c>
      <c r="J2" s="127" t="s">
        <v>50</v>
      </c>
      <c r="K2" s="128" t="s">
        <v>14</v>
      </c>
      <c r="L2" s="129" t="s">
        <v>51</v>
      </c>
    </row>
    <row r="3" spans="2:12" ht="16.2" thickBot="1" x14ac:dyDescent="0.35">
      <c r="B3" s="34" t="s">
        <v>1554</v>
      </c>
      <c r="C3" s="34"/>
      <c r="D3" s="34"/>
      <c r="E3" s="34"/>
      <c r="F3" s="34"/>
      <c r="G3" s="77" t="s">
        <v>52</v>
      </c>
      <c r="H3" s="25">
        <f>COUNTA(D4:D343)</f>
        <v>165</v>
      </c>
      <c r="I3" s="61"/>
      <c r="J3" s="62" t="s">
        <v>53</v>
      </c>
      <c r="K3" s="63">
        <f>SUM(K4:K343)</f>
        <v>0</v>
      </c>
      <c r="L3" s="34"/>
    </row>
    <row r="4" spans="2:12" ht="30" customHeight="1" x14ac:dyDescent="0.3">
      <c r="B4" s="81" t="s">
        <v>1553</v>
      </c>
      <c r="C4" s="2">
        <v>1</v>
      </c>
      <c r="D4" s="4" t="s">
        <v>11</v>
      </c>
      <c r="E4" s="96" t="s">
        <v>1555</v>
      </c>
      <c r="F4" s="91" t="s">
        <v>43</v>
      </c>
      <c r="G4" s="76" t="s">
        <v>54</v>
      </c>
      <c r="H4" s="20">
        <f>COUNTIF(F4:F343,"Select from Drop Down")</f>
        <v>165</v>
      </c>
      <c r="I4" s="14">
        <f>VLOOKUP($D4,SpecData,2,FALSE)</f>
        <v>1</v>
      </c>
      <c r="J4" s="15">
        <f>VLOOKUP($F4,AvailabilityData,2,FALSE)</f>
        <v>0</v>
      </c>
      <c r="K4" s="21">
        <f>I4*J4</f>
        <v>0</v>
      </c>
      <c r="L4" s="82"/>
    </row>
    <row r="5" spans="2:12" ht="30" customHeight="1" x14ac:dyDescent="0.3">
      <c r="B5" s="81" t="str">
        <f>IF(C5="","",$B$4)</f>
        <v>JMC</v>
      </c>
      <c r="C5" s="2">
        <f>IF(ISTEXT(D5),MAX($C$4:$C4)+1,"")</f>
        <v>2</v>
      </c>
      <c r="D5" s="4" t="s">
        <v>11</v>
      </c>
      <c r="E5" s="96" t="s">
        <v>1556</v>
      </c>
      <c r="F5" s="92" t="s">
        <v>43</v>
      </c>
      <c r="G5" s="76" t="s">
        <v>55</v>
      </c>
      <c r="H5" s="20">
        <f>COUNTIF(F4:F343,"Function Available")</f>
        <v>0</v>
      </c>
      <c r="I5" s="14">
        <f>VLOOKUP($D5,SpecData,2,FALSE)</f>
        <v>1</v>
      </c>
      <c r="J5" s="15">
        <f>VLOOKUP($F5,AvailabilityData,2,FALSE)</f>
        <v>0</v>
      </c>
      <c r="K5" s="21">
        <f t="shared" ref="K5:K68" si="0">I5*J5</f>
        <v>0</v>
      </c>
      <c r="L5" s="82"/>
    </row>
    <row r="6" spans="2:12" ht="30" customHeight="1" x14ac:dyDescent="0.3">
      <c r="B6" s="86"/>
      <c r="C6" s="86" t="str">
        <f>IF(ISTEXT(D6),MAX($C5:$C$7)+1,"")</f>
        <v/>
      </c>
      <c r="D6" s="3"/>
      <c r="E6" s="94" t="s">
        <v>1557</v>
      </c>
      <c r="F6" s="183"/>
      <c r="G6" s="72"/>
      <c r="H6" s="72"/>
      <c r="I6" s="72"/>
      <c r="J6" s="72"/>
      <c r="K6" s="72"/>
      <c r="L6" s="72"/>
    </row>
    <row r="7" spans="2:12" ht="30" customHeight="1" x14ac:dyDescent="0.3">
      <c r="B7" s="81" t="str">
        <f>IF(C7="","",$B$4)</f>
        <v>JMC</v>
      </c>
      <c r="C7" s="2">
        <f>IF(ISTEXT(D7),MAX($C$4:$C5)+1,"")</f>
        <v>3</v>
      </c>
      <c r="D7" s="4" t="s">
        <v>9</v>
      </c>
      <c r="E7" s="99" t="s">
        <v>56</v>
      </c>
      <c r="F7" s="163" t="s">
        <v>43</v>
      </c>
      <c r="G7" s="76" t="s">
        <v>57</v>
      </c>
      <c r="H7" s="8">
        <f>COUNTIF(F4:F343,"Function Not Available")</f>
        <v>0</v>
      </c>
      <c r="I7" s="14">
        <f t="shared" ref="I7:I13" si="1">VLOOKUP($D7,SpecData,2,FALSE)</f>
        <v>3</v>
      </c>
      <c r="J7" s="15">
        <f t="shared" ref="J7:J13" si="2">VLOOKUP($F7,AvailabilityData,2,FALSE)</f>
        <v>0</v>
      </c>
      <c r="K7" s="21">
        <f t="shared" si="0"/>
        <v>0</v>
      </c>
      <c r="L7" s="82"/>
    </row>
    <row r="8" spans="2:12" ht="30" customHeight="1" x14ac:dyDescent="0.3">
      <c r="B8" s="81" t="str">
        <f t="shared" ref="B8:B43" si="3">IF(C8="","",$B$4)</f>
        <v>JMC</v>
      </c>
      <c r="C8" s="2">
        <f>IF(ISTEXT(D8),MAX($C$4:$C7)+1,"")</f>
        <v>4</v>
      </c>
      <c r="D8" s="4" t="s">
        <v>10</v>
      </c>
      <c r="E8" s="95" t="s">
        <v>58</v>
      </c>
      <c r="F8" s="92" t="s">
        <v>43</v>
      </c>
      <c r="G8" s="76" t="s">
        <v>59</v>
      </c>
      <c r="H8" s="8">
        <f>COUNTIF(F4:F343,"Exception")</f>
        <v>0</v>
      </c>
      <c r="I8" s="14">
        <f t="shared" si="1"/>
        <v>2</v>
      </c>
      <c r="J8" s="15">
        <f t="shared" si="2"/>
        <v>0</v>
      </c>
      <c r="K8" s="21">
        <f t="shared" si="0"/>
        <v>0</v>
      </c>
      <c r="L8" s="82"/>
    </row>
    <row r="9" spans="2:12" ht="30" customHeight="1" x14ac:dyDescent="0.3">
      <c r="B9" s="81" t="str">
        <f t="shared" si="3"/>
        <v>JMC</v>
      </c>
      <c r="C9" s="2">
        <f>IF(ISTEXT(D9),MAX($C$4:$C8)+1,"")</f>
        <v>5</v>
      </c>
      <c r="D9" s="4" t="s">
        <v>41</v>
      </c>
      <c r="E9" s="95" t="s">
        <v>60</v>
      </c>
      <c r="F9" s="92" t="s">
        <v>43</v>
      </c>
      <c r="G9" s="76" t="s">
        <v>61</v>
      </c>
      <c r="H9" s="11">
        <f>COUNTIFS(D:D,"=Crucial",F:F,"=Select From Drop Down")</f>
        <v>14</v>
      </c>
      <c r="I9" s="14">
        <f t="shared" si="1"/>
        <v>0</v>
      </c>
      <c r="J9" s="15">
        <f t="shared" si="2"/>
        <v>0</v>
      </c>
      <c r="K9" s="21">
        <f t="shared" si="0"/>
        <v>0</v>
      </c>
      <c r="L9" s="82"/>
    </row>
    <row r="10" spans="2:12" ht="30" customHeight="1" x14ac:dyDescent="0.3">
      <c r="B10" s="81" t="str">
        <f t="shared" si="3"/>
        <v>JMC</v>
      </c>
      <c r="C10" s="2">
        <f>IF(ISTEXT(D10),MAX($C$4:$C9)+1,"")</f>
        <v>6</v>
      </c>
      <c r="D10" s="4" t="s">
        <v>10</v>
      </c>
      <c r="E10" s="95" t="s">
        <v>62</v>
      </c>
      <c r="F10" s="92" t="s">
        <v>43</v>
      </c>
      <c r="G10" s="76" t="s">
        <v>63</v>
      </c>
      <c r="H10" s="11">
        <f>COUNTIFS(D:D,"=Crucial",F:F,"=Function Available")</f>
        <v>0</v>
      </c>
      <c r="I10" s="14">
        <f t="shared" si="1"/>
        <v>2</v>
      </c>
      <c r="J10" s="15">
        <f t="shared" si="2"/>
        <v>0</v>
      </c>
      <c r="K10" s="21">
        <f t="shared" si="0"/>
        <v>0</v>
      </c>
      <c r="L10" s="82"/>
    </row>
    <row r="11" spans="2:12" ht="30" customHeight="1" x14ac:dyDescent="0.3">
      <c r="B11" s="81" t="str">
        <f t="shared" si="3"/>
        <v>JMC</v>
      </c>
      <c r="C11" s="2">
        <f>IF(ISTEXT(D11),MAX($C$4:$C10)+1,"")</f>
        <v>7</v>
      </c>
      <c r="D11" s="4" t="s">
        <v>10</v>
      </c>
      <c r="E11" s="95" t="s">
        <v>64</v>
      </c>
      <c r="F11" s="92" t="s">
        <v>43</v>
      </c>
      <c r="G11" s="76" t="s">
        <v>65</v>
      </c>
      <c r="H11" s="11">
        <f>COUNTIFS(D:D,"=Crucial",F:F,"=Function Not Available")</f>
        <v>0</v>
      </c>
      <c r="I11" s="14">
        <f t="shared" si="1"/>
        <v>2</v>
      </c>
      <c r="J11" s="15">
        <f t="shared" si="2"/>
        <v>0</v>
      </c>
      <c r="K11" s="21">
        <f t="shared" si="0"/>
        <v>0</v>
      </c>
      <c r="L11" s="82"/>
    </row>
    <row r="12" spans="2:12" ht="30" customHeight="1" x14ac:dyDescent="0.3">
      <c r="B12" s="81" t="str">
        <f t="shared" si="3"/>
        <v>JMC</v>
      </c>
      <c r="C12" s="2">
        <f>IF(ISTEXT(D12),MAX($C$4:$C11)+1,"")</f>
        <v>8</v>
      </c>
      <c r="D12" s="4" t="s">
        <v>9</v>
      </c>
      <c r="E12" s="96" t="s">
        <v>1558</v>
      </c>
      <c r="F12" s="92" t="s">
        <v>43</v>
      </c>
      <c r="G12" s="76" t="s">
        <v>66</v>
      </c>
      <c r="H12" s="11">
        <f>COUNTIFS(D:D,"=Crucial",F:F,"=Exception")</f>
        <v>0</v>
      </c>
      <c r="I12" s="14">
        <f t="shared" si="1"/>
        <v>3</v>
      </c>
      <c r="J12" s="15">
        <f t="shared" si="2"/>
        <v>0</v>
      </c>
      <c r="K12" s="21">
        <f t="shared" si="0"/>
        <v>0</v>
      </c>
      <c r="L12" s="82"/>
    </row>
    <row r="13" spans="2:12" ht="30" customHeight="1" x14ac:dyDescent="0.3">
      <c r="B13" s="81" t="str">
        <f t="shared" si="3"/>
        <v>JMC</v>
      </c>
      <c r="C13" s="2">
        <f>IF(ISTEXT(D13),MAX($C$4:$C12)+1,"")</f>
        <v>9</v>
      </c>
      <c r="D13" s="4" t="s">
        <v>9</v>
      </c>
      <c r="E13" s="96" t="s">
        <v>1560</v>
      </c>
      <c r="F13" s="92" t="s">
        <v>43</v>
      </c>
      <c r="G13" s="68" t="s">
        <v>67</v>
      </c>
      <c r="H13" s="28">
        <f>COUNTIFS(D:D,"=Important",F:F,"=Select From Drop Down")</f>
        <v>11</v>
      </c>
      <c r="I13" s="14">
        <f t="shared" si="1"/>
        <v>3</v>
      </c>
      <c r="J13" s="15">
        <f t="shared" si="2"/>
        <v>0</v>
      </c>
      <c r="K13" s="21">
        <f t="shared" si="0"/>
        <v>0</v>
      </c>
      <c r="L13" s="82"/>
    </row>
    <row r="14" spans="2:12" ht="30" customHeight="1" x14ac:dyDescent="0.3">
      <c r="B14" s="81" t="str">
        <f t="shared" si="3"/>
        <v>JMC</v>
      </c>
      <c r="C14" s="2">
        <f>IF(ISTEXT(D14),MAX($C$4:$C13)+1,"")</f>
        <v>10</v>
      </c>
      <c r="D14" s="4" t="s">
        <v>9</v>
      </c>
      <c r="E14" s="184" t="s">
        <v>68</v>
      </c>
      <c r="F14" s="92" t="s">
        <v>43</v>
      </c>
      <c r="G14" s="68" t="s">
        <v>69</v>
      </c>
      <c r="H14" s="28">
        <f>COUNTIFS(D:D,"=Important",F:F,"=Function Available")</f>
        <v>0</v>
      </c>
      <c r="I14" s="14">
        <f t="shared" ref="I14:I25" si="4">VLOOKUP($D14,SpecData,2,FALSE)</f>
        <v>3</v>
      </c>
      <c r="J14" s="15">
        <f t="shared" ref="J14:J25" si="5">VLOOKUP($F14,AvailabilityData,2,FALSE)</f>
        <v>0</v>
      </c>
      <c r="K14" s="21">
        <f t="shared" si="0"/>
        <v>0</v>
      </c>
      <c r="L14" s="82"/>
    </row>
    <row r="15" spans="2:12" ht="30" customHeight="1" x14ac:dyDescent="0.3">
      <c r="B15" s="81" t="str">
        <f t="shared" si="3"/>
        <v>JMC</v>
      </c>
      <c r="C15" s="2">
        <f>IF(ISTEXT(D15),MAX($C$4:$C14)+1,"")</f>
        <v>11</v>
      </c>
      <c r="D15" s="4" t="s">
        <v>9</v>
      </c>
      <c r="E15" s="184" t="s">
        <v>70</v>
      </c>
      <c r="F15" s="92" t="s">
        <v>43</v>
      </c>
      <c r="G15" s="76" t="s">
        <v>71</v>
      </c>
      <c r="H15" s="11">
        <f>COUNTIFS(D:D,"=Important",F:F,"=Function Not Available")</f>
        <v>0</v>
      </c>
      <c r="I15" s="9">
        <f t="shared" si="4"/>
        <v>3</v>
      </c>
      <c r="J15" s="10">
        <f t="shared" si="5"/>
        <v>0</v>
      </c>
      <c r="K15" s="21">
        <f t="shared" si="0"/>
        <v>0</v>
      </c>
      <c r="L15" s="82"/>
    </row>
    <row r="16" spans="2:12" ht="30" customHeight="1" x14ac:dyDescent="0.3">
      <c r="B16" s="81" t="str">
        <f t="shared" si="3"/>
        <v>JMC</v>
      </c>
      <c r="C16" s="2">
        <f>IF(ISTEXT(D16),MAX($C$4:$C15)+1,"")</f>
        <v>12</v>
      </c>
      <c r="D16" s="4" t="s">
        <v>9</v>
      </c>
      <c r="E16" s="184" t="s">
        <v>72</v>
      </c>
      <c r="F16" s="92" t="s">
        <v>43</v>
      </c>
      <c r="G16" s="76" t="s">
        <v>73</v>
      </c>
      <c r="H16" s="11">
        <f>COUNTIFS(D:D,"=Important",F:F,"=Exception")</f>
        <v>0</v>
      </c>
      <c r="I16" s="9">
        <f t="shared" si="4"/>
        <v>3</v>
      </c>
      <c r="J16" s="10">
        <f t="shared" si="5"/>
        <v>0</v>
      </c>
      <c r="K16" s="21">
        <f t="shared" si="0"/>
        <v>0</v>
      </c>
      <c r="L16" s="82"/>
    </row>
    <row r="17" spans="2:12" ht="41.4" x14ac:dyDescent="0.3">
      <c r="B17" s="81" t="str">
        <f t="shared" si="3"/>
        <v>JMC</v>
      </c>
      <c r="C17" s="2">
        <f>IF(ISTEXT(D17),MAX($C$4:$C16)+1,"")</f>
        <v>13</v>
      </c>
      <c r="D17" s="4" t="s">
        <v>9</v>
      </c>
      <c r="E17" s="184" t="s">
        <v>74</v>
      </c>
      <c r="F17" s="163" t="s">
        <v>43</v>
      </c>
      <c r="G17" s="76" t="s">
        <v>75</v>
      </c>
      <c r="H17" s="11">
        <f>COUNTIFS(D:D,"=Minimal",F:F,"=Select From Drop Down")</f>
        <v>139</v>
      </c>
      <c r="I17" s="9">
        <f t="shared" si="4"/>
        <v>3</v>
      </c>
      <c r="J17" s="10">
        <f t="shared" si="5"/>
        <v>0</v>
      </c>
      <c r="K17" s="21">
        <f t="shared" si="0"/>
        <v>0</v>
      </c>
      <c r="L17" s="82"/>
    </row>
    <row r="18" spans="2:12" ht="41.4" x14ac:dyDescent="0.3">
      <c r="B18" s="81" t="str">
        <f t="shared" si="3"/>
        <v>JMC</v>
      </c>
      <c r="C18" s="2">
        <f>IF(ISTEXT(D18),MAX($C$4:$C17)+1,"")</f>
        <v>14</v>
      </c>
      <c r="D18" s="4" t="s">
        <v>9</v>
      </c>
      <c r="E18" s="184" t="s">
        <v>76</v>
      </c>
      <c r="F18" s="92" t="s">
        <v>43</v>
      </c>
      <c r="G18" s="76" t="s">
        <v>77</v>
      </c>
      <c r="H18" s="11">
        <f>COUNTIFS(D:D,"=Minimal",F:F,"=Function Available")</f>
        <v>0</v>
      </c>
      <c r="I18" s="9">
        <f t="shared" si="4"/>
        <v>3</v>
      </c>
      <c r="J18" s="10">
        <f t="shared" si="5"/>
        <v>0</v>
      </c>
      <c r="K18" s="21">
        <f t="shared" si="0"/>
        <v>0</v>
      </c>
      <c r="L18" s="82"/>
    </row>
    <row r="19" spans="2:12" ht="30" customHeight="1" x14ac:dyDescent="0.3">
      <c r="B19" s="81" t="str">
        <f t="shared" si="3"/>
        <v>JMC</v>
      </c>
      <c r="C19" s="2">
        <f>IF(ISTEXT(D19),MAX($C$4:$C18)+1,"")</f>
        <v>15</v>
      </c>
      <c r="D19" s="4" t="s">
        <v>9</v>
      </c>
      <c r="E19" s="184" t="s">
        <v>78</v>
      </c>
      <c r="F19" s="92" t="s">
        <v>43</v>
      </c>
      <c r="G19" s="76" t="s">
        <v>79</v>
      </c>
      <c r="H19" s="11">
        <f>COUNTIFS(D:D,"=Minimal",F:F,"=Function Not Available")</f>
        <v>0</v>
      </c>
      <c r="I19" s="9">
        <f t="shared" si="4"/>
        <v>3</v>
      </c>
      <c r="J19" s="10">
        <f t="shared" si="5"/>
        <v>0</v>
      </c>
      <c r="K19" s="21">
        <f t="shared" si="0"/>
        <v>0</v>
      </c>
      <c r="L19" s="82"/>
    </row>
    <row r="20" spans="2:12" ht="30" customHeight="1" x14ac:dyDescent="0.3">
      <c r="B20" s="81" t="str">
        <f t="shared" si="3"/>
        <v>JMC</v>
      </c>
      <c r="C20" s="2">
        <f>IF(ISTEXT(D20),MAX($C$4:$C19)+1,"")</f>
        <v>16</v>
      </c>
      <c r="D20" s="4" t="s">
        <v>9</v>
      </c>
      <c r="E20" s="184" t="s">
        <v>80</v>
      </c>
      <c r="F20" s="92" t="s">
        <v>43</v>
      </c>
      <c r="G20" s="76" t="s">
        <v>81</v>
      </c>
      <c r="H20" s="11">
        <f>COUNTIFS(D:D,"=Minimal",F:F,"=Exception")</f>
        <v>0</v>
      </c>
      <c r="I20" s="9">
        <f t="shared" si="4"/>
        <v>3</v>
      </c>
      <c r="J20" s="10">
        <f t="shared" si="5"/>
        <v>0</v>
      </c>
      <c r="K20" s="21">
        <f t="shared" si="0"/>
        <v>0</v>
      </c>
      <c r="L20" s="82"/>
    </row>
    <row r="21" spans="2:12" ht="30" customHeight="1" x14ac:dyDescent="0.3">
      <c r="B21" s="81" t="str">
        <f t="shared" si="3"/>
        <v>JMC</v>
      </c>
      <c r="C21" s="2">
        <f>IF(ISTEXT(D21),MAX($C$4:$C20)+1,"")</f>
        <v>17</v>
      </c>
      <c r="D21" s="4" t="s">
        <v>9</v>
      </c>
      <c r="E21" s="184" t="s">
        <v>1845</v>
      </c>
      <c r="F21" s="92" t="s">
        <v>43</v>
      </c>
      <c r="G21" s="76"/>
      <c r="H21" s="8"/>
      <c r="I21" s="9">
        <f t="shared" si="4"/>
        <v>3</v>
      </c>
      <c r="J21" s="10">
        <f t="shared" si="5"/>
        <v>0</v>
      </c>
      <c r="K21" s="21">
        <f t="shared" si="0"/>
        <v>0</v>
      </c>
      <c r="L21" s="82"/>
    </row>
    <row r="22" spans="2:12" ht="30" customHeight="1" x14ac:dyDescent="0.3">
      <c r="B22" s="81" t="str">
        <f t="shared" si="3"/>
        <v>JMC</v>
      </c>
      <c r="C22" s="2">
        <f>IF(ISTEXT(D22),MAX($C$4:$C21)+1,"")</f>
        <v>18</v>
      </c>
      <c r="D22" s="4" t="s">
        <v>9</v>
      </c>
      <c r="E22" s="184" t="s">
        <v>83</v>
      </c>
      <c r="F22" s="92" t="s">
        <v>43</v>
      </c>
      <c r="G22" s="76"/>
      <c r="H22" s="8"/>
      <c r="I22" s="9">
        <f t="shared" si="4"/>
        <v>3</v>
      </c>
      <c r="J22" s="10">
        <f t="shared" si="5"/>
        <v>0</v>
      </c>
      <c r="K22" s="21">
        <f t="shared" si="0"/>
        <v>0</v>
      </c>
      <c r="L22" s="82"/>
    </row>
    <row r="23" spans="2:12" ht="30" customHeight="1" x14ac:dyDescent="0.3">
      <c r="B23" s="81" t="str">
        <f t="shared" si="3"/>
        <v>JMC</v>
      </c>
      <c r="C23" s="2">
        <f>IF(ISTEXT(D23),MAX($C$4:$C22)+1,"")</f>
        <v>19</v>
      </c>
      <c r="D23" s="4" t="s">
        <v>9</v>
      </c>
      <c r="E23" s="184" t="s">
        <v>84</v>
      </c>
      <c r="F23" s="91" t="s">
        <v>43</v>
      </c>
      <c r="G23" s="76"/>
      <c r="H23" s="8"/>
      <c r="I23" s="9">
        <f t="shared" si="4"/>
        <v>3</v>
      </c>
      <c r="J23" s="10">
        <f t="shared" si="5"/>
        <v>0</v>
      </c>
      <c r="K23" s="21">
        <f t="shared" si="0"/>
        <v>0</v>
      </c>
      <c r="L23" s="82"/>
    </row>
    <row r="24" spans="2:12" ht="30" customHeight="1" x14ac:dyDescent="0.3">
      <c r="B24" s="81" t="str">
        <f t="shared" si="3"/>
        <v>JMC</v>
      </c>
      <c r="C24" s="2">
        <f>IF(ISTEXT(D24),MAX($C$4:$C23)+1,"")</f>
        <v>20</v>
      </c>
      <c r="D24" s="4" t="s">
        <v>9</v>
      </c>
      <c r="E24" s="184" t="s">
        <v>85</v>
      </c>
      <c r="F24" s="92" t="s">
        <v>43</v>
      </c>
      <c r="G24" s="76"/>
      <c r="H24" s="8"/>
      <c r="I24" s="9">
        <f t="shared" si="4"/>
        <v>3</v>
      </c>
      <c r="J24" s="10">
        <f t="shared" si="5"/>
        <v>0</v>
      </c>
      <c r="K24" s="21">
        <f t="shared" si="0"/>
        <v>0</v>
      </c>
      <c r="L24" s="82"/>
    </row>
    <row r="25" spans="2:12" ht="30" customHeight="1" x14ac:dyDescent="0.3">
      <c r="B25" s="81" t="str">
        <f t="shared" si="3"/>
        <v>JMC</v>
      </c>
      <c r="C25" s="2">
        <f>IF(ISTEXT(D25),MAX($C$4:$C24)+1,"")</f>
        <v>21</v>
      </c>
      <c r="D25" s="4" t="s">
        <v>11</v>
      </c>
      <c r="E25" s="185" t="s">
        <v>86</v>
      </c>
      <c r="F25" s="163" t="s">
        <v>43</v>
      </c>
      <c r="G25" s="76"/>
      <c r="H25" s="8"/>
      <c r="I25" s="12">
        <f t="shared" si="4"/>
        <v>1</v>
      </c>
      <c r="J25" s="13">
        <f t="shared" si="5"/>
        <v>0</v>
      </c>
      <c r="K25" s="21">
        <f t="shared" si="0"/>
        <v>0</v>
      </c>
      <c r="L25" s="82"/>
    </row>
    <row r="26" spans="2:12" ht="30" customHeight="1" x14ac:dyDescent="0.3">
      <c r="B26" s="81" t="str">
        <f t="shared" si="3"/>
        <v>JMC</v>
      </c>
      <c r="C26" s="2">
        <f>IF(ISTEXT(D26),MAX($C$4:$C25)+1,"")</f>
        <v>22</v>
      </c>
      <c r="D26" s="4" t="s">
        <v>11</v>
      </c>
      <c r="E26" s="96" t="s">
        <v>87</v>
      </c>
      <c r="F26" s="92" t="s">
        <v>43</v>
      </c>
      <c r="G26" s="76"/>
      <c r="H26" s="8"/>
      <c r="I26" s="14">
        <f t="shared" ref="I26:I34" si="6">VLOOKUP($D26,SpecData,2,FALSE)</f>
        <v>1</v>
      </c>
      <c r="J26" s="15">
        <f t="shared" ref="J26:J34" si="7">VLOOKUP($F26,AvailabilityData,2,FALSE)</f>
        <v>0</v>
      </c>
      <c r="K26" s="21">
        <f t="shared" si="0"/>
        <v>0</v>
      </c>
      <c r="L26" s="82"/>
    </row>
    <row r="27" spans="2:12" ht="30" customHeight="1" x14ac:dyDescent="0.3">
      <c r="B27" s="81" t="str">
        <f t="shared" si="3"/>
        <v>JMC</v>
      </c>
      <c r="C27" s="2">
        <f>IF(ISTEXT(D27),MAX($C$4:$C26)+1,"")</f>
        <v>23</v>
      </c>
      <c r="D27" s="4" t="s">
        <v>11</v>
      </c>
      <c r="E27" s="96" t="s">
        <v>88</v>
      </c>
      <c r="F27" s="92" t="s">
        <v>43</v>
      </c>
      <c r="G27" s="76"/>
      <c r="H27" s="8"/>
      <c r="I27" s="9">
        <f t="shared" si="6"/>
        <v>1</v>
      </c>
      <c r="J27" s="10">
        <f t="shared" si="7"/>
        <v>0</v>
      </c>
      <c r="K27" s="21">
        <f t="shared" si="0"/>
        <v>0</v>
      </c>
      <c r="L27" s="82"/>
    </row>
    <row r="28" spans="2:12" ht="30" customHeight="1" x14ac:dyDescent="0.3">
      <c r="B28" s="81" t="str">
        <f t="shared" si="3"/>
        <v>JMC</v>
      </c>
      <c r="C28" s="2">
        <f>IF(ISTEXT(D28),MAX($C$4:$C27)+1,"")</f>
        <v>24</v>
      </c>
      <c r="D28" s="4" t="s">
        <v>11</v>
      </c>
      <c r="E28" s="96" t="s">
        <v>89</v>
      </c>
      <c r="F28" s="92" t="s">
        <v>43</v>
      </c>
      <c r="G28" s="76"/>
      <c r="H28" s="8"/>
      <c r="I28" s="12">
        <f t="shared" si="6"/>
        <v>1</v>
      </c>
      <c r="J28" s="13">
        <f t="shared" si="7"/>
        <v>0</v>
      </c>
      <c r="K28" s="21">
        <f t="shared" si="0"/>
        <v>0</v>
      </c>
      <c r="L28" s="82"/>
    </row>
    <row r="29" spans="2:12" ht="30" customHeight="1" x14ac:dyDescent="0.3">
      <c r="B29" s="81" t="str">
        <f t="shared" si="3"/>
        <v>JMC</v>
      </c>
      <c r="C29" s="2">
        <f>IF(ISTEXT(D29),MAX($C$4:$C28)+1,"")</f>
        <v>25</v>
      </c>
      <c r="D29" s="4" t="s">
        <v>11</v>
      </c>
      <c r="E29" s="184" t="s">
        <v>90</v>
      </c>
      <c r="F29" s="92" t="s">
        <v>43</v>
      </c>
      <c r="G29" s="76"/>
      <c r="H29" s="8"/>
      <c r="I29" s="14">
        <f t="shared" si="6"/>
        <v>1</v>
      </c>
      <c r="J29" s="15">
        <f t="shared" si="7"/>
        <v>0</v>
      </c>
      <c r="K29" s="21">
        <f t="shared" si="0"/>
        <v>0</v>
      </c>
      <c r="L29" s="82"/>
    </row>
    <row r="30" spans="2:12" ht="30" customHeight="1" x14ac:dyDescent="0.3">
      <c r="B30" s="81" t="str">
        <f t="shared" si="3"/>
        <v>JMC</v>
      </c>
      <c r="C30" s="2">
        <f>IF(ISTEXT(D30),MAX($C$4:$C29)+1,"")</f>
        <v>26</v>
      </c>
      <c r="D30" s="4" t="s">
        <v>11</v>
      </c>
      <c r="E30" s="184" t="s">
        <v>91</v>
      </c>
      <c r="F30" s="92" t="s">
        <v>43</v>
      </c>
      <c r="G30" s="76"/>
      <c r="H30" s="8"/>
      <c r="I30" s="9">
        <f t="shared" si="6"/>
        <v>1</v>
      </c>
      <c r="J30" s="10">
        <f t="shared" si="7"/>
        <v>0</v>
      </c>
      <c r="K30" s="21">
        <f t="shared" si="0"/>
        <v>0</v>
      </c>
      <c r="L30" s="82"/>
    </row>
    <row r="31" spans="2:12" ht="17.55" customHeight="1" x14ac:dyDescent="0.3">
      <c r="B31" s="186" t="s">
        <v>92</v>
      </c>
      <c r="C31" s="1"/>
      <c r="D31" s="3"/>
      <c r="E31" s="187"/>
      <c r="F31" s="187"/>
      <c r="G31" s="187"/>
      <c r="H31" s="187"/>
      <c r="I31" s="72"/>
      <c r="J31" s="72"/>
      <c r="K31" s="72"/>
      <c r="L31" s="188"/>
    </row>
    <row r="32" spans="2:12" ht="41.4" x14ac:dyDescent="0.3">
      <c r="B32" s="81" t="str">
        <f t="shared" si="3"/>
        <v>JMC</v>
      </c>
      <c r="C32" s="2">
        <f>IF(ISTEXT(D32),MAX($C$4:$C30)+1,"")</f>
        <v>27</v>
      </c>
      <c r="D32" s="4" t="s">
        <v>10</v>
      </c>
      <c r="E32" s="184" t="s">
        <v>93</v>
      </c>
      <c r="F32" s="92" t="s">
        <v>43</v>
      </c>
      <c r="G32" s="76"/>
      <c r="H32" s="8"/>
      <c r="I32" s="9">
        <f t="shared" si="6"/>
        <v>2</v>
      </c>
      <c r="J32" s="10">
        <f t="shared" si="7"/>
        <v>0</v>
      </c>
      <c r="K32" s="21">
        <f t="shared" si="0"/>
        <v>0</v>
      </c>
      <c r="L32" s="82"/>
    </row>
    <row r="33" spans="2:12" ht="41.4" x14ac:dyDescent="0.3">
      <c r="B33" s="81" t="str">
        <f t="shared" si="3"/>
        <v>JMC</v>
      </c>
      <c r="C33" s="2">
        <f>IF(ISTEXT(D33),MAX($C$4:$C32)+1,"")</f>
        <v>28</v>
      </c>
      <c r="D33" s="4" t="s">
        <v>10</v>
      </c>
      <c r="E33" s="184" t="s">
        <v>1561</v>
      </c>
      <c r="F33" s="92" t="s">
        <v>43</v>
      </c>
      <c r="G33" s="76"/>
      <c r="H33" s="8"/>
      <c r="I33" s="9">
        <f t="shared" si="6"/>
        <v>2</v>
      </c>
      <c r="J33" s="10">
        <f t="shared" si="7"/>
        <v>0</v>
      </c>
      <c r="K33" s="21">
        <f t="shared" si="0"/>
        <v>0</v>
      </c>
      <c r="L33" s="82"/>
    </row>
    <row r="34" spans="2:12" ht="41.4" x14ac:dyDescent="0.3">
      <c r="B34" s="81" t="str">
        <f t="shared" si="3"/>
        <v>JMC</v>
      </c>
      <c r="C34" s="2">
        <f>IF(ISTEXT(D34),MAX($C$4:$C33)+1,"")</f>
        <v>29</v>
      </c>
      <c r="D34" s="4" t="s">
        <v>11</v>
      </c>
      <c r="E34" s="184" t="s">
        <v>94</v>
      </c>
      <c r="F34" s="92" t="s">
        <v>43</v>
      </c>
      <c r="G34" s="76"/>
      <c r="H34" s="8"/>
      <c r="I34" s="9">
        <f t="shared" si="6"/>
        <v>1</v>
      </c>
      <c r="J34" s="10">
        <f t="shared" si="7"/>
        <v>0</v>
      </c>
      <c r="K34" s="21">
        <f t="shared" si="0"/>
        <v>0</v>
      </c>
      <c r="L34" s="82"/>
    </row>
    <row r="35" spans="2:12" ht="30" customHeight="1" x14ac:dyDescent="0.3">
      <c r="B35" s="81" t="str">
        <f t="shared" si="3"/>
        <v>JMC</v>
      </c>
      <c r="C35" s="2">
        <f>IF(ISTEXT(D35),MAX($C$4:$C34)+1,"")</f>
        <v>30</v>
      </c>
      <c r="D35" s="4" t="s">
        <v>10</v>
      </c>
      <c r="E35" s="184" t="s">
        <v>95</v>
      </c>
      <c r="F35" s="92" t="s">
        <v>43</v>
      </c>
      <c r="G35" s="76"/>
      <c r="H35" s="8"/>
      <c r="I35" s="9">
        <f t="shared" ref="I35:I40" si="8">VLOOKUP($D35,SpecData,2,FALSE)</f>
        <v>2</v>
      </c>
      <c r="J35" s="10">
        <f t="shared" ref="J35:J40" si="9">VLOOKUP($F35,AvailabilityData,2,FALSE)</f>
        <v>0</v>
      </c>
      <c r="K35" s="21">
        <f t="shared" si="0"/>
        <v>0</v>
      </c>
      <c r="L35" s="82"/>
    </row>
    <row r="36" spans="2:12" ht="30" customHeight="1" x14ac:dyDescent="0.3">
      <c r="B36" s="81" t="str">
        <f t="shared" si="3"/>
        <v>JMC</v>
      </c>
      <c r="C36" s="2">
        <f>IF(ISTEXT(D36),MAX($C$4:$C35)+1,"")</f>
        <v>31</v>
      </c>
      <c r="D36" s="4" t="s">
        <v>10</v>
      </c>
      <c r="E36" s="184" t="s">
        <v>96</v>
      </c>
      <c r="F36" s="163" t="s">
        <v>43</v>
      </c>
      <c r="G36" s="76"/>
      <c r="H36" s="8"/>
      <c r="I36" s="9">
        <f t="shared" si="8"/>
        <v>2</v>
      </c>
      <c r="J36" s="10">
        <f t="shared" si="9"/>
        <v>0</v>
      </c>
      <c r="K36" s="21">
        <f t="shared" si="0"/>
        <v>0</v>
      </c>
      <c r="L36" s="82"/>
    </row>
    <row r="37" spans="2:12" ht="30" customHeight="1" x14ac:dyDescent="0.3">
      <c r="B37" s="81" t="str">
        <f t="shared" si="3"/>
        <v>JMC</v>
      </c>
      <c r="C37" s="2">
        <f>IF(ISTEXT(D37),MAX($C$4:$C36)+1,"")</f>
        <v>32</v>
      </c>
      <c r="D37" s="4" t="s">
        <v>11</v>
      </c>
      <c r="E37" s="184" t="s">
        <v>97</v>
      </c>
      <c r="F37" s="92" t="s">
        <v>43</v>
      </c>
      <c r="G37" s="76"/>
      <c r="H37" s="8"/>
      <c r="I37" s="9">
        <f t="shared" si="8"/>
        <v>1</v>
      </c>
      <c r="J37" s="10">
        <f t="shared" si="9"/>
        <v>0</v>
      </c>
      <c r="K37" s="21">
        <f t="shared" si="0"/>
        <v>0</v>
      </c>
      <c r="L37" s="82"/>
    </row>
    <row r="38" spans="2:12" ht="30" customHeight="1" x14ac:dyDescent="0.3">
      <c r="B38" s="81" t="str">
        <f t="shared" si="3"/>
        <v>JMC</v>
      </c>
      <c r="C38" s="2">
        <f>IF(ISTEXT(D38),MAX($C$4:$C37)+1,"")</f>
        <v>33</v>
      </c>
      <c r="D38" s="4" t="s">
        <v>11</v>
      </c>
      <c r="E38" s="184" t="s">
        <v>98</v>
      </c>
      <c r="F38" s="92" t="s">
        <v>43</v>
      </c>
      <c r="G38" s="76"/>
      <c r="H38" s="8"/>
      <c r="I38" s="9">
        <f t="shared" si="8"/>
        <v>1</v>
      </c>
      <c r="J38" s="10">
        <f t="shared" si="9"/>
        <v>0</v>
      </c>
      <c r="K38" s="21">
        <f t="shared" si="0"/>
        <v>0</v>
      </c>
      <c r="L38" s="82"/>
    </row>
    <row r="39" spans="2:12" ht="30" customHeight="1" x14ac:dyDescent="0.3">
      <c r="B39" s="81" t="str">
        <f t="shared" si="3"/>
        <v>JMC</v>
      </c>
      <c r="C39" s="2">
        <f>IF(ISTEXT(D39),MAX($C$4:$C38)+1,"")</f>
        <v>34</v>
      </c>
      <c r="D39" s="4" t="s">
        <v>11</v>
      </c>
      <c r="E39" s="184" t="s">
        <v>99</v>
      </c>
      <c r="F39" s="92" t="s">
        <v>43</v>
      </c>
      <c r="G39" s="76"/>
      <c r="H39" s="8"/>
      <c r="I39" s="9">
        <f t="shared" si="8"/>
        <v>1</v>
      </c>
      <c r="J39" s="10">
        <f t="shared" si="9"/>
        <v>0</v>
      </c>
      <c r="K39" s="21">
        <f t="shared" si="0"/>
        <v>0</v>
      </c>
      <c r="L39" s="82"/>
    </row>
    <row r="40" spans="2:12" ht="30" customHeight="1" x14ac:dyDescent="0.3">
      <c r="B40" s="81" t="str">
        <f t="shared" si="3"/>
        <v>JMC</v>
      </c>
      <c r="C40" s="2">
        <f>IF(ISTEXT(D40),MAX($C$4:$C39)+1,"")</f>
        <v>35</v>
      </c>
      <c r="D40" s="4" t="s">
        <v>11</v>
      </c>
      <c r="E40" s="184" t="s">
        <v>100</v>
      </c>
      <c r="F40" s="92" t="s">
        <v>43</v>
      </c>
      <c r="G40" s="76"/>
      <c r="H40" s="8"/>
      <c r="I40" s="9">
        <f t="shared" si="8"/>
        <v>1</v>
      </c>
      <c r="J40" s="10">
        <f t="shared" si="9"/>
        <v>0</v>
      </c>
      <c r="K40" s="21">
        <f t="shared" si="0"/>
        <v>0</v>
      </c>
      <c r="L40" s="82"/>
    </row>
    <row r="41" spans="2:12" ht="30" customHeight="1" x14ac:dyDescent="0.3">
      <c r="B41" s="81" t="str">
        <f t="shared" si="3"/>
        <v>JMC</v>
      </c>
      <c r="C41" s="2">
        <f>IF(ISTEXT(D41),MAX($C$4:$C40)+1,"")</f>
        <v>36</v>
      </c>
      <c r="D41" s="4" t="s">
        <v>11</v>
      </c>
      <c r="E41" s="184" t="s">
        <v>101</v>
      </c>
      <c r="F41" s="92" t="s">
        <v>43</v>
      </c>
      <c r="G41" s="76"/>
      <c r="H41" s="8"/>
      <c r="I41" s="9">
        <f t="shared" ref="I41:I108" si="10">VLOOKUP($D41,SpecData,2,FALSE)</f>
        <v>1</v>
      </c>
      <c r="J41" s="10">
        <f t="shared" ref="J41:J108" si="11">VLOOKUP($F41,AvailabilityData,2,FALSE)</f>
        <v>0</v>
      </c>
      <c r="K41" s="21">
        <f t="shared" si="0"/>
        <v>0</v>
      </c>
      <c r="L41" s="82"/>
    </row>
    <row r="42" spans="2:12" ht="30" customHeight="1" x14ac:dyDescent="0.3">
      <c r="B42" s="81" t="str">
        <f t="shared" si="3"/>
        <v>JMC</v>
      </c>
      <c r="C42" s="2">
        <f>IF(ISTEXT(D42),MAX($C$4:$C41)+1,"")</f>
        <v>37</v>
      </c>
      <c r="D42" s="4" t="s">
        <v>11</v>
      </c>
      <c r="E42" s="184" t="s">
        <v>102</v>
      </c>
      <c r="F42" s="91" t="s">
        <v>43</v>
      </c>
      <c r="G42" s="76"/>
      <c r="H42" s="8"/>
      <c r="I42" s="9">
        <f t="shared" si="10"/>
        <v>1</v>
      </c>
      <c r="J42" s="10">
        <f t="shared" si="11"/>
        <v>0</v>
      </c>
      <c r="K42" s="21">
        <f t="shared" si="0"/>
        <v>0</v>
      </c>
      <c r="L42" s="82"/>
    </row>
    <row r="43" spans="2:12" ht="30" customHeight="1" x14ac:dyDescent="0.3">
      <c r="B43" s="81" t="str">
        <f t="shared" si="3"/>
        <v>JMC</v>
      </c>
      <c r="C43" s="2">
        <f>IF(ISTEXT(D43),MAX($C$4:$C42)+1,"")</f>
        <v>38</v>
      </c>
      <c r="D43" s="4" t="s">
        <v>11</v>
      </c>
      <c r="E43" s="184" t="s">
        <v>103</v>
      </c>
      <c r="F43" s="92" t="s">
        <v>43</v>
      </c>
      <c r="G43" s="76"/>
      <c r="H43" s="8"/>
      <c r="I43" s="9">
        <f t="shared" si="10"/>
        <v>1</v>
      </c>
      <c r="J43" s="10">
        <f t="shared" si="11"/>
        <v>0</v>
      </c>
      <c r="K43" s="21">
        <f t="shared" si="0"/>
        <v>0</v>
      </c>
      <c r="L43" s="82"/>
    </row>
    <row r="44" spans="2:12" ht="30" customHeight="1" x14ac:dyDescent="0.3">
      <c r="B44" s="81" t="str">
        <f t="shared" ref="B44:B111" si="12">IF(C44="","",$B$4)</f>
        <v>JMC</v>
      </c>
      <c r="C44" s="2">
        <f>IF(ISTEXT(D44),MAX($C$4:$C43)+1,"")</f>
        <v>39</v>
      </c>
      <c r="D44" s="4" t="s">
        <v>11</v>
      </c>
      <c r="E44" s="184" t="s">
        <v>104</v>
      </c>
      <c r="F44" s="92" t="s">
        <v>43</v>
      </c>
      <c r="G44" s="76"/>
      <c r="H44" s="8"/>
      <c r="I44" s="9">
        <f t="shared" si="10"/>
        <v>1</v>
      </c>
      <c r="J44" s="10">
        <f t="shared" si="11"/>
        <v>0</v>
      </c>
      <c r="K44" s="21">
        <f t="shared" si="0"/>
        <v>0</v>
      </c>
      <c r="L44" s="82"/>
    </row>
    <row r="45" spans="2:12" ht="30" customHeight="1" x14ac:dyDescent="0.3">
      <c r="B45" s="81" t="str">
        <f t="shared" si="12"/>
        <v>JMC</v>
      </c>
      <c r="C45" s="2">
        <f>IF(ISTEXT(D45),MAX($C$4:$C44)+1,"")</f>
        <v>40</v>
      </c>
      <c r="D45" s="4" t="s">
        <v>11</v>
      </c>
      <c r="E45" s="184" t="s">
        <v>105</v>
      </c>
      <c r="F45" s="92" t="s">
        <v>43</v>
      </c>
      <c r="G45" s="76"/>
      <c r="H45" s="8"/>
      <c r="I45" s="9">
        <f t="shared" si="10"/>
        <v>1</v>
      </c>
      <c r="J45" s="10">
        <f t="shared" si="11"/>
        <v>0</v>
      </c>
      <c r="K45" s="21">
        <f t="shared" si="0"/>
        <v>0</v>
      </c>
      <c r="L45" s="82"/>
    </row>
    <row r="46" spans="2:12" ht="30" customHeight="1" x14ac:dyDescent="0.3">
      <c r="B46" s="81" t="str">
        <f t="shared" si="12"/>
        <v>JMC</v>
      </c>
      <c r="C46" s="2">
        <f>IF(ISTEXT(D46),MAX($C$4:$C45)+1,"")</f>
        <v>41</v>
      </c>
      <c r="D46" s="4" t="s">
        <v>11</v>
      </c>
      <c r="E46" s="184" t="s">
        <v>106</v>
      </c>
      <c r="F46" s="92" t="s">
        <v>43</v>
      </c>
      <c r="G46" s="76"/>
      <c r="H46" s="8"/>
      <c r="I46" s="9">
        <f t="shared" si="10"/>
        <v>1</v>
      </c>
      <c r="J46" s="10">
        <f t="shared" si="11"/>
        <v>0</v>
      </c>
      <c r="K46" s="21">
        <f t="shared" si="0"/>
        <v>0</v>
      </c>
      <c r="L46" s="82"/>
    </row>
    <row r="47" spans="2:12" ht="30" customHeight="1" x14ac:dyDescent="0.3">
      <c r="B47" s="81" t="str">
        <f t="shared" si="12"/>
        <v>JMC</v>
      </c>
      <c r="C47" s="2">
        <f>IF(ISTEXT(D47),MAX($C$4:$C46)+1,"")</f>
        <v>42</v>
      </c>
      <c r="D47" s="4" t="s">
        <v>11</v>
      </c>
      <c r="E47" s="184" t="s">
        <v>107</v>
      </c>
      <c r="F47" s="92" t="s">
        <v>43</v>
      </c>
      <c r="G47" s="76"/>
      <c r="H47" s="8"/>
      <c r="I47" s="9">
        <f t="shared" si="10"/>
        <v>1</v>
      </c>
      <c r="J47" s="10">
        <f t="shared" si="11"/>
        <v>0</v>
      </c>
      <c r="K47" s="21">
        <f t="shared" si="0"/>
        <v>0</v>
      </c>
      <c r="L47" s="82"/>
    </row>
    <row r="48" spans="2:12" ht="30" customHeight="1" x14ac:dyDescent="0.3">
      <c r="B48" s="81" t="str">
        <f t="shared" si="12"/>
        <v>JMC</v>
      </c>
      <c r="C48" s="2">
        <f>IF(ISTEXT(D48),MAX($C$4:$C47)+1,"")</f>
        <v>43</v>
      </c>
      <c r="D48" s="4" t="s">
        <v>11</v>
      </c>
      <c r="E48" s="184" t="s">
        <v>108</v>
      </c>
      <c r="F48" s="92" t="s">
        <v>43</v>
      </c>
      <c r="G48" s="76"/>
      <c r="H48" s="8"/>
      <c r="I48" s="9">
        <f t="shared" si="10"/>
        <v>1</v>
      </c>
      <c r="J48" s="10">
        <f t="shared" si="11"/>
        <v>0</v>
      </c>
      <c r="K48" s="21">
        <f t="shared" si="0"/>
        <v>0</v>
      </c>
      <c r="L48" s="82"/>
    </row>
    <row r="49" spans="2:12" ht="30" customHeight="1" x14ac:dyDescent="0.3">
      <c r="B49" s="81" t="str">
        <f t="shared" si="12"/>
        <v>JMC</v>
      </c>
      <c r="C49" s="2">
        <f>IF(ISTEXT(D49),MAX($C$4:$C48)+1,"")</f>
        <v>44</v>
      </c>
      <c r="D49" s="4" t="s">
        <v>10</v>
      </c>
      <c r="E49" s="184" t="s">
        <v>109</v>
      </c>
      <c r="F49" s="92" t="s">
        <v>43</v>
      </c>
      <c r="G49" s="76"/>
      <c r="H49" s="8"/>
      <c r="I49" s="9">
        <f t="shared" si="10"/>
        <v>2</v>
      </c>
      <c r="J49" s="10">
        <f t="shared" si="11"/>
        <v>0</v>
      </c>
      <c r="K49" s="21">
        <f t="shared" si="0"/>
        <v>0</v>
      </c>
      <c r="L49" s="82"/>
    </row>
    <row r="50" spans="2:12" ht="30" customHeight="1" x14ac:dyDescent="0.3">
      <c r="B50" s="81" t="str">
        <f t="shared" si="12"/>
        <v>JMC</v>
      </c>
      <c r="C50" s="2">
        <f>IF(ISTEXT(D50),MAX($C$4:$C49)+1,"")</f>
        <v>45</v>
      </c>
      <c r="D50" s="4" t="s">
        <v>10</v>
      </c>
      <c r="E50" s="184" t="s">
        <v>110</v>
      </c>
      <c r="F50" s="92" t="s">
        <v>43</v>
      </c>
      <c r="G50" s="76"/>
      <c r="H50" s="8"/>
      <c r="I50" s="9">
        <f t="shared" si="10"/>
        <v>2</v>
      </c>
      <c r="J50" s="10">
        <f t="shared" si="11"/>
        <v>0</v>
      </c>
      <c r="K50" s="21">
        <f t="shared" si="0"/>
        <v>0</v>
      </c>
      <c r="L50" s="82"/>
    </row>
    <row r="51" spans="2:12" ht="30" customHeight="1" x14ac:dyDescent="0.3">
      <c r="B51" s="81" t="str">
        <f t="shared" si="12"/>
        <v>JMC</v>
      </c>
      <c r="C51" s="2">
        <f>IF(ISTEXT(D51),MAX($C$4:$C50)+1,"")</f>
        <v>46</v>
      </c>
      <c r="D51" s="4" t="s">
        <v>11</v>
      </c>
      <c r="E51" s="184" t="s">
        <v>111</v>
      </c>
      <c r="F51" s="92" t="s">
        <v>43</v>
      </c>
      <c r="G51" s="76"/>
      <c r="H51" s="8"/>
      <c r="I51" s="9">
        <f t="shared" si="10"/>
        <v>1</v>
      </c>
      <c r="J51" s="10">
        <f t="shared" si="11"/>
        <v>0</v>
      </c>
      <c r="K51" s="21">
        <f t="shared" si="0"/>
        <v>0</v>
      </c>
      <c r="L51" s="82"/>
    </row>
    <row r="52" spans="2:12" ht="30" customHeight="1" x14ac:dyDescent="0.3">
      <c r="B52" s="81" t="str">
        <f t="shared" si="12"/>
        <v>JMC</v>
      </c>
      <c r="C52" s="2">
        <f>IF(ISTEXT(D52),MAX($C$4:$C51)+1,"")</f>
        <v>47</v>
      </c>
      <c r="D52" s="4" t="s">
        <v>11</v>
      </c>
      <c r="E52" s="184" t="s">
        <v>112</v>
      </c>
      <c r="F52" s="92" t="s">
        <v>43</v>
      </c>
      <c r="G52" s="76"/>
      <c r="H52" s="8"/>
      <c r="I52" s="9">
        <f t="shared" si="10"/>
        <v>1</v>
      </c>
      <c r="J52" s="10">
        <f t="shared" si="11"/>
        <v>0</v>
      </c>
      <c r="K52" s="21">
        <f t="shared" si="0"/>
        <v>0</v>
      </c>
      <c r="L52" s="82"/>
    </row>
    <row r="53" spans="2:12" ht="27.6" x14ac:dyDescent="0.3">
      <c r="B53" s="81" t="str">
        <f t="shared" si="12"/>
        <v>JMC</v>
      </c>
      <c r="C53" s="2">
        <f>IF(ISTEXT(D53),MAX($C$4:$C52)+1,"")</f>
        <v>48</v>
      </c>
      <c r="D53" s="4" t="s">
        <v>11</v>
      </c>
      <c r="E53" s="184" t="s">
        <v>113</v>
      </c>
      <c r="F53" s="92" t="s">
        <v>43</v>
      </c>
      <c r="G53" s="76"/>
      <c r="H53" s="8"/>
      <c r="I53" s="9">
        <f t="shared" si="10"/>
        <v>1</v>
      </c>
      <c r="J53" s="10">
        <f t="shared" si="11"/>
        <v>0</v>
      </c>
      <c r="K53" s="21">
        <f t="shared" si="0"/>
        <v>0</v>
      </c>
      <c r="L53" s="82"/>
    </row>
    <row r="54" spans="2:12" ht="30" customHeight="1" x14ac:dyDescent="0.3">
      <c r="B54" s="81" t="str">
        <f t="shared" si="12"/>
        <v>JMC</v>
      </c>
      <c r="C54" s="2">
        <f>IF(ISTEXT(D54),MAX($C$4:$C53)+1,"")</f>
        <v>49</v>
      </c>
      <c r="D54" s="4" t="s">
        <v>11</v>
      </c>
      <c r="E54" s="184" t="s">
        <v>114</v>
      </c>
      <c r="F54" s="92" t="s">
        <v>43</v>
      </c>
      <c r="G54" s="76"/>
      <c r="H54" s="8"/>
      <c r="I54" s="9">
        <f t="shared" si="10"/>
        <v>1</v>
      </c>
      <c r="J54" s="10">
        <f t="shared" si="11"/>
        <v>0</v>
      </c>
      <c r="K54" s="21">
        <f t="shared" si="0"/>
        <v>0</v>
      </c>
      <c r="L54" s="82"/>
    </row>
    <row r="55" spans="2:12" ht="30" customHeight="1" x14ac:dyDescent="0.3">
      <c r="B55" s="81" t="str">
        <f t="shared" si="12"/>
        <v>JMC</v>
      </c>
      <c r="C55" s="2">
        <f>IF(ISTEXT(D55),MAX($C$4:$C54)+1,"")</f>
        <v>50</v>
      </c>
      <c r="D55" s="4" t="s">
        <v>11</v>
      </c>
      <c r="E55" s="184" t="s">
        <v>115</v>
      </c>
      <c r="F55" s="92" t="s">
        <v>43</v>
      </c>
      <c r="G55" s="76"/>
      <c r="H55" s="8"/>
      <c r="I55" s="9">
        <f t="shared" si="10"/>
        <v>1</v>
      </c>
      <c r="J55" s="10">
        <f t="shared" si="11"/>
        <v>0</v>
      </c>
      <c r="K55" s="21">
        <f t="shared" si="0"/>
        <v>0</v>
      </c>
      <c r="L55" s="82"/>
    </row>
    <row r="56" spans="2:12" ht="30" customHeight="1" x14ac:dyDescent="0.3">
      <c r="B56" s="81" t="str">
        <f t="shared" si="12"/>
        <v>JMC</v>
      </c>
      <c r="C56" s="2">
        <f>IF(ISTEXT(D56),MAX($C$4:$C55)+1,"")</f>
        <v>51</v>
      </c>
      <c r="D56" s="4" t="s">
        <v>10</v>
      </c>
      <c r="E56" s="184" t="s">
        <v>116</v>
      </c>
      <c r="F56" s="92" t="s">
        <v>43</v>
      </c>
      <c r="G56" s="76"/>
      <c r="H56" s="8"/>
      <c r="I56" s="9">
        <f t="shared" si="10"/>
        <v>2</v>
      </c>
      <c r="J56" s="10">
        <f t="shared" si="11"/>
        <v>0</v>
      </c>
      <c r="K56" s="21">
        <f t="shared" si="0"/>
        <v>0</v>
      </c>
      <c r="L56" s="82"/>
    </row>
    <row r="57" spans="2:12" ht="30" customHeight="1" x14ac:dyDescent="0.3">
      <c r="B57" s="81" t="str">
        <f t="shared" si="12"/>
        <v>JMC</v>
      </c>
      <c r="C57" s="2">
        <f>IF(ISTEXT(D57),MAX($C$4:$C56)+1,"")</f>
        <v>52</v>
      </c>
      <c r="D57" s="4" t="s">
        <v>11</v>
      </c>
      <c r="E57" s="184" t="s">
        <v>117</v>
      </c>
      <c r="F57" s="92" t="s">
        <v>43</v>
      </c>
      <c r="G57" s="76"/>
      <c r="H57" s="8"/>
      <c r="I57" s="9">
        <f t="shared" si="10"/>
        <v>1</v>
      </c>
      <c r="J57" s="10">
        <f t="shared" si="11"/>
        <v>0</v>
      </c>
      <c r="K57" s="21">
        <f t="shared" si="0"/>
        <v>0</v>
      </c>
      <c r="L57" s="82"/>
    </row>
    <row r="58" spans="2:12" ht="30" customHeight="1" x14ac:dyDescent="0.3">
      <c r="B58" s="81" t="str">
        <f t="shared" si="12"/>
        <v>JMC</v>
      </c>
      <c r="C58" s="2">
        <f>IF(ISTEXT(D58),MAX($C$4:$C57)+1,"")</f>
        <v>53</v>
      </c>
      <c r="D58" s="4" t="s">
        <v>10</v>
      </c>
      <c r="E58" s="96" t="s">
        <v>1562</v>
      </c>
      <c r="F58" s="92" t="s">
        <v>43</v>
      </c>
      <c r="G58" s="76"/>
      <c r="H58" s="8"/>
      <c r="I58" s="9">
        <f t="shared" si="10"/>
        <v>2</v>
      </c>
      <c r="J58" s="10">
        <f t="shared" si="11"/>
        <v>0</v>
      </c>
      <c r="K58" s="21">
        <f t="shared" si="0"/>
        <v>0</v>
      </c>
      <c r="L58" s="82"/>
    </row>
    <row r="59" spans="2:12" ht="41.4" x14ac:dyDescent="0.3">
      <c r="B59" s="81" t="str">
        <f t="shared" si="12"/>
        <v>JMC</v>
      </c>
      <c r="C59" s="2">
        <f>IF(ISTEXT(D59),MAX($C$4:$C58)+1,"")</f>
        <v>54</v>
      </c>
      <c r="D59" s="4" t="s">
        <v>11</v>
      </c>
      <c r="E59" s="93" t="s">
        <v>1563</v>
      </c>
      <c r="F59" s="92" t="s">
        <v>43</v>
      </c>
      <c r="G59" s="76"/>
      <c r="H59" s="8"/>
      <c r="I59" s="9">
        <f t="shared" si="10"/>
        <v>1</v>
      </c>
      <c r="J59" s="10">
        <f t="shared" si="11"/>
        <v>0</v>
      </c>
      <c r="K59" s="21">
        <f t="shared" si="0"/>
        <v>0</v>
      </c>
      <c r="L59" s="82"/>
    </row>
    <row r="60" spans="2:12" ht="30" customHeight="1" x14ac:dyDescent="0.3">
      <c r="B60" s="86"/>
      <c r="C60" s="86" t="str">
        <f>IF(ISTEXT(D60),MAX($C$7:$C59)+1,"")</f>
        <v/>
      </c>
      <c r="D60" s="3"/>
      <c r="E60" s="94" t="s">
        <v>118</v>
      </c>
      <c r="F60" s="183"/>
      <c r="G60" s="72"/>
      <c r="H60" s="72"/>
      <c r="I60" s="72"/>
      <c r="J60" s="72"/>
      <c r="K60" s="72"/>
      <c r="L60" s="72"/>
    </row>
    <row r="61" spans="2:12" ht="30" customHeight="1" x14ac:dyDescent="0.3">
      <c r="B61" s="81" t="str">
        <f t="shared" si="12"/>
        <v>JMC</v>
      </c>
      <c r="C61" s="2">
        <f>IF(ISTEXT(D61),MAX($C$4:$C59)+1,"")</f>
        <v>55</v>
      </c>
      <c r="D61" s="4" t="s">
        <v>11</v>
      </c>
      <c r="E61" s="99" t="s">
        <v>119</v>
      </c>
      <c r="F61" s="92" t="s">
        <v>43</v>
      </c>
      <c r="G61" s="76"/>
      <c r="H61" s="8"/>
      <c r="I61" s="9">
        <f t="shared" si="10"/>
        <v>1</v>
      </c>
      <c r="J61" s="10">
        <f t="shared" si="11"/>
        <v>0</v>
      </c>
      <c r="K61" s="21">
        <f t="shared" si="0"/>
        <v>0</v>
      </c>
      <c r="L61" s="82"/>
    </row>
    <row r="62" spans="2:12" ht="30" customHeight="1" x14ac:dyDescent="0.3">
      <c r="B62" s="81" t="str">
        <f t="shared" si="12"/>
        <v>JMC</v>
      </c>
      <c r="C62" s="2">
        <f>IF(ISTEXT(D62),MAX($C$4:$C61)+1,"")</f>
        <v>56</v>
      </c>
      <c r="D62" s="4" t="s">
        <v>11</v>
      </c>
      <c r="E62" s="95" t="s">
        <v>120</v>
      </c>
      <c r="F62" s="92" t="s">
        <v>43</v>
      </c>
      <c r="G62" s="76"/>
      <c r="H62" s="8"/>
      <c r="I62" s="9">
        <f t="shared" si="10"/>
        <v>1</v>
      </c>
      <c r="J62" s="10">
        <f t="shared" si="11"/>
        <v>0</v>
      </c>
      <c r="K62" s="21">
        <f t="shared" si="0"/>
        <v>0</v>
      </c>
      <c r="L62" s="82"/>
    </row>
    <row r="63" spans="2:12" ht="30" customHeight="1" x14ac:dyDescent="0.3">
      <c r="B63" s="81" t="str">
        <f t="shared" si="12"/>
        <v>JMC</v>
      </c>
      <c r="C63" s="2">
        <f>IF(ISTEXT(D63),MAX($C$4:$C62)+1,"")</f>
        <v>57</v>
      </c>
      <c r="D63" s="4" t="s">
        <v>11</v>
      </c>
      <c r="E63" s="95" t="s">
        <v>121</v>
      </c>
      <c r="F63" s="92" t="s">
        <v>43</v>
      </c>
      <c r="G63" s="76"/>
      <c r="H63" s="8"/>
      <c r="I63" s="9">
        <f t="shared" si="10"/>
        <v>1</v>
      </c>
      <c r="J63" s="10">
        <f t="shared" si="11"/>
        <v>0</v>
      </c>
      <c r="K63" s="21">
        <f t="shared" si="0"/>
        <v>0</v>
      </c>
      <c r="L63" s="82"/>
    </row>
    <row r="64" spans="2:12" ht="30" customHeight="1" x14ac:dyDescent="0.3">
      <c r="B64" s="81" t="str">
        <f t="shared" si="12"/>
        <v>JMC</v>
      </c>
      <c r="C64" s="2">
        <f>IF(ISTEXT(D64),MAX($C$4:$C63)+1,"")</f>
        <v>58</v>
      </c>
      <c r="D64" s="4" t="s">
        <v>11</v>
      </c>
      <c r="E64" s="95" t="s">
        <v>122</v>
      </c>
      <c r="F64" s="92" t="s">
        <v>43</v>
      </c>
      <c r="G64" s="76"/>
      <c r="H64" s="8"/>
      <c r="I64" s="9">
        <f t="shared" si="10"/>
        <v>1</v>
      </c>
      <c r="J64" s="10">
        <f t="shared" si="11"/>
        <v>0</v>
      </c>
      <c r="K64" s="21">
        <f t="shared" si="0"/>
        <v>0</v>
      </c>
      <c r="L64" s="82"/>
    </row>
    <row r="65" spans="2:12" ht="30" customHeight="1" x14ac:dyDescent="0.3">
      <c r="B65" s="81" t="str">
        <f t="shared" si="12"/>
        <v>JMC</v>
      </c>
      <c r="C65" s="2">
        <f>IF(ISTEXT(D65),MAX($C$4:$C64)+1,"")</f>
        <v>59</v>
      </c>
      <c r="D65" s="4" t="s">
        <v>11</v>
      </c>
      <c r="E65" s="95" t="s">
        <v>123</v>
      </c>
      <c r="F65" s="92" t="s">
        <v>43</v>
      </c>
      <c r="G65" s="76"/>
      <c r="H65" s="8"/>
      <c r="I65" s="9">
        <f t="shared" si="10"/>
        <v>1</v>
      </c>
      <c r="J65" s="10">
        <f t="shared" si="11"/>
        <v>0</v>
      </c>
      <c r="K65" s="21">
        <f t="shared" si="0"/>
        <v>0</v>
      </c>
      <c r="L65" s="82"/>
    </row>
    <row r="66" spans="2:12" ht="30" customHeight="1" x14ac:dyDescent="0.3">
      <c r="B66" s="81" t="str">
        <f t="shared" si="12"/>
        <v>JMC</v>
      </c>
      <c r="C66" s="2">
        <f>IF(ISTEXT(D66),MAX($C$4:$C65)+1,"")</f>
        <v>60</v>
      </c>
      <c r="D66" s="4" t="s">
        <v>11</v>
      </c>
      <c r="E66" s="95" t="s">
        <v>124</v>
      </c>
      <c r="F66" s="92" t="s">
        <v>43</v>
      </c>
      <c r="G66" s="76"/>
      <c r="H66" s="8"/>
      <c r="I66" s="9">
        <f t="shared" si="10"/>
        <v>1</v>
      </c>
      <c r="J66" s="10">
        <f t="shared" si="11"/>
        <v>0</v>
      </c>
      <c r="K66" s="21">
        <f t="shared" si="0"/>
        <v>0</v>
      </c>
      <c r="L66" s="82"/>
    </row>
    <row r="67" spans="2:12" ht="30" customHeight="1" x14ac:dyDescent="0.3">
      <c r="B67" s="81" t="str">
        <f t="shared" si="12"/>
        <v>JMC</v>
      </c>
      <c r="C67" s="2">
        <f>IF(ISTEXT(D67),MAX($C$4:$C66)+1,"")</f>
        <v>61</v>
      </c>
      <c r="D67" s="4" t="s">
        <v>11</v>
      </c>
      <c r="E67" s="95" t="s">
        <v>125</v>
      </c>
      <c r="F67" s="92" t="s">
        <v>43</v>
      </c>
      <c r="G67" s="76"/>
      <c r="H67" s="8"/>
      <c r="I67" s="9">
        <f t="shared" si="10"/>
        <v>1</v>
      </c>
      <c r="J67" s="10">
        <f t="shared" si="11"/>
        <v>0</v>
      </c>
      <c r="K67" s="21">
        <f t="shared" si="0"/>
        <v>0</v>
      </c>
      <c r="L67" s="82"/>
    </row>
    <row r="68" spans="2:12" ht="30" customHeight="1" x14ac:dyDescent="0.3">
      <c r="B68" s="81" t="str">
        <f t="shared" si="12"/>
        <v>JMC</v>
      </c>
      <c r="C68" s="2">
        <f>IF(ISTEXT(D68),MAX($C$4:$C67)+1,"")</f>
        <v>62</v>
      </c>
      <c r="D68" s="4" t="s">
        <v>11</v>
      </c>
      <c r="E68" s="95" t="s">
        <v>126</v>
      </c>
      <c r="F68" s="92" t="s">
        <v>43</v>
      </c>
      <c r="G68" s="76"/>
      <c r="H68" s="8"/>
      <c r="I68" s="9">
        <f t="shared" si="10"/>
        <v>1</v>
      </c>
      <c r="J68" s="10">
        <f t="shared" si="11"/>
        <v>0</v>
      </c>
      <c r="K68" s="21">
        <f t="shared" si="0"/>
        <v>0</v>
      </c>
      <c r="L68" s="82"/>
    </row>
    <row r="69" spans="2:12" ht="30" customHeight="1" x14ac:dyDescent="0.3">
      <c r="B69" s="81" t="str">
        <f t="shared" si="12"/>
        <v>JMC</v>
      </c>
      <c r="C69" s="2">
        <f>IF(ISTEXT(D69),MAX($C$4:$C68)+1,"")</f>
        <v>63</v>
      </c>
      <c r="D69" s="4" t="s">
        <v>11</v>
      </c>
      <c r="E69" s="189" t="s">
        <v>127</v>
      </c>
      <c r="F69" s="92" t="s">
        <v>43</v>
      </c>
      <c r="G69" s="76"/>
      <c r="H69" s="8"/>
      <c r="I69" s="9">
        <f t="shared" si="10"/>
        <v>1</v>
      </c>
      <c r="J69" s="10">
        <f t="shared" si="11"/>
        <v>0</v>
      </c>
      <c r="K69" s="21">
        <f t="shared" ref="K69:K133" si="13">I69*J69</f>
        <v>0</v>
      </c>
      <c r="L69" s="82"/>
    </row>
    <row r="70" spans="2:12" ht="30" customHeight="1" x14ac:dyDescent="0.3">
      <c r="B70" s="81" t="str">
        <f t="shared" si="12"/>
        <v>JMC</v>
      </c>
      <c r="C70" s="2">
        <f>IF(ISTEXT(D70),MAX($C$4:$C69)+1,"")</f>
        <v>64</v>
      </c>
      <c r="D70" s="4" t="s">
        <v>11</v>
      </c>
      <c r="E70" s="189" t="s">
        <v>128</v>
      </c>
      <c r="F70" s="92" t="s">
        <v>43</v>
      </c>
      <c r="G70" s="76"/>
      <c r="H70" s="8"/>
      <c r="I70" s="9">
        <f t="shared" si="10"/>
        <v>1</v>
      </c>
      <c r="J70" s="10">
        <f t="shared" si="11"/>
        <v>0</v>
      </c>
      <c r="K70" s="21">
        <f t="shared" si="13"/>
        <v>0</v>
      </c>
      <c r="L70" s="82"/>
    </row>
    <row r="71" spans="2:12" ht="30" customHeight="1" x14ac:dyDescent="0.3">
      <c r="B71" s="81" t="str">
        <f t="shared" si="12"/>
        <v>JMC</v>
      </c>
      <c r="C71" s="2">
        <f>IF(ISTEXT(D71),MAX($C$4:$C70)+1,"")</f>
        <v>65</v>
      </c>
      <c r="D71" s="4" t="s">
        <v>11</v>
      </c>
      <c r="E71" s="189" t="s">
        <v>129</v>
      </c>
      <c r="F71" s="92" t="s">
        <v>43</v>
      </c>
      <c r="G71" s="76"/>
      <c r="H71" s="8"/>
      <c r="I71" s="9">
        <f t="shared" si="10"/>
        <v>1</v>
      </c>
      <c r="J71" s="10">
        <f t="shared" si="11"/>
        <v>0</v>
      </c>
      <c r="K71" s="21">
        <f t="shared" si="13"/>
        <v>0</v>
      </c>
      <c r="L71" s="82"/>
    </row>
    <row r="72" spans="2:12" ht="30" customHeight="1" x14ac:dyDescent="0.3">
      <c r="B72" s="81" t="str">
        <f t="shared" si="12"/>
        <v>JMC</v>
      </c>
      <c r="C72" s="2">
        <f>IF(ISTEXT(D72),MAX($C$4:$C71)+1,"")</f>
        <v>66</v>
      </c>
      <c r="D72" s="4" t="s">
        <v>11</v>
      </c>
      <c r="E72" s="189" t="s">
        <v>130</v>
      </c>
      <c r="F72" s="92" t="s">
        <v>43</v>
      </c>
      <c r="G72" s="76"/>
      <c r="H72" s="8"/>
      <c r="I72" s="9">
        <f t="shared" si="10"/>
        <v>1</v>
      </c>
      <c r="J72" s="10">
        <f t="shared" si="11"/>
        <v>0</v>
      </c>
      <c r="K72" s="21">
        <f t="shared" si="13"/>
        <v>0</v>
      </c>
      <c r="L72" s="82"/>
    </row>
    <row r="73" spans="2:12" ht="30" customHeight="1" x14ac:dyDescent="0.3">
      <c r="B73" s="81" t="str">
        <f t="shared" si="12"/>
        <v>JMC</v>
      </c>
      <c r="C73" s="2">
        <f>IF(ISTEXT(D73),MAX($C$4:$C72)+1,"")</f>
        <v>67</v>
      </c>
      <c r="D73" s="4" t="s">
        <v>11</v>
      </c>
      <c r="E73" s="189" t="s">
        <v>131</v>
      </c>
      <c r="F73" s="92" t="s">
        <v>43</v>
      </c>
      <c r="G73" s="76"/>
      <c r="H73" s="8"/>
      <c r="I73" s="9">
        <f t="shared" si="10"/>
        <v>1</v>
      </c>
      <c r="J73" s="10">
        <f t="shared" si="11"/>
        <v>0</v>
      </c>
      <c r="K73" s="21">
        <f t="shared" si="13"/>
        <v>0</v>
      </c>
      <c r="L73" s="82"/>
    </row>
    <row r="74" spans="2:12" ht="30" customHeight="1" x14ac:dyDescent="0.3">
      <c r="B74" s="81" t="str">
        <f t="shared" si="12"/>
        <v>JMC</v>
      </c>
      <c r="C74" s="2">
        <f>IF(ISTEXT(D74),MAX($C$4:$C73)+1,"")</f>
        <v>68</v>
      </c>
      <c r="D74" s="4" t="s">
        <v>11</v>
      </c>
      <c r="E74" s="189" t="s">
        <v>132</v>
      </c>
      <c r="F74" s="92" t="s">
        <v>43</v>
      </c>
      <c r="G74" s="76"/>
      <c r="H74" s="8"/>
      <c r="I74" s="9">
        <f t="shared" si="10"/>
        <v>1</v>
      </c>
      <c r="J74" s="10">
        <f t="shared" si="11"/>
        <v>0</v>
      </c>
      <c r="K74" s="21">
        <f t="shared" si="13"/>
        <v>0</v>
      </c>
      <c r="L74" s="82"/>
    </row>
    <row r="75" spans="2:12" ht="30" customHeight="1" x14ac:dyDescent="0.3">
      <c r="B75" s="81" t="str">
        <f t="shared" si="12"/>
        <v>JMC</v>
      </c>
      <c r="C75" s="2">
        <f>IF(ISTEXT(D75),MAX($C$4:$C74)+1,"")</f>
        <v>69</v>
      </c>
      <c r="D75" s="4" t="s">
        <v>11</v>
      </c>
      <c r="E75" s="189" t="s">
        <v>133</v>
      </c>
      <c r="F75" s="92" t="s">
        <v>43</v>
      </c>
      <c r="G75" s="76"/>
      <c r="H75" s="8"/>
      <c r="I75" s="9">
        <f t="shared" si="10"/>
        <v>1</v>
      </c>
      <c r="J75" s="10">
        <f t="shared" si="11"/>
        <v>0</v>
      </c>
      <c r="K75" s="21">
        <f t="shared" si="13"/>
        <v>0</v>
      </c>
      <c r="L75" s="82"/>
    </row>
    <row r="76" spans="2:12" ht="30" customHeight="1" x14ac:dyDescent="0.3">
      <c r="B76" s="81" t="str">
        <f t="shared" si="12"/>
        <v>JMC</v>
      </c>
      <c r="C76" s="2">
        <f>IF(ISTEXT(D76),MAX($C$4:$C75)+1,"")</f>
        <v>70</v>
      </c>
      <c r="D76" s="4" t="s">
        <v>11</v>
      </c>
      <c r="E76" s="95" t="s">
        <v>134</v>
      </c>
      <c r="F76" s="92" t="s">
        <v>43</v>
      </c>
      <c r="G76" s="76"/>
      <c r="H76" s="8"/>
      <c r="I76" s="9">
        <f t="shared" si="10"/>
        <v>1</v>
      </c>
      <c r="J76" s="10">
        <f t="shared" si="11"/>
        <v>0</v>
      </c>
      <c r="K76" s="21">
        <f t="shared" si="13"/>
        <v>0</v>
      </c>
      <c r="L76" s="82"/>
    </row>
    <row r="77" spans="2:12" ht="30" customHeight="1" x14ac:dyDescent="0.3">
      <c r="B77" s="81" t="str">
        <f t="shared" si="12"/>
        <v>JMC</v>
      </c>
      <c r="C77" s="2">
        <f>IF(ISTEXT(D77),MAX($C$4:$C76)+1,"")</f>
        <v>71</v>
      </c>
      <c r="D77" s="4" t="s">
        <v>11</v>
      </c>
      <c r="E77" s="189" t="s">
        <v>135</v>
      </c>
      <c r="F77" s="92" t="s">
        <v>43</v>
      </c>
      <c r="G77" s="76"/>
      <c r="H77" s="8"/>
      <c r="I77" s="9">
        <f t="shared" si="10"/>
        <v>1</v>
      </c>
      <c r="J77" s="10">
        <f t="shared" si="11"/>
        <v>0</v>
      </c>
      <c r="K77" s="21">
        <f t="shared" si="13"/>
        <v>0</v>
      </c>
      <c r="L77" s="82"/>
    </row>
    <row r="78" spans="2:12" ht="30" customHeight="1" x14ac:dyDescent="0.3">
      <c r="B78" s="81" t="str">
        <f t="shared" si="12"/>
        <v>JMC</v>
      </c>
      <c r="C78" s="2">
        <f>IF(ISTEXT(D78),MAX($C$4:$C77)+1,"")</f>
        <v>72</v>
      </c>
      <c r="D78" s="4" t="s">
        <v>11</v>
      </c>
      <c r="E78" s="189" t="s">
        <v>136</v>
      </c>
      <c r="F78" s="92" t="s">
        <v>43</v>
      </c>
      <c r="G78" s="76"/>
      <c r="H78" s="8"/>
      <c r="I78" s="9">
        <f t="shared" si="10"/>
        <v>1</v>
      </c>
      <c r="J78" s="10">
        <f t="shared" si="11"/>
        <v>0</v>
      </c>
      <c r="K78" s="21">
        <f t="shared" si="13"/>
        <v>0</v>
      </c>
      <c r="L78" s="82"/>
    </row>
    <row r="79" spans="2:12" ht="27.6" x14ac:dyDescent="0.3">
      <c r="B79" s="81" t="str">
        <f t="shared" si="12"/>
        <v>JMC</v>
      </c>
      <c r="C79" s="2">
        <f>IF(ISTEXT(D79),MAX($C$4:$C78)+1,"")</f>
        <v>73</v>
      </c>
      <c r="D79" s="4" t="s">
        <v>11</v>
      </c>
      <c r="E79" s="189" t="s">
        <v>137</v>
      </c>
      <c r="F79" s="92" t="s">
        <v>43</v>
      </c>
      <c r="G79" s="76"/>
      <c r="H79" s="8"/>
      <c r="I79" s="9">
        <f t="shared" si="10"/>
        <v>1</v>
      </c>
      <c r="J79" s="10">
        <f t="shared" si="11"/>
        <v>0</v>
      </c>
      <c r="K79" s="21">
        <f t="shared" si="13"/>
        <v>0</v>
      </c>
      <c r="L79" s="82"/>
    </row>
    <row r="80" spans="2:12" ht="30" customHeight="1" x14ac:dyDescent="0.3">
      <c r="B80" s="81" t="str">
        <f t="shared" si="12"/>
        <v>JMC</v>
      </c>
      <c r="C80" s="2">
        <f>IF(ISTEXT(D80),MAX($C$4:$C79)+1,"")</f>
        <v>74</v>
      </c>
      <c r="D80" s="4" t="s">
        <v>11</v>
      </c>
      <c r="E80" s="189" t="s">
        <v>138</v>
      </c>
      <c r="F80" s="92" t="s">
        <v>43</v>
      </c>
      <c r="G80" s="76"/>
      <c r="H80" s="8"/>
      <c r="I80" s="9">
        <f t="shared" si="10"/>
        <v>1</v>
      </c>
      <c r="J80" s="10">
        <f t="shared" si="11"/>
        <v>0</v>
      </c>
      <c r="K80" s="21">
        <f t="shared" si="13"/>
        <v>0</v>
      </c>
      <c r="L80" s="82"/>
    </row>
    <row r="81" spans="2:12" ht="30" customHeight="1" x14ac:dyDescent="0.3">
      <c r="B81" s="81" t="str">
        <f t="shared" si="12"/>
        <v>JMC</v>
      </c>
      <c r="C81" s="2">
        <f>IF(ISTEXT(D81),MAX($C$4:$C80)+1,"")</f>
        <v>75</v>
      </c>
      <c r="D81" s="4" t="s">
        <v>11</v>
      </c>
      <c r="E81" s="189" t="s">
        <v>1846</v>
      </c>
      <c r="F81" s="92" t="s">
        <v>43</v>
      </c>
      <c r="G81" s="76"/>
      <c r="H81" s="8"/>
      <c r="I81" s="9">
        <f t="shared" si="10"/>
        <v>1</v>
      </c>
      <c r="J81" s="10">
        <f t="shared" si="11"/>
        <v>0</v>
      </c>
      <c r="K81" s="21">
        <f t="shared" si="13"/>
        <v>0</v>
      </c>
      <c r="L81" s="82"/>
    </row>
    <row r="82" spans="2:12" ht="42.6" customHeight="1" x14ac:dyDescent="0.3">
      <c r="B82" s="81" t="str">
        <f t="shared" si="12"/>
        <v>JMC</v>
      </c>
      <c r="C82" s="2">
        <f>IF(ISTEXT(D82),MAX($C$4:$C81)+1,"")</f>
        <v>76</v>
      </c>
      <c r="D82" s="4" t="s">
        <v>11</v>
      </c>
      <c r="E82" s="190" t="s">
        <v>1847</v>
      </c>
      <c r="F82" s="33" t="s">
        <v>43</v>
      </c>
      <c r="G82" s="76"/>
      <c r="H82" s="8"/>
      <c r="I82" s="9">
        <f>VLOOKUP($D82,SpecData,2,FALSE)</f>
        <v>1</v>
      </c>
      <c r="J82" s="10">
        <f>VLOOKUP($F82,AvailabilityData,2,FALSE)</f>
        <v>0</v>
      </c>
      <c r="K82" s="21">
        <f t="shared" si="13"/>
        <v>0</v>
      </c>
      <c r="L82" s="82"/>
    </row>
    <row r="83" spans="2:12" ht="30" customHeight="1" x14ac:dyDescent="0.3">
      <c r="B83" s="81" t="str">
        <f t="shared" si="12"/>
        <v>JMC</v>
      </c>
      <c r="C83" s="2">
        <f>IF(ISTEXT(D83),MAX($C$4:$C82)+1,"")</f>
        <v>77</v>
      </c>
      <c r="D83" s="4" t="s">
        <v>11</v>
      </c>
      <c r="E83" s="191" t="s">
        <v>139</v>
      </c>
      <c r="F83" s="92" t="s">
        <v>43</v>
      </c>
      <c r="G83" s="76"/>
      <c r="H83" s="8"/>
      <c r="I83" s="9">
        <f t="shared" si="10"/>
        <v>1</v>
      </c>
      <c r="J83" s="10">
        <f t="shared" si="11"/>
        <v>0</v>
      </c>
      <c r="K83" s="21">
        <f t="shared" si="13"/>
        <v>0</v>
      </c>
      <c r="L83" s="82"/>
    </row>
    <row r="84" spans="2:12" ht="30" customHeight="1" x14ac:dyDescent="0.3">
      <c r="B84" s="86"/>
      <c r="C84" s="86" t="str">
        <f>IF(ISTEXT(D84),MAX($C$7:$C83)+1,"")</f>
        <v/>
      </c>
      <c r="D84" s="3"/>
      <c r="E84" s="94" t="s">
        <v>1564</v>
      </c>
      <c r="F84" s="183"/>
      <c r="G84" s="72"/>
      <c r="H84" s="72"/>
      <c r="I84" s="72"/>
      <c r="J84" s="72"/>
      <c r="K84" s="72"/>
      <c r="L84" s="72"/>
    </row>
    <row r="85" spans="2:12" ht="30" customHeight="1" x14ac:dyDescent="0.3">
      <c r="B85" s="81" t="str">
        <f t="shared" si="12"/>
        <v>JMC</v>
      </c>
      <c r="C85" s="2">
        <f>IF(ISTEXT(D85),MAX($C$4:$C83)+1,"")</f>
        <v>78</v>
      </c>
      <c r="D85" s="4" t="s">
        <v>11</v>
      </c>
      <c r="E85" s="192" t="s">
        <v>1565</v>
      </c>
      <c r="F85" s="92" t="s">
        <v>43</v>
      </c>
      <c r="G85" s="76"/>
      <c r="H85" s="8"/>
      <c r="I85" s="9">
        <f t="shared" si="10"/>
        <v>1</v>
      </c>
      <c r="J85" s="10">
        <f t="shared" si="11"/>
        <v>0</v>
      </c>
      <c r="K85" s="21">
        <f t="shared" si="13"/>
        <v>0</v>
      </c>
      <c r="L85" s="82"/>
    </row>
    <row r="86" spans="2:12" ht="30" customHeight="1" x14ac:dyDescent="0.3">
      <c r="B86" s="81" t="str">
        <f t="shared" si="12"/>
        <v>JMC</v>
      </c>
      <c r="C86" s="2">
        <f>IF(ISTEXT(D86),MAX($C$4:$C85)+1,"")</f>
        <v>79</v>
      </c>
      <c r="D86" s="4" t="s">
        <v>11</v>
      </c>
      <c r="E86" s="184" t="s">
        <v>140</v>
      </c>
      <c r="F86" s="92" t="s">
        <v>43</v>
      </c>
      <c r="G86" s="76"/>
      <c r="H86" s="8"/>
      <c r="I86" s="9">
        <f t="shared" si="10"/>
        <v>1</v>
      </c>
      <c r="J86" s="10">
        <f t="shared" si="11"/>
        <v>0</v>
      </c>
      <c r="K86" s="21">
        <f t="shared" si="13"/>
        <v>0</v>
      </c>
      <c r="L86" s="82"/>
    </row>
    <row r="87" spans="2:12" ht="30" customHeight="1" x14ac:dyDescent="0.3">
      <c r="B87" s="81" t="str">
        <f t="shared" si="12"/>
        <v>JMC</v>
      </c>
      <c r="C87" s="2">
        <f>IF(ISTEXT(D87),MAX($C$4:$C86)+1,"")</f>
        <v>80</v>
      </c>
      <c r="D87" s="4" t="s">
        <v>11</v>
      </c>
      <c r="E87" s="184" t="s">
        <v>141</v>
      </c>
      <c r="F87" s="92" t="s">
        <v>43</v>
      </c>
      <c r="G87" s="76"/>
      <c r="H87" s="8"/>
      <c r="I87" s="9">
        <f t="shared" si="10"/>
        <v>1</v>
      </c>
      <c r="J87" s="10">
        <f t="shared" si="11"/>
        <v>0</v>
      </c>
      <c r="K87" s="21">
        <f t="shared" si="13"/>
        <v>0</v>
      </c>
      <c r="L87" s="82"/>
    </row>
    <row r="88" spans="2:12" ht="30" customHeight="1" x14ac:dyDescent="0.3">
      <c r="B88" s="81" t="str">
        <f t="shared" si="12"/>
        <v>JMC</v>
      </c>
      <c r="C88" s="2">
        <f>IF(ISTEXT(D88),MAX($C$4:$C87)+1,"")</f>
        <v>81</v>
      </c>
      <c r="D88" s="4" t="s">
        <v>11</v>
      </c>
      <c r="E88" s="95" t="s">
        <v>142</v>
      </c>
      <c r="F88" s="92" t="s">
        <v>43</v>
      </c>
      <c r="G88" s="76"/>
      <c r="H88" s="8"/>
      <c r="I88" s="9">
        <f t="shared" si="10"/>
        <v>1</v>
      </c>
      <c r="J88" s="10">
        <f t="shared" si="11"/>
        <v>0</v>
      </c>
      <c r="K88" s="21">
        <f t="shared" si="13"/>
        <v>0</v>
      </c>
      <c r="L88" s="82"/>
    </row>
    <row r="89" spans="2:12" ht="30" customHeight="1" x14ac:dyDescent="0.3">
      <c r="B89" s="81" t="str">
        <f t="shared" si="12"/>
        <v>JMC</v>
      </c>
      <c r="C89" s="2">
        <f>IF(ISTEXT(D89),MAX($C$4:$C88)+1,"")</f>
        <v>82</v>
      </c>
      <c r="D89" s="4" t="s">
        <v>11</v>
      </c>
      <c r="E89" s="95" t="s">
        <v>143</v>
      </c>
      <c r="F89" s="92" t="s">
        <v>43</v>
      </c>
      <c r="G89" s="76"/>
      <c r="H89" s="8"/>
      <c r="I89" s="9">
        <f t="shared" si="10"/>
        <v>1</v>
      </c>
      <c r="J89" s="10">
        <f t="shared" si="11"/>
        <v>0</v>
      </c>
      <c r="K89" s="21">
        <f t="shared" si="13"/>
        <v>0</v>
      </c>
      <c r="L89" s="82"/>
    </row>
    <row r="90" spans="2:12" ht="30" customHeight="1" x14ac:dyDescent="0.3">
      <c r="B90" s="81" t="str">
        <f t="shared" si="12"/>
        <v>JMC</v>
      </c>
      <c r="C90" s="2">
        <f>IF(ISTEXT(D90),MAX($C$4:$C89)+1,"")</f>
        <v>83</v>
      </c>
      <c r="D90" s="4" t="s">
        <v>11</v>
      </c>
      <c r="E90" s="95" t="s">
        <v>144</v>
      </c>
      <c r="F90" s="92" t="s">
        <v>43</v>
      </c>
      <c r="G90" s="76"/>
      <c r="H90" s="8"/>
      <c r="I90" s="9">
        <f t="shared" si="10"/>
        <v>1</v>
      </c>
      <c r="J90" s="10">
        <f t="shared" si="11"/>
        <v>0</v>
      </c>
      <c r="K90" s="21">
        <f t="shared" si="13"/>
        <v>0</v>
      </c>
      <c r="L90" s="82"/>
    </row>
    <row r="91" spans="2:12" ht="30" customHeight="1" x14ac:dyDescent="0.3">
      <c r="B91" s="81" t="str">
        <f t="shared" si="12"/>
        <v>JMC</v>
      </c>
      <c r="C91" s="2">
        <f>IF(ISTEXT(D91),MAX($C$4:$C90)+1,"")</f>
        <v>84</v>
      </c>
      <c r="D91" s="4" t="s">
        <v>11</v>
      </c>
      <c r="E91" s="95" t="s">
        <v>145</v>
      </c>
      <c r="F91" s="92" t="s">
        <v>43</v>
      </c>
      <c r="G91" s="76"/>
      <c r="H91" s="8"/>
      <c r="I91" s="9">
        <f t="shared" si="10"/>
        <v>1</v>
      </c>
      <c r="J91" s="10">
        <f t="shared" si="11"/>
        <v>0</v>
      </c>
      <c r="K91" s="21">
        <f t="shared" si="13"/>
        <v>0</v>
      </c>
      <c r="L91" s="82"/>
    </row>
    <row r="92" spans="2:12" ht="30" customHeight="1" x14ac:dyDescent="0.3">
      <c r="B92" s="81" t="str">
        <f t="shared" si="12"/>
        <v>JMC</v>
      </c>
      <c r="C92" s="2">
        <f>IF(ISTEXT(D92),MAX($C$4:$C91)+1,"")</f>
        <v>85</v>
      </c>
      <c r="D92" s="4" t="s">
        <v>11</v>
      </c>
      <c r="E92" s="95" t="s">
        <v>146</v>
      </c>
      <c r="F92" s="92" t="s">
        <v>43</v>
      </c>
      <c r="G92" s="76"/>
      <c r="H92" s="8"/>
      <c r="I92" s="9">
        <f t="shared" si="10"/>
        <v>1</v>
      </c>
      <c r="J92" s="10">
        <f t="shared" si="11"/>
        <v>0</v>
      </c>
      <c r="K92" s="21">
        <f t="shared" si="13"/>
        <v>0</v>
      </c>
      <c r="L92" s="82"/>
    </row>
    <row r="93" spans="2:12" ht="30" customHeight="1" x14ac:dyDescent="0.3">
      <c r="B93" s="81" t="str">
        <f t="shared" si="12"/>
        <v>JMC</v>
      </c>
      <c r="C93" s="2">
        <f>IF(ISTEXT(D93),MAX($C$4:$C92)+1,"")</f>
        <v>86</v>
      </c>
      <c r="D93" s="4" t="s">
        <v>11</v>
      </c>
      <c r="E93" s="95" t="s">
        <v>147</v>
      </c>
      <c r="F93" s="92" t="s">
        <v>43</v>
      </c>
      <c r="G93" s="76"/>
      <c r="H93" s="8"/>
      <c r="I93" s="9">
        <f t="shared" si="10"/>
        <v>1</v>
      </c>
      <c r="J93" s="10">
        <f t="shared" si="11"/>
        <v>0</v>
      </c>
      <c r="K93" s="21">
        <f t="shared" si="13"/>
        <v>0</v>
      </c>
      <c r="L93" s="82"/>
    </row>
    <row r="94" spans="2:12" ht="30" customHeight="1" x14ac:dyDescent="0.3">
      <c r="B94" s="81" t="str">
        <f t="shared" si="12"/>
        <v>JMC</v>
      </c>
      <c r="C94" s="2">
        <f>IF(ISTEXT(D94),MAX($C$4:$C93)+1,"")</f>
        <v>87</v>
      </c>
      <c r="D94" s="4" t="s">
        <v>11</v>
      </c>
      <c r="E94" s="185" t="s">
        <v>148</v>
      </c>
      <c r="F94" s="92" t="s">
        <v>43</v>
      </c>
      <c r="G94" s="76"/>
      <c r="H94" s="8"/>
      <c r="I94" s="9">
        <f t="shared" si="10"/>
        <v>1</v>
      </c>
      <c r="J94" s="10">
        <f t="shared" si="11"/>
        <v>0</v>
      </c>
      <c r="K94" s="21">
        <f t="shared" si="13"/>
        <v>0</v>
      </c>
      <c r="L94" s="82"/>
    </row>
    <row r="95" spans="2:12" ht="30" customHeight="1" x14ac:dyDescent="0.3">
      <c r="B95" s="86"/>
      <c r="C95" s="86" t="str">
        <f>IF(ISTEXT(D95),MAX($C$7:$C94)+1,"")</f>
        <v/>
      </c>
      <c r="D95" s="3"/>
      <c r="E95" s="193" t="s">
        <v>149</v>
      </c>
      <c r="F95" s="183"/>
      <c r="G95" s="72"/>
      <c r="H95" s="72"/>
      <c r="I95" s="72"/>
      <c r="J95" s="72"/>
      <c r="K95" s="72"/>
      <c r="L95" s="72"/>
    </row>
    <row r="96" spans="2:12" ht="30" customHeight="1" x14ac:dyDescent="0.3">
      <c r="B96" s="81" t="str">
        <f t="shared" si="12"/>
        <v>JMC</v>
      </c>
      <c r="C96" s="2">
        <f>IF(ISTEXT(D96),MAX($C$4:$C94)+1,"")</f>
        <v>88</v>
      </c>
      <c r="D96" s="4" t="s">
        <v>11</v>
      </c>
      <c r="E96" s="99" t="s">
        <v>150</v>
      </c>
      <c r="F96" s="92" t="s">
        <v>43</v>
      </c>
      <c r="G96" s="76"/>
      <c r="H96" s="8"/>
      <c r="I96" s="9">
        <f t="shared" si="10"/>
        <v>1</v>
      </c>
      <c r="J96" s="10">
        <f t="shared" si="11"/>
        <v>0</v>
      </c>
      <c r="K96" s="21">
        <f t="shared" si="13"/>
        <v>0</v>
      </c>
      <c r="L96" s="82"/>
    </row>
    <row r="97" spans="2:12" ht="30" customHeight="1" x14ac:dyDescent="0.3">
      <c r="B97" s="81" t="str">
        <f t="shared" si="12"/>
        <v>JMC</v>
      </c>
      <c r="C97" s="2">
        <f>IF(ISTEXT(D97),MAX($C$4:$C96)+1,"")</f>
        <v>89</v>
      </c>
      <c r="D97" s="4" t="s">
        <v>11</v>
      </c>
      <c r="E97" s="95" t="s">
        <v>151</v>
      </c>
      <c r="F97" s="92" t="s">
        <v>43</v>
      </c>
      <c r="G97" s="76"/>
      <c r="H97" s="8"/>
      <c r="I97" s="9">
        <f t="shared" si="10"/>
        <v>1</v>
      </c>
      <c r="J97" s="10">
        <f t="shared" si="11"/>
        <v>0</v>
      </c>
      <c r="K97" s="21">
        <f t="shared" si="13"/>
        <v>0</v>
      </c>
      <c r="L97" s="82"/>
    </row>
    <row r="98" spans="2:12" ht="30" customHeight="1" x14ac:dyDescent="0.3">
      <c r="B98" s="81" t="str">
        <f t="shared" si="12"/>
        <v>JMC</v>
      </c>
      <c r="C98" s="2">
        <f>IF(ISTEXT(D98),MAX($C$4:$C97)+1,"")</f>
        <v>90</v>
      </c>
      <c r="D98" s="4" t="s">
        <v>11</v>
      </c>
      <c r="E98" s="184" t="s">
        <v>152</v>
      </c>
      <c r="F98" s="92" t="s">
        <v>43</v>
      </c>
      <c r="G98" s="76"/>
      <c r="H98" s="8"/>
      <c r="I98" s="9">
        <f t="shared" si="10"/>
        <v>1</v>
      </c>
      <c r="J98" s="10">
        <f t="shared" si="11"/>
        <v>0</v>
      </c>
      <c r="K98" s="21">
        <f t="shared" si="13"/>
        <v>0</v>
      </c>
      <c r="L98" s="82"/>
    </row>
    <row r="99" spans="2:12" ht="30" customHeight="1" x14ac:dyDescent="0.3">
      <c r="B99" s="81" t="str">
        <f t="shared" si="12"/>
        <v>JMC</v>
      </c>
      <c r="C99" s="2">
        <f>IF(ISTEXT(D99),MAX($C$4:$C98)+1,"")</f>
        <v>91</v>
      </c>
      <c r="D99" s="4" t="s">
        <v>11</v>
      </c>
      <c r="E99" s="184" t="s">
        <v>153</v>
      </c>
      <c r="F99" s="92" t="s">
        <v>43</v>
      </c>
      <c r="G99" s="76"/>
      <c r="H99" s="8"/>
      <c r="I99" s="9">
        <f t="shared" si="10"/>
        <v>1</v>
      </c>
      <c r="J99" s="10">
        <f t="shared" si="11"/>
        <v>0</v>
      </c>
      <c r="K99" s="21">
        <f t="shared" si="13"/>
        <v>0</v>
      </c>
      <c r="L99" s="82"/>
    </row>
    <row r="100" spans="2:12" ht="30" customHeight="1" x14ac:dyDescent="0.3">
      <c r="B100" s="81" t="str">
        <f t="shared" si="12"/>
        <v>JMC</v>
      </c>
      <c r="C100" s="2">
        <f>IF(ISTEXT(D100),MAX($C$4:$C99)+1,"")</f>
        <v>92</v>
      </c>
      <c r="D100" s="4" t="s">
        <v>11</v>
      </c>
      <c r="E100" s="184" t="s">
        <v>154</v>
      </c>
      <c r="F100" s="92" t="s">
        <v>43</v>
      </c>
      <c r="G100" s="76"/>
      <c r="H100" s="8"/>
      <c r="I100" s="9">
        <f t="shared" si="10"/>
        <v>1</v>
      </c>
      <c r="J100" s="10">
        <f t="shared" si="11"/>
        <v>0</v>
      </c>
      <c r="K100" s="21">
        <f t="shared" si="13"/>
        <v>0</v>
      </c>
      <c r="L100" s="82"/>
    </row>
    <row r="101" spans="2:12" ht="30" customHeight="1" x14ac:dyDescent="0.3">
      <c r="B101" s="81" t="str">
        <f t="shared" si="12"/>
        <v>JMC</v>
      </c>
      <c r="C101" s="2">
        <f>IF(ISTEXT(D101),MAX($C$4:$C100)+1,"")</f>
        <v>93</v>
      </c>
      <c r="D101" s="4" t="s">
        <v>11</v>
      </c>
      <c r="E101" s="184" t="s">
        <v>155</v>
      </c>
      <c r="F101" s="92" t="s">
        <v>43</v>
      </c>
      <c r="G101" s="76"/>
      <c r="H101" s="8"/>
      <c r="I101" s="9">
        <f t="shared" si="10"/>
        <v>1</v>
      </c>
      <c r="J101" s="10">
        <f t="shared" si="11"/>
        <v>0</v>
      </c>
      <c r="K101" s="21">
        <f t="shared" si="13"/>
        <v>0</v>
      </c>
      <c r="L101" s="82"/>
    </row>
    <row r="102" spans="2:12" ht="30" customHeight="1" x14ac:dyDescent="0.3">
      <c r="B102" s="81" t="str">
        <f t="shared" si="12"/>
        <v>JMC</v>
      </c>
      <c r="C102" s="2">
        <f>IF(ISTEXT(D102),MAX($C$4:$C101)+1,"")</f>
        <v>94</v>
      </c>
      <c r="D102" s="4" t="s">
        <v>11</v>
      </c>
      <c r="E102" s="96" t="s">
        <v>156</v>
      </c>
      <c r="F102" s="92" t="s">
        <v>43</v>
      </c>
      <c r="G102" s="76"/>
      <c r="H102" s="8"/>
      <c r="I102" s="9">
        <f t="shared" si="10"/>
        <v>1</v>
      </c>
      <c r="J102" s="10">
        <f t="shared" si="11"/>
        <v>0</v>
      </c>
      <c r="K102" s="21">
        <f t="shared" si="13"/>
        <v>0</v>
      </c>
      <c r="L102" s="82"/>
    </row>
    <row r="103" spans="2:12" ht="30" customHeight="1" x14ac:dyDescent="0.3">
      <c r="B103" s="81" t="str">
        <f t="shared" si="12"/>
        <v>JMC</v>
      </c>
      <c r="C103" s="2">
        <f>IF(ISTEXT(D103),MAX($C$4:$C102)+1,"")</f>
        <v>95</v>
      </c>
      <c r="D103" s="4" t="s">
        <v>11</v>
      </c>
      <c r="E103" s="184" t="s">
        <v>1566</v>
      </c>
      <c r="F103" s="92" t="s">
        <v>43</v>
      </c>
      <c r="G103" s="76"/>
      <c r="H103" s="8"/>
      <c r="I103" s="9">
        <f t="shared" si="10"/>
        <v>1</v>
      </c>
      <c r="J103" s="10">
        <f t="shared" si="11"/>
        <v>0</v>
      </c>
      <c r="K103" s="21">
        <f t="shared" si="13"/>
        <v>0</v>
      </c>
      <c r="L103" s="82"/>
    </row>
    <row r="104" spans="2:12" ht="30" customHeight="1" x14ac:dyDescent="0.3">
      <c r="B104" s="81" t="str">
        <f t="shared" si="12"/>
        <v>JMC</v>
      </c>
      <c r="C104" s="2">
        <f>IF(ISTEXT(D104),MAX($C$4:$C103)+1,"")</f>
        <v>96</v>
      </c>
      <c r="D104" s="4" t="s">
        <v>11</v>
      </c>
      <c r="E104" s="184" t="s">
        <v>1848</v>
      </c>
      <c r="F104" s="92" t="s">
        <v>43</v>
      </c>
      <c r="G104" s="76"/>
      <c r="H104" s="8"/>
      <c r="I104" s="9">
        <f t="shared" si="10"/>
        <v>1</v>
      </c>
      <c r="J104" s="10">
        <f t="shared" si="11"/>
        <v>0</v>
      </c>
      <c r="K104" s="21">
        <f t="shared" si="13"/>
        <v>0</v>
      </c>
      <c r="L104" s="82"/>
    </row>
    <row r="105" spans="2:12" ht="41.4" x14ac:dyDescent="0.3">
      <c r="B105" s="81" t="str">
        <f t="shared" si="12"/>
        <v>JMC</v>
      </c>
      <c r="C105" s="2">
        <f>IF(ISTEXT(D105),MAX($C$4:$C104)+1,"")</f>
        <v>97</v>
      </c>
      <c r="D105" s="4" t="s">
        <v>11</v>
      </c>
      <c r="E105" s="184" t="s">
        <v>1849</v>
      </c>
      <c r="F105" s="92" t="s">
        <v>43</v>
      </c>
      <c r="G105" s="76"/>
      <c r="H105" s="8"/>
      <c r="I105" s="9">
        <f t="shared" si="10"/>
        <v>1</v>
      </c>
      <c r="J105" s="10">
        <f t="shared" si="11"/>
        <v>0</v>
      </c>
      <c r="K105" s="21">
        <f t="shared" si="13"/>
        <v>0</v>
      </c>
      <c r="L105" s="82"/>
    </row>
    <row r="106" spans="2:12" ht="30" customHeight="1" x14ac:dyDescent="0.3">
      <c r="B106" s="81" t="str">
        <f t="shared" si="12"/>
        <v>JMC</v>
      </c>
      <c r="C106" s="2">
        <f>IF(ISTEXT(D106),MAX($C$4:$C105)+1,"")</f>
        <v>98</v>
      </c>
      <c r="D106" s="4" t="s">
        <v>11</v>
      </c>
      <c r="E106" s="184" t="s">
        <v>158</v>
      </c>
      <c r="F106" s="92" t="s">
        <v>43</v>
      </c>
      <c r="G106" s="76"/>
      <c r="H106" s="8"/>
      <c r="I106" s="9">
        <f t="shared" si="10"/>
        <v>1</v>
      </c>
      <c r="J106" s="10">
        <f t="shared" si="11"/>
        <v>0</v>
      </c>
      <c r="K106" s="21">
        <f t="shared" si="13"/>
        <v>0</v>
      </c>
      <c r="L106" s="82"/>
    </row>
    <row r="107" spans="2:12" ht="30" customHeight="1" x14ac:dyDescent="0.3">
      <c r="B107" s="81" t="str">
        <f t="shared" si="12"/>
        <v>JMC</v>
      </c>
      <c r="C107" s="2">
        <f>IF(ISTEXT(D107),MAX($C$4:$C106)+1,"")</f>
        <v>99</v>
      </c>
      <c r="D107" s="4" t="s">
        <v>11</v>
      </c>
      <c r="E107" s="96" t="s">
        <v>159</v>
      </c>
      <c r="F107" s="92" t="s">
        <v>43</v>
      </c>
      <c r="G107" s="76"/>
      <c r="H107" s="8"/>
      <c r="I107" s="9">
        <f t="shared" si="10"/>
        <v>1</v>
      </c>
      <c r="J107" s="10">
        <f t="shared" si="11"/>
        <v>0</v>
      </c>
      <c r="K107" s="21">
        <f t="shared" si="13"/>
        <v>0</v>
      </c>
      <c r="L107" s="82"/>
    </row>
    <row r="108" spans="2:12" ht="30" customHeight="1" x14ac:dyDescent="0.3">
      <c r="B108" s="81" t="str">
        <f t="shared" si="12"/>
        <v>JMC</v>
      </c>
      <c r="C108" s="2">
        <f>IF(ISTEXT(D108),MAX($C$4:$C107)+1,"")</f>
        <v>100</v>
      </c>
      <c r="D108" s="4" t="s">
        <v>11</v>
      </c>
      <c r="E108" s="93" t="s">
        <v>160</v>
      </c>
      <c r="F108" s="92" t="s">
        <v>43</v>
      </c>
      <c r="G108" s="76"/>
      <c r="H108" s="8"/>
      <c r="I108" s="9">
        <f t="shared" si="10"/>
        <v>1</v>
      </c>
      <c r="J108" s="10">
        <f t="shared" si="11"/>
        <v>0</v>
      </c>
      <c r="K108" s="21">
        <f t="shared" si="13"/>
        <v>0</v>
      </c>
      <c r="L108" s="82"/>
    </row>
    <row r="109" spans="2:12" ht="30" customHeight="1" x14ac:dyDescent="0.3">
      <c r="B109" s="81" t="str">
        <f t="shared" si="12"/>
        <v>JMC</v>
      </c>
      <c r="C109" s="2">
        <f>IF(ISTEXT(D109),MAX($C$4:$C108)+1,"")</f>
        <v>101</v>
      </c>
      <c r="D109" s="4" t="s">
        <v>11</v>
      </c>
      <c r="E109" s="93" t="s">
        <v>161</v>
      </c>
      <c r="F109" s="92" t="s">
        <v>43</v>
      </c>
      <c r="G109" s="76"/>
      <c r="H109" s="8"/>
      <c r="I109" s="9">
        <f t="shared" ref="I109:I172" si="14">VLOOKUP($D109,SpecData,2,FALSE)</f>
        <v>1</v>
      </c>
      <c r="J109" s="10">
        <f t="shared" ref="J109:J172" si="15">VLOOKUP($F109,AvailabilityData,2,FALSE)</f>
        <v>0</v>
      </c>
      <c r="K109" s="21">
        <f t="shared" si="13"/>
        <v>0</v>
      </c>
      <c r="L109" s="82"/>
    </row>
    <row r="110" spans="2:12" ht="30" customHeight="1" x14ac:dyDescent="0.3">
      <c r="B110" s="81" t="str">
        <f t="shared" si="12"/>
        <v>JMC</v>
      </c>
      <c r="C110" s="2">
        <f>IF(ISTEXT(D110),MAX($C$4:$C109)+1,"")</f>
        <v>102</v>
      </c>
      <c r="D110" s="4" t="s">
        <v>11</v>
      </c>
      <c r="E110" s="93" t="s">
        <v>162</v>
      </c>
      <c r="F110" s="92" t="s">
        <v>43</v>
      </c>
      <c r="G110" s="76"/>
      <c r="H110" s="8"/>
      <c r="I110" s="9">
        <f t="shared" si="14"/>
        <v>1</v>
      </c>
      <c r="J110" s="10">
        <f t="shared" si="15"/>
        <v>0</v>
      </c>
      <c r="K110" s="21">
        <f t="shared" si="13"/>
        <v>0</v>
      </c>
      <c r="L110" s="82"/>
    </row>
    <row r="111" spans="2:12" ht="30" customHeight="1" x14ac:dyDescent="0.3">
      <c r="B111" s="81" t="str">
        <f t="shared" si="12"/>
        <v>JMC</v>
      </c>
      <c r="C111" s="2">
        <f>IF(ISTEXT(D111),MAX($C$4:$C110)+1,"")</f>
        <v>103</v>
      </c>
      <c r="D111" s="4" t="s">
        <v>11</v>
      </c>
      <c r="E111" s="96" t="s">
        <v>163</v>
      </c>
      <c r="F111" s="92" t="s">
        <v>43</v>
      </c>
      <c r="G111" s="76"/>
      <c r="H111" s="8"/>
      <c r="I111" s="9">
        <f t="shared" si="14"/>
        <v>1</v>
      </c>
      <c r="J111" s="10">
        <f t="shared" si="15"/>
        <v>0</v>
      </c>
      <c r="K111" s="21">
        <f t="shared" si="13"/>
        <v>0</v>
      </c>
      <c r="L111" s="82"/>
    </row>
    <row r="112" spans="2:12" ht="30" customHeight="1" x14ac:dyDescent="0.3">
      <c r="B112" s="81" t="str">
        <f t="shared" ref="B112:B154" si="16">IF(C112="","",$B$4)</f>
        <v>JMC</v>
      </c>
      <c r="C112" s="2">
        <f>IF(ISTEXT(D112),MAX($C$4:$C111)+1,"")</f>
        <v>104</v>
      </c>
      <c r="D112" s="4" t="s">
        <v>11</v>
      </c>
      <c r="E112" s="96" t="s">
        <v>164</v>
      </c>
      <c r="F112" s="92" t="s">
        <v>43</v>
      </c>
      <c r="G112" s="76"/>
      <c r="H112" s="8"/>
      <c r="I112" s="9">
        <f t="shared" si="14"/>
        <v>1</v>
      </c>
      <c r="J112" s="10">
        <f t="shared" si="15"/>
        <v>0</v>
      </c>
      <c r="K112" s="21">
        <f t="shared" si="13"/>
        <v>0</v>
      </c>
      <c r="L112" s="82"/>
    </row>
    <row r="113" spans="2:12" ht="30" customHeight="1" x14ac:dyDescent="0.3">
      <c r="B113" s="81" t="str">
        <f t="shared" si="16"/>
        <v>JMC</v>
      </c>
      <c r="C113" s="2">
        <f>IF(ISTEXT(D113),MAX($C$4:$C112)+1,"")</f>
        <v>105</v>
      </c>
      <c r="D113" s="4" t="s">
        <v>11</v>
      </c>
      <c r="E113" s="96" t="s">
        <v>165</v>
      </c>
      <c r="F113" s="92" t="s">
        <v>43</v>
      </c>
      <c r="G113" s="76"/>
      <c r="H113" s="8"/>
      <c r="I113" s="9">
        <f t="shared" si="14"/>
        <v>1</v>
      </c>
      <c r="J113" s="10">
        <f t="shared" si="15"/>
        <v>0</v>
      </c>
      <c r="K113" s="21">
        <f t="shared" si="13"/>
        <v>0</v>
      </c>
      <c r="L113" s="82"/>
    </row>
    <row r="114" spans="2:12" ht="30" customHeight="1" x14ac:dyDescent="0.3">
      <c r="B114" s="81" t="str">
        <f t="shared" si="16"/>
        <v>JMC</v>
      </c>
      <c r="C114" s="2">
        <f>IF(ISTEXT(D114),MAX($C$4:$C113)+1,"")</f>
        <v>106</v>
      </c>
      <c r="D114" s="4" t="s">
        <v>11</v>
      </c>
      <c r="E114" s="96" t="s">
        <v>166</v>
      </c>
      <c r="F114" s="92" t="s">
        <v>43</v>
      </c>
      <c r="G114" s="76"/>
      <c r="H114" s="8"/>
      <c r="I114" s="9">
        <f t="shared" si="14"/>
        <v>1</v>
      </c>
      <c r="J114" s="10">
        <f t="shared" si="15"/>
        <v>0</v>
      </c>
      <c r="K114" s="21">
        <f t="shared" si="13"/>
        <v>0</v>
      </c>
      <c r="L114" s="82"/>
    </row>
    <row r="115" spans="2:12" ht="30" customHeight="1" x14ac:dyDescent="0.3">
      <c r="B115" s="81" t="str">
        <f t="shared" si="16"/>
        <v>JMC</v>
      </c>
      <c r="C115" s="2">
        <f>IF(ISTEXT(D115),MAX($C$4:$C114)+1,"")</f>
        <v>107</v>
      </c>
      <c r="D115" s="4" t="s">
        <v>11</v>
      </c>
      <c r="E115" s="93" t="s">
        <v>167</v>
      </c>
      <c r="F115" s="92" t="s">
        <v>43</v>
      </c>
      <c r="G115" s="76"/>
      <c r="H115" s="8"/>
      <c r="I115" s="9">
        <f t="shared" si="14"/>
        <v>1</v>
      </c>
      <c r="J115" s="10">
        <f t="shared" si="15"/>
        <v>0</v>
      </c>
      <c r="K115" s="21">
        <f t="shared" si="13"/>
        <v>0</v>
      </c>
      <c r="L115" s="82"/>
    </row>
    <row r="116" spans="2:12" ht="30" customHeight="1" x14ac:dyDescent="0.3">
      <c r="B116" s="86"/>
      <c r="C116" s="86" t="str">
        <f>IF(ISTEXT(D116),MAX($C$7:$C115)+1,"")</f>
        <v/>
      </c>
      <c r="D116" s="3"/>
      <c r="E116" s="94" t="s">
        <v>168</v>
      </c>
      <c r="F116" s="183"/>
      <c r="G116" s="72"/>
      <c r="H116" s="72"/>
      <c r="I116" s="72"/>
      <c r="J116" s="72"/>
      <c r="K116" s="72"/>
      <c r="L116" s="72"/>
    </row>
    <row r="117" spans="2:12" ht="30" customHeight="1" x14ac:dyDescent="0.3">
      <c r="B117" s="81" t="str">
        <f t="shared" si="16"/>
        <v>JMC</v>
      </c>
      <c r="C117" s="2">
        <f>IF(ISTEXT(D117),MAX($C$4:$C115)+1,"")</f>
        <v>108</v>
      </c>
      <c r="D117" s="4" t="s">
        <v>11</v>
      </c>
      <c r="E117" s="194" t="s">
        <v>169</v>
      </c>
      <c r="F117" s="92" t="s">
        <v>43</v>
      </c>
      <c r="G117" s="76"/>
      <c r="H117" s="8"/>
      <c r="I117" s="9">
        <f t="shared" si="14"/>
        <v>1</v>
      </c>
      <c r="J117" s="10">
        <f t="shared" si="15"/>
        <v>0</v>
      </c>
      <c r="K117" s="21">
        <f t="shared" si="13"/>
        <v>0</v>
      </c>
      <c r="L117" s="82"/>
    </row>
    <row r="118" spans="2:12" ht="30" customHeight="1" x14ac:dyDescent="0.3">
      <c r="B118" s="86"/>
      <c r="C118" s="86" t="str">
        <f>IF(ISTEXT(D118),MAX($C$7:$C117)+1,"")</f>
        <v/>
      </c>
      <c r="D118" s="3"/>
      <c r="E118" s="94" t="s">
        <v>170</v>
      </c>
      <c r="F118" s="183"/>
      <c r="G118" s="72"/>
      <c r="H118" s="72"/>
      <c r="I118" s="72"/>
      <c r="J118" s="72"/>
      <c r="K118" s="72"/>
      <c r="L118" s="72"/>
    </row>
    <row r="119" spans="2:12" ht="30" customHeight="1" x14ac:dyDescent="0.3">
      <c r="B119" s="81" t="str">
        <f t="shared" si="16"/>
        <v>JMC</v>
      </c>
      <c r="C119" s="2">
        <f>IF(ISTEXT(D119),MAX($C$4:$C117)+1,"")</f>
        <v>109</v>
      </c>
      <c r="D119" s="4" t="s">
        <v>11</v>
      </c>
      <c r="E119" s="99" t="s">
        <v>171</v>
      </c>
      <c r="F119" s="92" t="s">
        <v>43</v>
      </c>
      <c r="G119" s="76"/>
      <c r="H119" s="8"/>
      <c r="I119" s="9">
        <f t="shared" si="14"/>
        <v>1</v>
      </c>
      <c r="J119" s="10">
        <f t="shared" si="15"/>
        <v>0</v>
      </c>
      <c r="K119" s="21">
        <f t="shared" si="13"/>
        <v>0</v>
      </c>
      <c r="L119" s="82"/>
    </row>
    <row r="120" spans="2:12" ht="30" customHeight="1" x14ac:dyDescent="0.3">
      <c r="B120" s="81" t="str">
        <f t="shared" si="16"/>
        <v>JMC</v>
      </c>
      <c r="C120" s="2">
        <f>IF(ISTEXT(D120),MAX($C$4:$C119)+1,"")</f>
        <v>110</v>
      </c>
      <c r="D120" s="4" t="s">
        <v>11</v>
      </c>
      <c r="E120" s="95" t="s">
        <v>172</v>
      </c>
      <c r="F120" s="92" t="s">
        <v>43</v>
      </c>
      <c r="G120" s="76"/>
      <c r="H120" s="8"/>
      <c r="I120" s="9">
        <f t="shared" si="14"/>
        <v>1</v>
      </c>
      <c r="J120" s="10">
        <f t="shared" si="15"/>
        <v>0</v>
      </c>
      <c r="K120" s="21">
        <f t="shared" si="13"/>
        <v>0</v>
      </c>
      <c r="L120" s="82"/>
    </row>
    <row r="121" spans="2:12" ht="30" customHeight="1" x14ac:dyDescent="0.3">
      <c r="B121" s="81" t="str">
        <f t="shared" si="16"/>
        <v>JMC</v>
      </c>
      <c r="C121" s="2">
        <f>IF(ISTEXT(D121),MAX($C$4:$C120)+1,"")</f>
        <v>111</v>
      </c>
      <c r="D121" s="4" t="s">
        <v>11</v>
      </c>
      <c r="E121" s="95" t="s">
        <v>173</v>
      </c>
      <c r="F121" s="92" t="s">
        <v>43</v>
      </c>
      <c r="G121" s="76"/>
      <c r="H121" s="8"/>
      <c r="I121" s="9">
        <f t="shared" si="14"/>
        <v>1</v>
      </c>
      <c r="J121" s="10">
        <f t="shared" si="15"/>
        <v>0</v>
      </c>
      <c r="K121" s="21">
        <f t="shared" si="13"/>
        <v>0</v>
      </c>
      <c r="L121" s="82"/>
    </row>
    <row r="122" spans="2:12" ht="30" customHeight="1" x14ac:dyDescent="0.3">
      <c r="B122" s="81" t="str">
        <f t="shared" si="16"/>
        <v>JMC</v>
      </c>
      <c r="C122" s="2">
        <f>IF(ISTEXT(D122),MAX($C$4:$C121)+1,"")</f>
        <v>112</v>
      </c>
      <c r="D122" s="4" t="s">
        <v>11</v>
      </c>
      <c r="E122" s="95" t="s">
        <v>174</v>
      </c>
      <c r="F122" s="92" t="s">
        <v>43</v>
      </c>
      <c r="G122" s="76"/>
      <c r="H122" s="8"/>
      <c r="I122" s="9">
        <f t="shared" si="14"/>
        <v>1</v>
      </c>
      <c r="J122" s="10">
        <f t="shared" si="15"/>
        <v>0</v>
      </c>
      <c r="K122" s="21">
        <f t="shared" si="13"/>
        <v>0</v>
      </c>
      <c r="L122" s="82"/>
    </row>
    <row r="123" spans="2:12" ht="30" customHeight="1" x14ac:dyDescent="0.3">
      <c r="B123" s="81" t="str">
        <f t="shared" si="16"/>
        <v>JMC</v>
      </c>
      <c r="C123" s="2">
        <f>IF(ISTEXT(D123),MAX($C$4:$C122)+1,"")</f>
        <v>113</v>
      </c>
      <c r="D123" s="4" t="s">
        <v>11</v>
      </c>
      <c r="E123" s="195" t="s">
        <v>175</v>
      </c>
      <c r="F123" s="92" t="s">
        <v>43</v>
      </c>
      <c r="G123" s="76"/>
      <c r="H123" s="8"/>
      <c r="I123" s="9">
        <f t="shared" si="14"/>
        <v>1</v>
      </c>
      <c r="J123" s="10">
        <f t="shared" si="15"/>
        <v>0</v>
      </c>
      <c r="K123" s="21">
        <f t="shared" si="13"/>
        <v>0</v>
      </c>
      <c r="L123" s="82"/>
    </row>
    <row r="124" spans="2:12" ht="30" customHeight="1" x14ac:dyDescent="0.3">
      <c r="B124" s="81" t="str">
        <f t="shared" si="16"/>
        <v>JMC</v>
      </c>
      <c r="C124" s="2">
        <f>IF(ISTEXT(D124),MAX($C$4:$C123)+1,"")</f>
        <v>114</v>
      </c>
      <c r="D124" s="4" t="s">
        <v>11</v>
      </c>
      <c r="E124" s="195" t="s">
        <v>176</v>
      </c>
      <c r="F124" s="92" t="s">
        <v>43</v>
      </c>
      <c r="G124" s="76"/>
      <c r="H124" s="8"/>
      <c r="I124" s="9">
        <f t="shared" si="14"/>
        <v>1</v>
      </c>
      <c r="J124" s="10">
        <f t="shared" si="15"/>
        <v>0</v>
      </c>
      <c r="K124" s="21">
        <f t="shared" si="13"/>
        <v>0</v>
      </c>
      <c r="L124" s="82"/>
    </row>
    <row r="125" spans="2:12" ht="30" customHeight="1" x14ac:dyDescent="0.3">
      <c r="B125" s="81" t="str">
        <f t="shared" si="16"/>
        <v>JMC</v>
      </c>
      <c r="C125" s="2">
        <f>IF(ISTEXT(D125),MAX($C$4:$C124)+1,"")</f>
        <v>115</v>
      </c>
      <c r="D125" s="4" t="s">
        <v>11</v>
      </c>
      <c r="E125" s="93" t="s">
        <v>177</v>
      </c>
      <c r="F125" s="92" t="s">
        <v>43</v>
      </c>
      <c r="G125" s="76"/>
      <c r="H125" s="8"/>
      <c r="I125" s="9">
        <f t="shared" si="14"/>
        <v>1</v>
      </c>
      <c r="J125" s="10">
        <f t="shared" si="15"/>
        <v>0</v>
      </c>
      <c r="K125" s="21">
        <f t="shared" si="13"/>
        <v>0</v>
      </c>
      <c r="L125" s="82"/>
    </row>
    <row r="126" spans="2:12" ht="30" customHeight="1" x14ac:dyDescent="0.3">
      <c r="B126" s="86"/>
      <c r="C126" s="86" t="str">
        <f>IF(ISTEXT(D126),MAX($C$7:$C125)+1,"")</f>
        <v/>
      </c>
      <c r="D126" s="3"/>
      <c r="E126" s="94" t="s">
        <v>178</v>
      </c>
      <c r="F126" s="183"/>
      <c r="G126" s="72"/>
      <c r="H126" s="72"/>
      <c r="I126" s="72"/>
      <c r="J126" s="72"/>
      <c r="K126" s="72"/>
      <c r="L126" s="72"/>
    </row>
    <row r="127" spans="2:12" ht="30" customHeight="1" x14ac:dyDescent="0.3">
      <c r="B127" s="81" t="str">
        <f t="shared" si="16"/>
        <v>JMC</v>
      </c>
      <c r="C127" s="2">
        <f>IF(ISTEXT(D127),MAX($C$4:$C125)+1,"")</f>
        <v>116</v>
      </c>
      <c r="D127" s="4" t="s">
        <v>11</v>
      </c>
      <c r="E127" s="99" t="s">
        <v>179</v>
      </c>
      <c r="F127" s="92" t="s">
        <v>43</v>
      </c>
      <c r="G127" s="76"/>
      <c r="H127" s="8"/>
      <c r="I127" s="9">
        <f t="shared" si="14"/>
        <v>1</v>
      </c>
      <c r="J127" s="10">
        <f t="shared" si="15"/>
        <v>0</v>
      </c>
      <c r="K127" s="21">
        <f t="shared" si="13"/>
        <v>0</v>
      </c>
      <c r="L127" s="82"/>
    </row>
    <row r="128" spans="2:12" ht="30" customHeight="1" x14ac:dyDescent="0.3">
      <c r="B128" s="81" t="str">
        <f t="shared" si="16"/>
        <v>JMC</v>
      </c>
      <c r="C128" s="2">
        <f>IF(ISTEXT(D128),MAX($C$4:$C127)+1,"")</f>
        <v>117</v>
      </c>
      <c r="D128" s="4" t="s">
        <v>11</v>
      </c>
      <c r="E128" s="95" t="s">
        <v>180</v>
      </c>
      <c r="F128" s="92" t="s">
        <v>43</v>
      </c>
      <c r="G128" s="76"/>
      <c r="H128" s="8"/>
      <c r="I128" s="9">
        <f t="shared" si="14"/>
        <v>1</v>
      </c>
      <c r="J128" s="10">
        <f t="shared" si="15"/>
        <v>0</v>
      </c>
      <c r="K128" s="21">
        <f t="shared" si="13"/>
        <v>0</v>
      </c>
      <c r="L128" s="82"/>
    </row>
    <row r="129" spans="2:12" ht="30" customHeight="1" x14ac:dyDescent="0.3">
      <c r="B129" s="81" t="str">
        <f t="shared" si="16"/>
        <v>JMC</v>
      </c>
      <c r="C129" s="2">
        <f>IF(ISTEXT(D129),MAX($C$4:$C128)+1,"")</f>
        <v>118</v>
      </c>
      <c r="D129" s="4" t="s">
        <v>11</v>
      </c>
      <c r="E129" s="95" t="s">
        <v>181</v>
      </c>
      <c r="F129" s="92" t="s">
        <v>43</v>
      </c>
      <c r="G129" s="76"/>
      <c r="H129" s="8"/>
      <c r="I129" s="9">
        <f t="shared" si="14"/>
        <v>1</v>
      </c>
      <c r="J129" s="10">
        <f t="shared" si="15"/>
        <v>0</v>
      </c>
      <c r="K129" s="21">
        <f t="shared" si="13"/>
        <v>0</v>
      </c>
      <c r="L129" s="82"/>
    </row>
    <row r="130" spans="2:12" ht="30" customHeight="1" x14ac:dyDescent="0.3">
      <c r="B130" s="81" t="str">
        <f t="shared" si="16"/>
        <v>JMC</v>
      </c>
      <c r="C130" s="2">
        <f>IF(ISTEXT(D130),MAX($C$4:$C129)+1,"")</f>
        <v>119</v>
      </c>
      <c r="D130" s="4" t="s">
        <v>11</v>
      </c>
      <c r="E130" s="95" t="s">
        <v>182</v>
      </c>
      <c r="F130" s="92" t="s">
        <v>43</v>
      </c>
      <c r="G130" s="76"/>
      <c r="H130" s="8"/>
      <c r="I130" s="9">
        <f t="shared" si="14"/>
        <v>1</v>
      </c>
      <c r="J130" s="10">
        <f t="shared" si="15"/>
        <v>0</v>
      </c>
      <c r="K130" s="21">
        <f t="shared" si="13"/>
        <v>0</v>
      </c>
      <c r="L130" s="82"/>
    </row>
    <row r="131" spans="2:12" ht="30" customHeight="1" x14ac:dyDescent="0.3">
      <c r="B131" s="81" t="str">
        <f t="shared" si="16"/>
        <v>JMC</v>
      </c>
      <c r="C131" s="2">
        <f>IF(ISTEXT(D131),MAX($C$4:$C130)+1,"")</f>
        <v>120</v>
      </c>
      <c r="D131" s="4" t="s">
        <v>11</v>
      </c>
      <c r="E131" s="95" t="s">
        <v>183</v>
      </c>
      <c r="F131" s="92" t="s">
        <v>43</v>
      </c>
      <c r="G131" s="76"/>
      <c r="H131" s="8"/>
      <c r="I131" s="9">
        <f t="shared" si="14"/>
        <v>1</v>
      </c>
      <c r="J131" s="10">
        <f t="shared" si="15"/>
        <v>0</v>
      </c>
      <c r="K131" s="21">
        <f t="shared" si="13"/>
        <v>0</v>
      </c>
      <c r="L131" s="82"/>
    </row>
    <row r="132" spans="2:12" ht="30" customHeight="1" x14ac:dyDescent="0.3">
      <c r="B132" s="81" t="str">
        <f t="shared" si="16"/>
        <v>JMC</v>
      </c>
      <c r="C132" s="2">
        <f>IF(ISTEXT(D132),MAX($C$4:$C131)+1,"")</f>
        <v>121</v>
      </c>
      <c r="D132" s="4" t="s">
        <v>11</v>
      </c>
      <c r="E132" s="95" t="s">
        <v>184</v>
      </c>
      <c r="F132" s="92" t="s">
        <v>43</v>
      </c>
      <c r="G132" s="76"/>
      <c r="H132" s="8"/>
      <c r="I132" s="9">
        <f t="shared" si="14"/>
        <v>1</v>
      </c>
      <c r="J132" s="10">
        <f t="shared" si="15"/>
        <v>0</v>
      </c>
      <c r="K132" s="21">
        <f t="shared" si="13"/>
        <v>0</v>
      </c>
      <c r="L132" s="82"/>
    </row>
    <row r="133" spans="2:12" ht="30" customHeight="1" x14ac:dyDescent="0.3">
      <c r="B133" s="81" t="str">
        <f t="shared" si="16"/>
        <v>JMC</v>
      </c>
      <c r="C133" s="2">
        <f>IF(ISTEXT(D133),MAX($C$4:$C132)+1,"")</f>
        <v>122</v>
      </c>
      <c r="D133" s="4" t="s">
        <v>11</v>
      </c>
      <c r="E133" s="96" t="s">
        <v>185</v>
      </c>
      <c r="F133" s="92" t="s">
        <v>43</v>
      </c>
      <c r="G133" s="76"/>
      <c r="H133" s="8"/>
      <c r="I133" s="9">
        <f t="shared" si="14"/>
        <v>1</v>
      </c>
      <c r="J133" s="10">
        <f t="shared" si="15"/>
        <v>0</v>
      </c>
      <c r="K133" s="21">
        <f t="shared" si="13"/>
        <v>0</v>
      </c>
      <c r="L133" s="82"/>
    </row>
    <row r="134" spans="2:12" ht="30" customHeight="1" x14ac:dyDescent="0.3">
      <c r="B134" s="81" t="str">
        <f t="shared" si="16"/>
        <v>JMC</v>
      </c>
      <c r="C134" s="2">
        <f>IF(ISTEXT(D134),MAX($C$4:$C133)+1,"")</f>
        <v>123</v>
      </c>
      <c r="D134" s="4" t="s">
        <v>11</v>
      </c>
      <c r="E134" s="96" t="s">
        <v>186</v>
      </c>
      <c r="F134" s="92" t="s">
        <v>43</v>
      </c>
      <c r="G134" s="76"/>
      <c r="H134" s="8"/>
      <c r="I134" s="9">
        <f t="shared" si="14"/>
        <v>1</v>
      </c>
      <c r="J134" s="10">
        <f t="shared" si="15"/>
        <v>0</v>
      </c>
      <c r="K134" s="21">
        <f t="shared" ref="K134:K178" si="17">I134*J134</f>
        <v>0</v>
      </c>
      <c r="L134" s="82"/>
    </row>
    <row r="135" spans="2:12" ht="30" customHeight="1" x14ac:dyDescent="0.3">
      <c r="B135" s="81" t="str">
        <f t="shared" si="16"/>
        <v>JMC</v>
      </c>
      <c r="C135" s="2">
        <f>IF(ISTEXT(D135),MAX($C$4:$C134)+1,"")</f>
        <v>124</v>
      </c>
      <c r="D135" s="4" t="s">
        <v>11</v>
      </c>
      <c r="E135" s="93" t="s">
        <v>187</v>
      </c>
      <c r="F135" s="92" t="s">
        <v>43</v>
      </c>
      <c r="G135" s="76"/>
      <c r="H135" s="8"/>
      <c r="I135" s="9">
        <f t="shared" si="14"/>
        <v>1</v>
      </c>
      <c r="J135" s="10">
        <f t="shared" si="15"/>
        <v>0</v>
      </c>
      <c r="K135" s="21">
        <f t="shared" si="17"/>
        <v>0</v>
      </c>
      <c r="L135" s="82"/>
    </row>
    <row r="136" spans="2:12" ht="30" customHeight="1" x14ac:dyDescent="0.3">
      <c r="B136" s="86"/>
      <c r="C136" s="86" t="str">
        <f>IF(ISTEXT(D136),MAX($C$7:$C135)+1,"")</f>
        <v/>
      </c>
      <c r="D136" s="3"/>
      <c r="E136" s="94" t="s">
        <v>188</v>
      </c>
      <c r="F136" s="183"/>
      <c r="G136" s="72"/>
      <c r="H136" s="72"/>
      <c r="I136" s="72"/>
      <c r="J136" s="72"/>
      <c r="K136" s="72"/>
      <c r="L136" s="72"/>
    </row>
    <row r="137" spans="2:12" ht="30" customHeight="1" x14ac:dyDescent="0.3">
      <c r="B137" s="81" t="str">
        <f t="shared" si="16"/>
        <v>JMC</v>
      </c>
      <c r="C137" s="2">
        <f>IF(ISTEXT(D137),MAX($C$4:$C135)+1,"")</f>
        <v>125</v>
      </c>
      <c r="D137" s="4" t="s">
        <v>11</v>
      </c>
      <c r="E137" s="99" t="s">
        <v>189</v>
      </c>
      <c r="F137" s="92" t="s">
        <v>43</v>
      </c>
      <c r="G137" s="76"/>
      <c r="H137" s="8"/>
      <c r="I137" s="9">
        <f t="shared" si="14"/>
        <v>1</v>
      </c>
      <c r="J137" s="10">
        <f t="shared" si="15"/>
        <v>0</v>
      </c>
      <c r="K137" s="21">
        <f t="shared" si="17"/>
        <v>0</v>
      </c>
      <c r="L137" s="82"/>
    </row>
    <row r="138" spans="2:12" ht="30" customHeight="1" x14ac:dyDescent="0.3">
      <c r="B138" s="81" t="str">
        <f t="shared" si="16"/>
        <v>JMC</v>
      </c>
      <c r="C138" s="2">
        <f>IF(ISTEXT(D138),MAX($C$4:$C137)+1,"")</f>
        <v>126</v>
      </c>
      <c r="D138" s="4" t="s">
        <v>11</v>
      </c>
      <c r="E138" s="95" t="s">
        <v>190</v>
      </c>
      <c r="F138" s="92" t="s">
        <v>43</v>
      </c>
      <c r="G138" s="76"/>
      <c r="H138" s="8"/>
      <c r="I138" s="9">
        <f t="shared" si="14"/>
        <v>1</v>
      </c>
      <c r="J138" s="10">
        <f t="shared" si="15"/>
        <v>0</v>
      </c>
      <c r="K138" s="21">
        <f t="shared" si="17"/>
        <v>0</v>
      </c>
      <c r="L138" s="82"/>
    </row>
    <row r="139" spans="2:12" ht="30" customHeight="1" x14ac:dyDescent="0.3">
      <c r="B139" s="81" t="str">
        <f t="shared" si="16"/>
        <v>JMC</v>
      </c>
      <c r="C139" s="2">
        <f>IF(ISTEXT(D139),MAX($C$4:$C138)+1,"")</f>
        <v>127</v>
      </c>
      <c r="D139" s="4" t="s">
        <v>11</v>
      </c>
      <c r="E139" s="95" t="s">
        <v>191</v>
      </c>
      <c r="F139" s="92" t="s">
        <v>43</v>
      </c>
      <c r="G139" s="76"/>
      <c r="H139" s="8"/>
      <c r="I139" s="9">
        <f t="shared" si="14"/>
        <v>1</v>
      </c>
      <c r="J139" s="10">
        <f t="shared" si="15"/>
        <v>0</v>
      </c>
      <c r="K139" s="21">
        <f t="shared" si="17"/>
        <v>0</v>
      </c>
      <c r="L139" s="82"/>
    </row>
    <row r="140" spans="2:12" ht="30" customHeight="1" x14ac:dyDescent="0.3">
      <c r="B140" s="81" t="str">
        <f t="shared" si="16"/>
        <v>JMC</v>
      </c>
      <c r="C140" s="2">
        <f>IF(ISTEXT(D140),MAX($C$4:$C139)+1,"")</f>
        <v>128</v>
      </c>
      <c r="D140" s="4" t="s">
        <v>11</v>
      </c>
      <c r="E140" s="95" t="s">
        <v>192</v>
      </c>
      <c r="F140" s="92" t="s">
        <v>43</v>
      </c>
      <c r="G140" s="76"/>
      <c r="H140" s="8"/>
      <c r="I140" s="9">
        <f t="shared" si="14"/>
        <v>1</v>
      </c>
      <c r="J140" s="10">
        <f t="shared" si="15"/>
        <v>0</v>
      </c>
      <c r="K140" s="21">
        <f t="shared" si="17"/>
        <v>0</v>
      </c>
      <c r="L140" s="82"/>
    </row>
    <row r="141" spans="2:12" ht="30" customHeight="1" x14ac:dyDescent="0.3">
      <c r="B141" s="81" t="str">
        <f t="shared" si="16"/>
        <v>JMC</v>
      </c>
      <c r="C141" s="2">
        <f>IF(ISTEXT(D141),MAX($C$4:$C140)+1,"")</f>
        <v>129</v>
      </c>
      <c r="D141" s="4" t="s">
        <v>11</v>
      </c>
      <c r="E141" s="95" t="s">
        <v>193</v>
      </c>
      <c r="F141" s="92" t="s">
        <v>43</v>
      </c>
      <c r="G141" s="76"/>
      <c r="H141" s="8"/>
      <c r="I141" s="9">
        <f t="shared" si="14"/>
        <v>1</v>
      </c>
      <c r="J141" s="10">
        <f t="shared" si="15"/>
        <v>0</v>
      </c>
      <c r="K141" s="21">
        <f t="shared" si="17"/>
        <v>0</v>
      </c>
      <c r="L141" s="82"/>
    </row>
    <row r="142" spans="2:12" ht="30" customHeight="1" x14ac:dyDescent="0.3">
      <c r="B142" s="81" t="str">
        <f t="shared" si="16"/>
        <v>JMC</v>
      </c>
      <c r="C142" s="2">
        <f>IF(ISTEXT(D142),MAX($C$4:$C141)+1,"")</f>
        <v>130</v>
      </c>
      <c r="D142" s="4" t="s">
        <v>11</v>
      </c>
      <c r="E142" s="95" t="s">
        <v>194</v>
      </c>
      <c r="F142" s="92" t="s">
        <v>43</v>
      </c>
      <c r="G142" s="76"/>
      <c r="H142" s="8"/>
      <c r="I142" s="9">
        <f t="shared" si="14"/>
        <v>1</v>
      </c>
      <c r="J142" s="10">
        <f t="shared" si="15"/>
        <v>0</v>
      </c>
      <c r="K142" s="21">
        <f t="shared" si="17"/>
        <v>0</v>
      </c>
      <c r="L142" s="82"/>
    </row>
    <row r="143" spans="2:12" ht="30" customHeight="1" x14ac:dyDescent="0.3">
      <c r="B143" s="81" t="str">
        <f t="shared" si="16"/>
        <v>JMC</v>
      </c>
      <c r="C143" s="2">
        <f>IF(ISTEXT(D143),MAX($C$4:$C142)+1,"")</f>
        <v>131</v>
      </c>
      <c r="D143" s="4" t="s">
        <v>11</v>
      </c>
      <c r="E143" s="95" t="s">
        <v>195</v>
      </c>
      <c r="F143" s="92" t="s">
        <v>43</v>
      </c>
      <c r="G143" s="76"/>
      <c r="H143" s="8"/>
      <c r="I143" s="9">
        <f t="shared" si="14"/>
        <v>1</v>
      </c>
      <c r="J143" s="10">
        <f t="shared" si="15"/>
        <v>0</v>
      </c>
      <c r="K143" s="21">
        <f t="shared" si="17"/>
        <v>0</v>
      </c>
      <c r="L143" s="82"/>
    </row>
    <row r="144" spans="2:12" ht="30" customHeight="1" x14ac:dyDescent="0.3">
      <c r="B144" s="81" t="str">
        <f t="shared" si="16"/>
        <v>JMC</v>
      </c>
      <c r="C144" s="2">
        <f>IF(ISTEXT(D144),MAX($C$4:$C143)+1,"")</f>
        <v>132</v>
      </c>
      <c r="D144" s="4" t="s">
        <v>11</v>
      </c>
      <c r="E144" s="96" t="s">
        <v>196</v>
      </c>
      <c r="F144" s="92" t="s">
        <v>43</v>
      </c>
      <c r="G144" s="76"/>
      <c r="H144" s="8"/>
      <c r="I144" s="9">
        <f t="shared" si="14"/>
        <v>1</v>
      </c>
      <c r="J144" s="10">
        <f t="shared" si="15"/>
        <v>0</v>
      </c>
      <c r="K144" s="21">
        <f t="shared" si="17"/>
        <v>0</v>
      </c>
      <c r="L144" s="82"/>
    </row>
    <row r="145" spans="2:12" ht="30" customHeight="1" x14ac:dyDescent="0.3">
      <c r="B145" s="81" t="str">
        <f t="shared" si="16"/>
        <v>JMC</v>
      </c>
      <c r="C145" s="2">
        <f>IF(ISTEXT(D145),MAX($C$4:$C144)+1,"")</f>
        <v>133</v>
      </c>
      <c r="D145" s="4" t="s">
        <v>11</v>
      </c>
      <c r="E145" s="93" t="s">
        <v>197</v>
      </c>
      <c r="F145" s="92" t="s">
        <v>43</v>
      </c>
      <c r="G145" s="76"/>
      <c r="H145" s="8"/>
      <c r="I145" s="9">
        <f t="shared" si="14"/>
        <v>1</v>
      </c>
      <c r="J145" s="10">
        <f t="shared" si="15"/>
        <v>0</v>
      </c>
      <c r="K145" s="21">
        <f t="shared" si="17"/>
        <v>0</v>
      </c>
      <c r="L145" s="82"/>
    </row>
    <row r="146" spans="2:12" ht="30" customHeight="1" x14ac:dyDescent="0.3">
      <c r="B146" s="81" t="str">
        <f t="shared" si="16"/>
        <v>JMC</v>
      </c>
      <c r="C146" s="2">
        <f>IF(ISTEXT(D146),MAX($C$4:$C145)+1,"")</f>
        <v>134</v>
      </c>
      <c r="D146" s="4" t="s">
        <v>11</v>
      </c>
      <c r="E146" s="96" t="s">
        <v>198</v>
      </c>
      <c r="F146" s="92" t="s">
        <v>43</v>
      </c>
      <c r="G146" s="76"/>
      <c r="H146" s="8"/>
      <c r="I146" s="9">
        <f t="shared" si="14"/>
        <v>1</v>
      </c>
      <c r="J146" s="10">
        <f t="shared" si="15"/>
        <v>0</v>
      </c>
      <c r="K146" s="21">
        <f t="shared" si="17"/>
        <v>0</v>
      </c>
      <c r="L146" s="82"/>
    </row>
    <row r="147" spans="2:12" ht="30" customHeight="1" x14ac:dyDescent="0.3">
      <c r="B147" s="86"/>
      <c r="C147" s="86" t="str">
        <f>IF(ISTEXT(D147),MAX($C$7:$C146)+1,"")</f>
        <v/>
      </c>
      <c r="D147" s="3"/>
      <c r="E147" s="94" t="s">
        <v>199</v>
      </c>
      <c r="F147" s="183"/>
      <c r="G147" s="72"/>
      <c r="H147" s="72"/>
      <c r="I147" s="72"/>
      <c r="J147" s="72"/>
      <c r="K147" s="72"/>
      <c r="L147" s="72"/>
    </row>
    <row r="148" spans="2:12" ht="30" customHeight="1" x14ac:dyDescent="0.3">
      <c r="B148" s="81" t="str">
        <f t="shared" si="16"/>
        <v>JMC</v>
      </c>
      <c r="C148" s="2">
        <f>IF(ISTEXT(D148),MAX($C$4:$C146)+1,"")</f>
        <v>135</v>
      </c>
      <c r="D148" s="4" t="s">
        <v>11</v>
      </c>
      <c r="E148" s="99" t="s">
        <v>200</v>
      </c>
      <c r="F148" s="92" t="s">
        <v>43</v>
      </c>
      <c r="G148" s="76"/>
      <c r="H148" s="8"/>
      <c r="I148" s="9">
        <f t="shared" si="14"/>
        <v>1</v>
      </c>
      <c r="J148" s="10">
        <f t="shared" si="15"/>
        <v>0</v>
      </c>
      <c r="K148" s="21">
        <f t="shared" si="17"/>
        <v>0</v>
      </c>
      <c r="L148" s="82"/>
    </row>
    <row r="149" spans="2:12" ht="30" customHeight="1" x14ac:dyDescent="0.3">
      <c r="B149" s="81" t="str">
        <f t="shared" si="16"/>
        <v>JMC</v>
      </c>
      <c r="C149" s="2">
        <f>IF(ISTEXT(D149),MAX($C$4:$C148)+1,"")</f>
        <v>136</v>
      </c>
      <c r="D149" s="4" t="s">
        <v>11</v>
      </c>
      <c r="E149" s="95" t="s">
        <v>201</v>
      </c>
      <c r="F149" s="92" t="s">
        <v>43</v>
      </c>
      <c r="G149" s="76"/>
      <c r="H149" s="8"/>
      <c r="I149" s="9">
        <f t="shared" si="14"/>
        <v>1</v>
      </c>
      <c r="J149" s="10">
        <f t="shared" si="15"/>
        <v>0</v>
      </c>
      <c r="K149" s="21">
        <f t="shared" si="17"/>
        <v>0</v>
      </c>
      <c r="L149" s="82"/>
    </row>
    <row r="150" spans="2:12" ht="30" customHeight="1" x14ac:dyDescent="0.3">
      <c r="B150" s="81" t="str">
        <f t="shared" si="16"/>
        <v>JMC</v>
      </c>
      <c r="C150" s="2">
        <f>IF(ISTEXT(D150),MAX($C$4:$C149)+1,"")</f>
        <v>137</v>
      </c>
      <c r="D150" s="4" t="s">
        <v>11</v>
      </c>
      <c r="E150" s="95" t="s">
        <v>202</v>
      </c>
      <c r="F150" s="92" t="s">
        <v>43</v>
      </c>
      <c r="G150" s="76"/>
      <c r="H150" s="8"/>
      <c r="I150" s="9">
        <f t="shared" si="14"/>
        <v>1</v>
      </c>
      <c r="J150" s="10">
        <f t="shared" si="15"/>
        <v>0</v>
      </c>
      <c r="K150" s="21">
        <f t="shared" si="17"/>
        <v>0</v>
      </c>
      <c r="L150" s="82"/>
    </row>
    <row r="151" spans="2:12" ht="30" customHeight="1" x14ac:dyDescent="0.3">
      <c r="B151" s="81" t="str">
        <f t="shared" si="16"/>
        <v>JMC</v>
      </c>
      <c r="C151" s="2">
        <f>IF(ISTEXT(D151),MAX($C$4:$C150)+1,"")</f>
        <v>138</v>
      </c>
      <c r="D151" s="4" t="s">
        <v>11</v>
      </c>
      <c r="E151" s="95" t="s">
        <v>203</v>
      </c>
      <c r="F151" s="92" t="s">
        <v>43</v>
      </c>
      <c r="G151" s="76"/>
      <c r="H151" s="8"/>
      <c r="I151" s="9">
        <f t="shared" si="14"/>
        <v>1</v>
      </c>
      <c r="J151" s="10">
        <f t="shared" si="15"/>
        <v>0</v>
      </c>
      <c r="K151" s="21">
        <f t="shared" si="17"/>
        <v>0</v>
      </c>
      <c r="L151" s="82"/>
    </row>
    <row r="152" spans="2:12" ht="30" customHeight="1" x14ac:dyDescent="0.3">
      <c r="B152" s="81" t="str">
        <f t="shared" si="16"/>
        <v>JMC</v>
      </c>
      <c r="C152" s="2">
        <f>IF(ISTEXT(D152),MAX($C$4:$C151)+1,"")</f>
        <v>139</v>
      </c>
      <c r="D152" s="4" t="s">
        <v>11</v>
      </c>
      <c r="E152" s="95" t="s">
        <v>204</v>
      </c>
      <c r="F152" s="92" t="s">
        <v>43</v>
      </c>
      <c r="G152" s="76"/>
      <c r="H152" s="8"/>
      <c r="I152" s="9">
        <f t="shared" si="14"/>
        <v>1</v>
      </c>
      <c r="J152" s="10">
        <f t="shared" si="15"/>
        <v>0</v>
      </c>
      <c r="K152" s="21">
        <f t="shared" si="17"/>
        <v>0</v>
      </c>
      <c r="L152" s="82"/>
    </row>
    <row r="153" spans="2:12" ht="30" customHeight="1" x14ac:dyDescent="0.3">
      <c r="B153" s="81" t="str">
        <f t="shared" si="16"/>
        <v>JMC</v>
      </c>
      <c r="C153" s="2">
        <f>IF(ISTEXT(D153),MAX($C$4:$C152)+1,"")</f>
        <v>140</v>
      </c>
      <c r="D153" s="4" t="s">
        <v>11</v>
      </c>
      <c r="E153" s="95" t="s">
        <v>205</v>
      </c>
      <c r="F153" s="92" t="s">
        <v>43</v>
      </c>
      <c r="G153" s="76"/>
      <c r="H153" s="8"/>
      <c r="I153" s="9">
        <f t="shared" si="14"/>
        <v>1</v>
      </c>
      <c r="J153" s="10">
        <f t="shared" si="15"/>
        <v>0</v>
      </c>
      <c r="K153" s="21">
        <f t="shared" si="17"/>
        <v>0</v>
      </c>
      <c r="L153" s="82"/>
    </row>
    <row r="154" spans="2:12" ht="30" customHeight="1" x14ac:dyDescent="0.3">
      <c r="B154" s="81" t="str">
        <f t="shared" si="16"/>
        <v>JMC</v>
      </c>
      <c r="C154" s="2">
        <f>IF(ISTEXT(D154),MAX($C$4:$C153)+1,"")</f>
        <v>141</v>
      </c>
      <c r="D154" s="4" t="s">
        <v>11</v>
      </c>
      <c r="E154" s="95" t="s">
        <v>206</v>
      </c>
      <c r="F154" s="92" t="s">
        <v>43</v>
      </c>
      <c r="G154" s="76"/>
      <c r="H154" s="8"/>
      <c r="I154" s="9">
        <f t="shared" si="14"/>
        <v>1</v>
      </c>
      <c r="J154" s="10">
        <f t="shared" si="15"/>
        <v>0</v>
      </c>
      <c r="K154" s="21">
        <f t="shared" si="17"/>
        <v>0</v>
      </c>
      <c r="L154" s="82"/>
    </row>
    <row r="155" spans="2:12" ht="30" customHeight="1" x14ac:dyDescent="0.3">
      <c r="B155" s="81" t="str">
        <f t="shared" ref="B155:B178" si="18">IF(C155="","",$B$4)</f>
        <v>JMC</v>
      </c>
      <c r="C155" s="2">
        <f>IF(ISTEXT(D155),MAX($C$4:$C154)+1,"")</f>
        <v>142</v>
      </c>
      <c r="D155" s="4" t="s">
        <v>11</v>
      </c>
      <c r="E155" s="95" t="s">
        <v>207</v>
      </c>
      <c r="F155" s="92" t="s">
        <v>43</v>
      </c>
      <c r="G155" s="76"/>
      <c r="H155" s="8"/>
      <c r="I155" s="9">
        <f t="shared" si="14"/>
        <v>1</v>
      </c>
      <c r="J155" s="10">
        <f t="shared" si="15"/>
        <v>0</v>
      </c>
      <c r="K155" s="21">
        <f t="shared" si="17"/>
        <v>0</v>
      </c>
      <c r="L155" s="82"/>
    </row>
    <row r="156" spans="2:12" ht="30" customHeight="1" x14ac:dyDescent="0.3">
      <c r="B156" s="81" t="str">
        <f t="shared" si="18"/>
        <v>JMC</v>
      </c>
      <c r="C156" s="2">
        <f>IF(ISTEXT(D156),MAX($C$4:$C155)+1,"")</f>
        <v>143</v>
      </c>
      <c r="D156" s="4" t="s">
        <v>11</v>
      </c>
      <c r="E156" s="99" t="s">
        <v>208</v>
      </c>
      <c r="F156" s="92" t="s">
        <v>43</v>
      </c>
      <c r="G156" s="76"/>
      <c r="H156" s="8"/>
      <c r="I156" s="9">
        <f t="shared" si="14"/>
        <v>1</v>
      </c>
      <c r="J156" s="10">
        <f t="shared" si="15"/>
        <v>0</v>
      </c>
      <c r="K156" s="21">
        <f t="shared" si="17"/>
        <v>0</v>
      </c>
      <c r="L156" s="82"/>
    </row>
    <row r="157" spans="2:12" ht="30" customHeight="1" x14ac:dyDescent="0.3">
      <c r="B157" s="81" t="str">
        <f t="shared" si="18"/>
        <v>JMC</v>
      </c>
      <c r="C157" s="2">
        <f>IF(ISTEXT(D157),MAX($C$4:$C156)+1,"")</f>
        <v>144</v>
      </c>
      <c r="D157" s="4" t="s">
        <v>11</v>
      </c>
      <c r="E157" s="95" t="s">
        <v>209</v>
      </c>
      <c r="F157" s="92" t="s">
        <v>43</v>
      </c>
      <c r="G157" s="76"/>
      <c r="H157" s="8"/>
      <c r="I157" s="9">
        <f t="shared" si="14"/>
        <v>1</v>
      </c>
      <c r="J157" s="10">
        <f t="shared" si="15"/>
        <v>0</v>
      </c>
      <c r="K157" s="21">
        <f t="shared" si="17"/>
        <v>0</v>
      </c>
      <c r="L157" s="82"/>
    </row>
    <row r="158" spans="2:12" ht="30" customHeight="1" x14ac:dyDescent="0.3">
      <c r="B158" s="81" t="str">
        <f t="shared" si="18"/>
        <v>JMC</v>
      </c>
      <c r="C158" s="2">
        <f>IF(ISTEXT(D158),MAX($C$4:$C157)+1,"")</f>
        <v>145</v>
      </c>
      <c r="D158" s="4" t="s">
        <v>11</v>
      </c>
      <c r="E158" s="95" t="s">
        <v>210</v>
      </c>
      <c r="F158" s="92" t="s">
        <v>43</v>
      </c>
      <c r="G158" s="76"/>
      <c r="H158" s="8"/>
      <c r="I158" s="9">
        <f t="shared" si="14"/>
        <v>1</v>
      </c>
      <c r="J158" s="10">
        <f t="shared" si="15"/>
        <v>0</v>
      </c>
      <c r="K158" s="21">
        <f t="shared" si="17"/>
        <v>0</v>
      </c>
      <c r="L158" s="82"/>
    </row>
    <row r="159" spans="2:12" ht="30" customHeight="1" x14ac:dyDescent="0.3">
      <c r="B159" s="81" t="str">
        <f t="shared" si="18"/>
        <v>JMC</v>
      </c>
      <c r="C159" s="2">
        <f>IF(ISTEXT(D159),MAX($C$4:$C158)+1,"")</f>
        <v>146</v>
      </c>
      <c r="D159" s="4" t="s">
        <v>11</v>
      </c>
      <c r="E159" s="95" t="s">
        <v>211</v>
      </c>
      <c r="F159" s="92" t="s">
        <v>43</v>
      </c>
      <c r="G159" s="76"/>
      <c r="H159" s="8"/>
      <c r="I159" s="9">
        <f t="shared" si="14"/>
        <v>1</v>
      </c>
      <c r="J159" s="10">
        <f t="shared" si="15"/>
        <v>0</v>
      </c>
      <c r="K159" s="21">
        <f t="shared" si="17"/>
        <v>0</v>
      </c>
      <c r="L159" s="82"/>
    </row>
    <row r="160" spans="2:12" ht="30" customHeight="1" x14ac:dyDescent="0.3">
      <c r="B160" s="81" t="str">
        <f t="shared" si="18"/>
        <v>JMC</v>
      </c>
      <c r="C160" s="2">
        <f>IF(ISTEXT(D160),MAX($C$4:$C159)+1,"")</f>
        <v>147</v>
      </c>
      <c r="D160" s="4" t="s">
        <v>11</v>
      </c>
      <c r="E160" s="95" t="s">
        <v>212</v>
      </c>
      <c r="F160" s="92" t="s">
        <v>43</v>
      </c>
      <c r="G160" s="76"/>
      <c r="H160" s="8"/>
      <c r="I160" s="9">
        <f t="shared" si="14"/>
        <v>1</v>
      </c>
      <c r="J160" s="10">
        <f t="shared" si="15"/>
        <v>0</v>
      </c>
      <c r="K160" s="21">
        <f t="shared" si="17"/>
        <v>0</v>
      </c>
      <c r="L160" s="82"/>
    </row>
    <row r="161" spans="2:12" ht="30" customHeight="1" x14ac:dyDescent="0.3">
      <c r="B161" s="81" t="str">
        <f t="shared" si="18"/>
        <v>JMC</v>
      </c>
      <c r="C161" s="2">
        <f>IF(ISTEXT(D161),MAX($C$4:$C160)+1,"")</f>
        <v>148</v>
      </c>
      <c r="D161" s="4" t="s">
        <v>11</v>
      </c>
      <c r="E161" s="96" t="s">
        <v>213</v>
      </c>
      <c r="F161" s="92" t="s">
        <v>43</v>
      </c>
      <c r="G161" s="76"/>
      <c r="H161" s="8"/>
      <c r="I161" s="9">
        <f t="shared" si="14"/>
        <v>1</v>
      </c>
      <c r="J161" s="10">
        <f t="shared" si="15"/>
        <v>0</v>
      </c>
      <c r="K161" s="21">
        <f t="shared" si="17"/>
        <v>0</v>
      </c>
      <c r="L161" s="82"/>
    </row>
    <row r="162" spans="2:12" ht="30" customHeight="1" x14ac:dyDescent="0.3">
      <c r="B162" s="81" t="str">
        <f t="shared" si="18"/>
        <v>JMC</v>
      </c>
      <c r="C162" s="2">
        <f>IF(ISTEXT(D162),MAX($C$4:$C161)+1,"")</f>
        <v>149</v>
      </c>
      <c r="D162" s="4" t="s">
        <v>11</v>
      </c>
      <c r="E162" s="96" t="s">
        <v>214</v>
      </c>
      <c r="F162" s="92" t="s">
        <v>43</v>
      </c>
      <c r="G162" s="76"/>
      <c r="H162" s="8"/>
      <c r="I162" s="9">
        <f t="shared" si="14"/>
        <v>1</v>
      </c>
      <c r="J162" s="10">
        <f t="shared" si="15"/>
        <v>0</v>
      </c>
      <c r="K162" s="21">
        <f t="shared" si="17"/>
        <v>0</v>
      </c>
      <c r="L162" s="82"/>
    </row>
    <row r="163" spans="2:12" ht="30" customHeight="1" x14ac:dyDescent="0.3">
      <c r="B163" s="81" t="str">
        <f t="shared" si="18"/>
        <v>JMC</v>
      </c>
      <c r="C163" s="2">
        <f>IF(ISTEXT(D163),MAX($C$4:$C162)+1,"")</f>
        <v>150</v>
      </c>
      <c r="D163" s="4" t="s">
        <v>11</v>
      </c>
      <c r="E163" s="196" t="s">
        <v>215</v>
      </c>
      <c r="F163" s="92" t="s">
        <v>43</v>
      </c>
      <c r="G163" s="76"/>
      <c r="H163" s="8"/>
      <c r="I163" s="9">
        <f t="shared" si="14"/>
        <v>1</v>
      </c>
      <c r="J163" s="10">
        <f t="shared" si="15"/>
        <v>0</v>
      </c>
      <c r="K163" s="21">
        <f t="shared" si="17"/>
        <v>0</v>
      </c>
      <c r="L163" s="82"/>
    </row>
    <row r="164" spans="2:12" ht="30" customHeight="1" x14ac:dyDescent="0.3">
      <c r="B164" s="81" t="str">
        <f t="shared" si="18"/>
        <v>JMC</v>
      </c>
      <c r="C164" s="2">
        <f>IF(ISTEXT(D164),MAX($C$4:$C163)+1,"")</f>
        <v>151</v>
      </c>
      <c r="D164" s="4" t="s">
        <v>11</v>
      </c>
      <c r="E164" s="196" t="s">
        <v>216</v>
      </c>
      <c r="F164" s="92" t="s">
        <v>43</v>
      </c>
      <c r="G164" s="76"/>
      <c r="H164" s="8"/>
      <c r="I164" s="9">
        <f t="shared" si="14"/>
        <v>1</v>
      </c>
      <c r="J164" s="10">
        <f t="shared" si="15"/>
        <v>0</v>
      </c>
      <c r="K164" s="21">
        <f t="shared" si="17"/>
        <v>0</v>
      </c>
      <c r="L164" s="82"/>
    </row>
    <row r="165" spans="2:12" ht="55.2" x14ac:dyDescent="0.3">
      <c r="B165" s="81" t="str">
        <f t="shared" si="18"/>
        <v>JMC</v>
      </c>
      <c r="C165" s="2">
        <f>IF(ISTEXT(D165),MAX($C$4:$C164)+1,"")</f>
        <v>152</v>
      </c>
      <c r="D165" s="4" t="s">
        <v>11</v>
      </c>
      <c r="E165" s="196" t="s">
        <v>217</v>
      </c>
      <c r="F165" s="92" t="s">
        <v>43</v>
      </c>
      <c r="G165" s="76"/>
      <c r="H165" s="8"/>
      <c r="I165" s="9">
        <f t="shared" si="14"/>
        <v>1</v>
      </c>
      <c r="J165" s="10">
        <f t="shared" si="15"/>
        <v>0</v>
      </c>
      <c r="K165" s="21">
        <f t="shared" si="17"/>
        <v>0</v>
      </c>
      <c r="L165" s="82"/>
    </row>
    <row r="166" spans="2:12" ht="30" customHeight="1" x14ac:dyDescent="0.3">
      <c r="B166" s="81" t="str">
        <f t="shared" si="18"/>
        <v>JMC</v>
      </c>
      <c r="C166" s="2">
        <f>IF(ISTEXT(D166),MAX($C$4:$C165)+1,"")</f>
        <v>153</v>
      </c>
      <c r="D166" s="4" t="s">
        <v>11</v>
      </c>
      <c r="E166" s="196" t="s">
        <v>218</v>
      </c>
      <c r="F166" s="92" t="s">
        <v>43</v>
      </c>
      <c r="G166" s="76"/>
      <c r="H166" s="8"/>
      <c r="I166" s="9">
        <f t="shared" si="14"/>
        <v>1</v>
      </c>
      <c r="J166" s="10">
        <f t="shared" si="15"/>
        <v>0</v>
      </c>
      <c r="K166" s="21">
        <f t="shared" si="17"/>
        <v>0</v>
      </c>
      <c r="L166" s="82"/>
    </row>
    <row r="167" spans="2:12" ht="30" customHeight="1" x14ac:dyDescent="0.3">
      <c r="B167" s="81" t="str">
        <f t="shared" si="18"/>
        <v>JMC</v>
      </c>
      <c r="C167" s="2">
        <f>IF(ISTEXT(D167),MAX($C$4:$C166)+1,"")</f>
        <v>154</v>
      </c>
      <c r="D167" s="4" t="s">
        <v>11</v>
      </c>
      <c r="E167" s="196" t="s">
        <v>219</v>
      </c>
      <c r="F167" s="92" t="s">
        <v>43</v>
      </c>
      <c r="G167" s="76"/>
      <c r="H167" s="8"/>
      <c r="I167" s="9">
        <f t="shared" si="14"/>
        <v>1</v>
      </c>
      <c r="J167" s="10">
        <f t="shared" si="15"/>
        <v>0</v>
      </c>
      <c r="K167" s="21">
        <f t="shared" si="17"/>
        <v>0</v>
      </c>
      <c r="L167" s="82"/>
    </row>
    <row r="168" spans="2:12" ht="55.2" x14ac:dyDescent="0.3">
      <c r="B168" s="81" t="str">
        <f t="shared" si="18"/>
        <v>JMC</v>
      </c>
      <c r="C168" s="2">
        <f>IF(ISTEXT(D168),MAX($C$4:$C167)+1,"")</f>
        <v>155</v>
      </c>
      <c r="D168" s="4" t="s">
        <v>11</v>
      </c>
      <c r="E168" s="196" t="s">
        <v>220</v>
      </c>
      <c r="F168" s="92" t="s">
        <v>43</v>
      </c>
      <c r="G168" s="76"/>
      <c r="H168" s="8"/>
      <c r="I168" s="9">
        <f t="shared" si="14"/>
        <v>1</v>
      </c>
      <c r="J168" s="10">
        <f t="shared" si="15"/>
        <v>0</v>
      </c>
      <c r="K168" s="21">
        <f t="shared" si="17"/>
        <v>0</v>
      </c>
      <c r="L168" s="82"/>
    </row>
    <row r="169" spans="2:12" ht="41.4" x14ac:dyDescent="0.3">
      <c r="B169" s="81" t="str">
        <f t="shared" si="18"/>
        <v>JMC</v>
      </c>
      <c r="C169" s="2">
        <f>IF(ISTEXT(D169),MAX($C$4:$C168)+1,"")</f>
        <v>156</v>
      </c>
      <c r="D169" s="4" t="s">
        <v>11</v>
      </c>
      <c r="E169" s="196" t="s">
        <v>221</v>
      </c>
      <c r="F169" s="92" t="s">
        <v>43</v>
      </c>
      <c r="G169" s="76"/>
      <c r="H169" s="8"/>
      <c r="I169" s="9">
        <f t="shared" si="14"/>
        <v>1</v>
      </c>
      <c r="J169" s="10">
        <f t="shared" si="15"/>
        <v>0</v>
      </c>
      <c r="K169" s="21">
        <f t="shared" si="17"/>
        <v>0</v>
      </c>
      <c r="L169" s="82"/>
    </row>
    <row r="170" spans="2:12" ht="41.4" x14ac:dyDescent="0.3">
      <c r="B170" s="81" t="str">
        <f t="shared" si="18"/>
        <v>JMC</v>
      </c>
      <c r="C170" s="2">
        <f>IF(ISTEXT(D170),MAX($C$4:$C169)+1,"")</f>
        <v>157</v>
      </c>
      <c r="D170" s="4" t="s">
        <v>11</v>
      </c>
      <c r="E170" s="196" t="s">
        <v>1567</v>
      </c>
      <c r="F170" s="92" t="s">
        <v>43</v>
      </c>
      <c r="G170" s="76"/>
      <c r="H170" s="8"/>
      <c r="I170" s="9">
        <f t="shared" si="14"/>
        <v>1</v>
      </c>
      <c r="J170" s="10">
        <f t="shared" si="15"/>
        <v>0</v>
      </c>
      <c r="K170" s="21">
        <f t="shared" si="17"/>
        <v>0</v>
      </c>
      <c r="L170" s="82"/>
    </row>
    <row r="171" spans="2:12" ht="69" x14ac:dyDescent="0.3">
      <c r="B171" s="81" t="str">
        <f t="shared" si="18"/>
        <v>JMC</v>
      </c>
      <c r="C171" s="2">
        <f>IF(ISTEXT(D171),MAX($C$4:$C170)+1,"")</f>
        <v>158</v>
      </c>
      <c r="D171" s="4" t="s">
        <v>11</v>
      </c>
      <c r="E171" s="196" t="s">
        <v>1568</v>
      </c>
      <c r="F171" s="92" t="s">
        <v>43</v>
      </c>
      <c r="G171" s="76"/>
      <c r="H171" s="8"/>
      <c r="I171" s="9">
        <f t="shared" si="14"/>
        <v>1</v>
      </c>
      <c r="J171" s="10">
        <f t="shared" si="15"/>
        <v>0</v>
      </c>
      <c r="K171" s="21">
        <f t="shared" si="17"/>
        <v>0</v>
      </c>
      <c r="L171" s="82"/>
    </row>
    <row r="172" spans="2:12" ht="27.6" x14ac:dyDescent="0.3">
      <c r="B172" s="81" t="str">
        <f t="shared" si="18"/>
        <v>JMC</v>
      </c>
      <c r="C172" s="2">
        <f>IF(ISTEXT(D172),MAX($C$4:$C171)+1,"")</f>
        <v>159</v>
      </c>
      <c r="D172" s="4" t="s">
        <v>11</v>
      </c>
      <c r="E172" s="196" t="s">
        <v>222</v>
      </c>
      <c r="F172" s="92" t="s">
        <v>43</v>
      </c>
      <c r="G172" s="76"/>
      <c r="H172" s="8"/>
      <c r="I172" s="9">
        <f t="shared" si="14"/>
        <v>1</v>
      </c>
      <c r="J172" s="10">
        <f t="shared" si="15"/>
        <v>0</v>
      </c>
      <c r="K172" s="21">
        <f t="shared" si="17"/>
        <v>0</v>
      </c>
      <c r="L172" s="82"/>
    </row>
    <row r="173" spans="2:12" ht="27.6" x14ac:dyDescent="0.3">
      <c r="B173" s="81" t="str">
        <f t="shared" si="18"/>
        <v>JMC</v>
      </c>
      <c r="C173" s="2">
        <f>IF(ISTEXT(D173),MAX($C$4:$C172)+1,"")</f>
        <v>160</v>
      </c>
      <c r="D173" s="4" t="s">
        <v>11</v>
      </c>
      <c r="E173" s="197" t="s">
        <v>223</v>
      </c>
      <c r="F173" s="92" t="s">
        <v>43</v>
      </c>
      <c r="G173" s="76"/>
      <c r="H173" s="8"/>
      <c r="I173" s="9">
        <f t="shared" ref="I173:I178" si="19">VLOOKUP($D173,SpecData,2,FALSE)</f>
        <v>1</v>
      </c>
      <c r="J173" s="10">
        <f t="shared" ref="J173:J178" si="20">VLOOKUP($F173,AvailabilityData,2,FALSE)</f>
        <v>0</v>
      </c>
      <c r="K173" s="21">
        <f t="shared" si="17"/>
        <v>0</v>
      </c>
      <c r="L173" s="82"/>
    </row>
    <row r="174" spans="2:12" ht="41.4" x14ac:dyDescent="0.3">
      <c r="B174" s="81" t="str">
        <f t="shared" si="18"/>
        <v>JMC</v>
      </c>
      <c r="C174" s="2">
        <f>IF(ISTEXT(D174),MAX($C$4:$C173)+1,"")</f>
        <v>161</v>
      </c>
      <c r="D174" s="4" t="s">
        <v>11</v>
      </c>
      <c r="E174" s="197" t="s">
        <v>224</v>
      </c>
      <c r="F174" s="92" t="s">
        <v>43</v>
      </c>
      <c r="G174" s="76"/>
      <c r="H174" s="8"/>
      <c r="I174" s="9">
        <f t="shared" si="19"/>
        <v>1</v>
      </c>
      <c r="J174" s="10">
        <f t="shared" si="20"/>
        <v>0</v>
      </c>
      <c r="K174" s="21">
        <f t="shared" si="17"/>
        <v>0</v>
      </c>
      <c r="L174" s="82"/>
    </row>
    <row r="175" spans="2:12" ht="27.6" x14ac:dyDescent="0.3">
      <c r="B175" s="81" t="str">
        <f t="shared" si="18"/>
        <v>JMC</v>
      </c>
      <c r="C175" s="2">
        <f>IF(ISTEXT(D175),MAX($C$4:$C174)+1,"")</f>
        <v>162</v>
      </c>
      <c r="D175" s="4" t="s">
        <v>11</v>
      </c>
      <c r="E175" s="197" t="s">
        <v>225</v>
      </c>
      <c r="F175" s="92" t="s">
        <v>43</v>
      </c>
      <c r="G175" s="76"/>
      <c r="H175" s="8"/>
      <c r="I175" s="9">
        <f t="shared" si="19"/>
        <v>1</v>
      </c>
      <c r="J175" s="10">
        <f t="shared" si="20"/>
        <v>0</v>
      </c>
      <c r="K175" s="21">
        <f t="shared" si="17"/>
        <v>0</v>
      </c>
      <c r="L175" s="82"/>
    </row>
    <row r="176" spans="2:12" ht="30" customHeight="1" x14ac:dyDescent="0.3">
      <c r="B176" s="81" t="str">
        <f t="shared" si="18"/>
        <v>JMC</v>
      </c>
      <c r="C176" s="2">
        <f>IF(ISTEXT(D176),MAX($C$4:$C175)+1,"")</f>
        <v>163</v>
      </c>
      <c r="D176" s="4" t="s">
        <v>11</v>
      </c>
      <c r="E176" s="184" t="s">
        <v>226</v>
      </c>
      <c r="F176" s="92" t="s">
        <v>43</v>
      </c>
      <c r="G176" s="76"/>
      <c r="H176" s="8"/>
      <c r="I176" s="9">
        <f t="shared" si="19"/>
        <v>1</v>
      </c>
      <c r="J176" s="10">
        <f t="shared" si="20"/>
        <v>0</v>
      </c>
      <c r="K176" s="21">
        <f t="shared" si="17"/>
        <v>0</v>
      </c>
      <c r="L176" s="82"/>
    </row>
    <row r="177" spans="2:12" ht="30" customHeight="1" x14ac:dyDescent="0.3">
      <c r="B177" s="81" t="str">
        <f t="shared" si="18"/>
        <v>JMC</v>
      </c>
      <c r="C177" s="2">
        <f>IF(ISTEXT(D177),MAX($C$4:$C176)+1,"")</f>
        <v>164</v>
      </c>
      <c r="D177" s="4" t="s">
        <v>11</v>
      </c>
      <c r="E177" s="197" t="s">
        <v>227</v>
      </c>
      <c r="F177" s="92" t="s">
        <v>43</v>
      </c>
      <c r="G177" s="76"/>
      <c r="H177" s="8"/>
      <c r="I177" s="9">
        <f t="shared" si="19"/>
        <v>1</v>
      </c>
      <c r="J177" s="10">
        <f t="shared" si="20"/>
        <v>0</v>
      </c>
      <c r="K177" s="21">
        <f t="shared" si="17"/>
        <v>0</v>
      </c>
      <c r="L177" s="82"/>
    </row>
    <row r="178" spans="2:12" ht="30" customHeight="1" x14ac:dyDescent="0.3">
      <c r="B178" s="81" t="str">
        <f t="shared" si="18"/>
        <v>JMC</v>
      </c>
      <c r="C178" s="2">
        <f>IF(ISTEXT(D178),MAX($C$4:$C177)+1,"")</f>
        <v>165</v>
      </c>
      <c r="D178" s="4" t="s">
        <v>11</v>
      </c>
      <c r="E178" s="197" t="s">
        <v>228</v>
      </c>
      <c r="F178" s="92" t="s">
        <v>43</v>
      </c>
      <c r="G178" s="76"/>
      <c r="H178" s="8"/>
      <c r="I178" s="9">
        <f t="shared" si="19"/>
        <v>1</v>
      </c>
      <c r="J178" s="10">
        <f t="shared" si="20"/>
        <v>0</v>
      </c>
      <c r="K178" s="21">
        <f t="shared" si="17"/>
        <v>0</v>
      </c>
      <c r="L178" s="82"/>
    </row>
    <row r="179" spans="2:12" ht="9" customHeight="1" x14ac:dyDescent="0.3"/>
  </sheetData>
  <sheetProtection algorithmName="SHA-512" hashValue="VSjV+u/Iqk+pH6eNJVT5KclEcl2e7G4+IROzDDEel+qkR+GJvrgJ2/QO6vkYswYQ+QlBYCkHCufULl4E3IiSyQ==" saltValue="gK7Smp1/4rr+ciR4ehkQcQ==" spinCount="100000" sheet="1" selectLockedCells="1"/>
  <conditionalFormatting sqref="D4:D178">
    <cfRule type="cellIs" dxfId="285" priority="4" operator="equal">
      <formula>"Important"</formula>
    </cfRule>
    <cfRule type="cellIs" dxfId="284" priority="5" operator="equal">
      <formula>"Crucial"</formula>
    </cfRule>
    <cfRule type="cellIs" dxfId="283" priority="6" operator="equal">
      <formula>"N/A"</formula>
    </cfRule>
  </conditionalFormatting>
  <dataValidations count="3">
    <dataValidation type="list" allowBlank="1" showInputMessage="1" showErrorMessage="1" errorTitle="Invalid specification type" error="Please enter a Specification type from the drop-down list." sqref="F7:F30 F32:F59 F61:F83 F85:F94 F96:F115 F117 F119:F125 F127:F135 F137:F146 F148:F178" xr:uid="{00000000-0002-0000-0200-000000000000}">
      <formula1>AvailabilityType</formula1>
    </dataValidation>
    <dataValidation type="list" allowBlank="1" showInputMessage="1" showErrorMessage="1" sqref="D4:D5 D7:D30 D32:D59 D61:D83 D85:D94 D96:D115 D117 D119:D125 D127:D135 D137:D146 D148:D178" xr:uid="{00000000-0002-0000-0200-000001000000}">
      <formula1>SpecType</formula1>
    </dataValidation>
    <dataValidation type="list" allowBlank="1" showInputMessage="1" showErrorMessage="1" sqref="F4:F5" xr:uid="{00000000-0002-0000-0200-000002000000}">
      <formula1>AvailabilityType</formula1>
    </dataValidation>
  </dataValidations>
  <pageMargins left="0.7" right="0.7" top="0.75" bottom="0.75" header="0.3" footer="0.3"/>
  <pageSetup scale="46" fitToHeight="0" orientation="portrait" r:id="rId1"/>
  <headerFooter>
    <oddHeader>&amp;CLos Alamos, NM
&amp;F&amp;R&amp;A</oddHeader>
    <oddFooter>&amp;LTSSI Consulting LLC, January 2023&amp;CPage &amp;P of &amp;N</oddFooter>
  </headerFooter>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C00"/>
  </sheetPr>
  <dimension ref="A1:M136"/>
  <sheetViews>
    <sheetView showGridLines="0" zoomScale="80" zoomScaleNormal="80" workbookViewId="0">
      <selection activeCell="F4" sqref="F4"/>
    </sheetView>
  </sheetViews>
  <sheetFormatPr defaultColWidth="0" defaultRowHeight="14.4" zeroHeight="1" x14ac:dyDescent="0.3"/>
  <cols>
    <col min="1" max="1" width="1"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4.95" customHeight="1" x14ac:dyDescent="0.3"/>
    <row r="2" spans="2:12" ht="129" customHeight="1" thickBot="1" x14ac:dyDescent="0.35">
      <c r="B2" s="124" t="s">
        <v>44</v>
      </c>
      <c r="C2" s="125" t="s">
        <v>45</v>
      </c>
      <c r="D2" s="125" t="s">
        <v>46</v>
      </c>
      <c r="E2" s="125" t="s">
        <v>1662</v>
      </c>
      <c r="F2" s="125" t="s">
        <v>42</v>
      </c>
      <c r="G2" s="126" t="s">
        <v>47</v>
      </c>
      <c r="H2" s="126" t="s">
        <v>48</v>
      </c>
      <c r="I2" s="127" t="s">
        <v>49</v>
      </c>
      <c r="J2" s="127" t="s">
        <v>50</v>
      </c>
      <c r="K2" s="128" t="s">
        <v>14</v>
      </c>
      <c r="L2" s="129" t="s">
        <v>51</v>
      </c>
    </row>
    <row r="3" spans="2:12" ht="16.2" thickBot="1" x14ac:dyDescent="0.35">
      <c r="B3" s="34" t="s">
        <v>1681</v>
      </c>
      <c r="C3" s="34"/>
      <c r="D3" s="34"/>
      <c r="E3" s="34"/>
      <c r="F3" s="34"/>
      <c r="G3" s="77" t="s">
        <v>52</v>
      </c>
      <c r="H3" s="25">
        <f>COUNTA(D4:D451)</f>
        <v>60</v>
      </c>
      <c r="I3" s="61"/>
      <c r="J3" s="62" t="s">
        <v>53</v>
      </c>
      <c r="K3" s="63">
        <f>SUM(K4:K451)</f>
        <v>0</v>
      </c>
      <c r="L3" s="34"/>
    </row>
    <row r="4" spans="2:12" ht="30" customHeight="1" x14ac:dyDescent="0.3">
      <c r="B4" s="81" t="s">
        <v>1682</v>
      </c>
      <c r="C4" s="2">
        <v>1</v>
      </c>
      <c r="D4" s="4" t="s">
        <v>11</v>
      </c>
      <c r="E4" s="212" t="s">
        <v>1073</v>
      </c>
      <c r="F4" s="91" t="s">
        <v>43</v>
      </c>
      <c r="G4" s="76" t="s">
        <v>54</v>
      </c>
      <c r="H4" s="20">
        <f>COUNTIF(F4:F451,"Select from Drop Down")</f>
        <v>60</v>
      </c>
      <c r="I4" s="14">
        <f>VLOOKUP($D4,SpecData,2,FALSE)</f>
        <v>1</v>
      </c>
      <c r="J4" s="15">
        <f>VLOOKUP($F4,AvailabilityData,2,FALSE)</f>
        <v>0</v>
      </c>
      <c r="K4" s="21">
        <f>I4*J4</f>
        <v>0</v>
      </c>
      <c r="L4" s="82"/>
    </row>
    <row r="5" spans="2:12" ht="30" customHeight="1" x14ac:dyDescent="0.3">
      <c r="B5" s="81" t="str">
        <f>IF(C5="","",$B$4)</f>
        <v>JDAM</v>
      </c>
      <c r="C5" s="2">
        <f>IF(ISTEXT(D5),MAX($C$4:$C4)+1,"")</f>
        <v>2</v>
      </c>
      <c r="D5" s="4" t="s">
        <v>11</v>
      </c>
      <c r="E5" s="212" t="s">
        <v>1663</v>
      </c>
      <c r="F5" s="91" t="s">
        <v>43</v>
      </c>
      <c r="G5" s="76" t="s">
        <v>55</v>
      </c>
      <c r="H5" s="20">
        <f>COUNTIF(F4:F451,"Function Available")</f>
        <v>0</v>
      </c>
      <c r="I5" s="14">
        <f>VLOOKUP($D5,SpecData,2,FALSE)</f>
        <v>1</v>
      </c>
      <c r="J5" s="15">
        <f>VLOOKUP($F5,AvailabilityData,2,FALSE)</f>
        <v>0</v>
      </c>
      <c r="K5" s="21">
        <f t="shared" ref="K5:K68" si="0">I5*J5</f>
        <v>0</v>
      </c>
      <c r="L5" s="82"/>
    </row>
    <row r="6" spans="2:12" ht="30" customHeight="1" x14ac:dyDescent="0.3">
      <c r="B6" s="81" t="str">
        <f>IF(C6="","",$B$4)</f>
        <v>JDAM</v>
      </c>
      <c r="C6" s="2">
        <f>IF(ISTEXT(D6),MAX($C$4:$C5)+1,"")</f>
        <v>3</v>
      </c>
      <c r="D6" s="4" t="s">
        <v>11</v>
      </c>
      <c r="E6" s="212" t="s">
        <v>1074</v>
      </c>
      <c r="F6" s="91" t="s">
        <v>43</v>
      </c>
      <c r="G6" s="76" t="s">
        <v>57</v>
      </c>
      <c r="H6" s="8">
        <f>COUNTIF(F4:F451,"Function Not Available")</f>
        <v>0</v>
      </c>
      <c r="I6" s="14">
        <f t="shared" ref="I6:I69" si="1">VLOOKUP($D6,SpecData,2,FALSE)</f>
        <v>1</v>
      </c>
      <c r="J6" s="15">
        <f t="shared" ref="J6:J69" si="2">VLOOKUP($F6,AvailabilityData,2,FALSE)</f>
        <v>0</v>
      </c>
      <c r="K6" s="21">
        <f t="shared" si="0"/>
        <v>0</v>
      </c>
      <c r="L6" s="82"/>
    </row>
    <row r="7" spans="2:12" ht="30" customHeight="1" x14ac:dyDescent="0.3">
      <c r="B7" s="81" t="str">
        <f t="shared" ref="B7:B35" si="3">IF(C7="","",$B$4)</f>
        <v>JDAM</v>
      </c>
      <c r="C7" s="2">
        <f>IF(ISTEXT(D7),MAX($C$4:$C6)+1,"")</f>
        <v>4</v>
      </c>
      <c r="D7" s="4" t="s">
        <v>11</v>
      </c>
      <c r="E7" s="213" t="s">
        <v>1565</v>
      </c>
      <c r="F7" s="91" t="s">
        <v>43</v>
      </c>
      <c r="G7" s="76" t="s">
        <v>59</v>
      </c>
      <c r="H7" s="8">
        <f>COUNTIF(F4:F451,"Exception")</f>
        <v>0</v>
      </c>
      <c r="I7" s="14">
        <f t="shared" si="1"/>
        <v>1</v>
      </c>
      <c r="J7" s="15">
        <f t="shared" si="2"/>
        <v>0</v>
      </c>
      <c r="K7" s="21">
        <f t="shared" si="0"/>
        <v>0</v>
      </c>
      <c r="L7" s="82"/>
    </row>
    <row r="8" spans="2:12" ht="30" customHeight="1" x14ac:dyDescent="0.3">
      <c r="B8" s="81" t="str">
        <f t="shared" si="3"/>
        <v>JDAM</v>
      </c>
      <c r="C8" s="2">
        <f>IF(ISTEXT(D8),MAX($C$4:$C7)+1,"")</f>
        <v>5</v>
      </c>
      <c r="D8" s="4" t="s">
        <v>11</v>
      </c>
      <c r="E8" s="213" t="s">
        <v>177</v>
      </c>
      <c r="F8" s="91" t="s">
        <v>43</v>
      </c>
      <c r="G8" s="76" t="s">
        <v>61</v>
      </c>
      <c r="H8" s="11">
        <f>COUNTIFS(D:D,"=Crucial",F:F,"=Select From Drop Down")</f>
        <v>0</v>
      </c>
      <c r="I8" s="14">
        <f t="shared" si="1"/>
        <v>1</v>
      </c>
      <c r="J8" s="15">
        <f t="shared" si="2"/>
        <v>0</v>
      </c>
      <c r="K8" s="21">
        <f t="shared" si="0"/>
        <v>0</v>
      </c>
      <c r="L8" s="82"/>
    </row>
    <row r="9" spans="2:12" ht="30" customHeight="1" x14ac:dyDescent="0.3">
      <c r="B9" s="86" t="str">
        <f t="shared" si="3"/>
        <v/>
      </c>
      <c r="C9" s="1" t="str">
        <f>IF(ISTEXT(D9),MAX($C$6:$C8)+1,"")</f>
        <v/>
      </c>
      <c r="D9" s="3"/>
      <c r="E9" s="214" t="s">
        <v>1075</v>
      </c>
      <c r="F9" s="137"/>
      <c r="G9" s="78"/>
      <c r="H9" s="72"/>
      <c r="I9" s="72"/>
      <c r="J9" s="72"/>
      <c r="K9" s="72"/>
      <c r="L9" s="72"/>
    </row>
    <row r="10" spans="2:12" ht="30" customHeight="1" x14ac:dyDescent="0.3">
      <c r="B10" s="81" t="str">
        <f t="shared" si="3"/>
        <v>JDAM</v>
      </c>
      <c r="C10" s="2">
        <f>IF(ISTEXT(D10),MAX($C$4:$C8)+1,"")</f>
        <v>6</v>
      </c>
      <c r="D10" s="4" t="s">
        <v>11</v>
      </c>
      <c r="E10" s="215" t="s">
        <v>1076</v>
      </c>
      <c r="F10" s="91" t="s">
        <v>43</v>
      </c>
      <c r="G10" s="76" t="s">
        <v>63</v>
      </c>
      <c r="H10" s="11">
        <f>COUNTIFS(D:D,"=Crucial",F:F,"=Function Available")</f>
        <v>0</v>
      </c>
      <c r="I10" s="14">
        <f t="shared" si="1"/>
        <v>1</v>
      </c>
      <c r="J10" s="15">
        <f t="shared" si="2"/>
        <v>0</v>
      </c>
      <c r="K10" s="21">
        <f t="shared" si="0"/>
        <v>0</v>
      </c>
      <c r="L10" s="82"/>
    </row>
    <row r="11" spans="2:12" ht="30" customHeight="1" x14ac:dyDescent="0.3">
      <c r="B11" s="81" t="str">
        <f t="shared" si="3"/>
        <v>JDAM</v>
      </c>
      <c r="C11" s="2">
        <f>IF(ISTEXT(D11),MAX($C$4:$C10)+1,"")</f>
        <v>7</v>
      </c>
      <c r="D11" s="4" t="s">
        <v>11</v>
      </c>
      <c r="E11" s="216" t="s">
        <v>1077</v>
      </c>
      <c r="F11" s="91" t="s">
        <v>43</v>
      </c>
      <c r="G11" s="76" t="s">
        <v>65</v>
      </c>
      <c r="H11" s="11">
        <f>COUNTIFS(D:D,"=Crucial",F:F,"=Function Not Available")</f>
        <v>0</v>
      </c>
      <c r="I11" s="14">
        <f t="shared" si="1"/>
        <v>1</v>
      </c>
      <c r="J11" s="15">
        <f t="shared" si="2"/>
        <v>0</v>
      </c>
      <c r="K11" s="21">
        <f t="shared" si="0"/>
        <v>0</v>
      </c>
      <c r="L11" s="82"/>
    </row>
    <row r="12" spans="2:12" ht="30" customHeight="1" x14ac:dyDescent="0.3">
      <c r="B12" s="81" t="str">
        <f t="shared" si="3"/>
        <v>JDAM</v>
      </c>
      <c r="C12" s="2">
        <f>IF(ISTEXT(D12),MAX($C$4:$C11)+1,"")</f>
        <v>8</v>
      </c>
      <c r="D12" s="4" t="s">
        <v>11</v>
      </c>
      <c r="E12" s="216" t="s">
        <v>175</v>
      </c>
      <c r="F12" s="91" t="s">
        <v>43</v>
      </c>
      <c r="G12" s="76" t="s">
        <v>66</v>
      </c>
      <c r="H12" s="11">
        <f>COUNTIFS(D:D,"=Crucial",F:F,"=Exception")</f>
        <v>0</v>
      </c>
      <c r="I12" s="14">
        <f t="shared" si="1"/>
        <v>1</v>
      </c>
      <c r="J12" s="15">
        <f t="shared" si="2"/>
        <v>0</v>
      </c>
      <c r="K12" s="21">
        <f t="shared" si="0"/>
        <v>0</v>
      </c>
      <c r="L12" s="82"/>
    </row>
    <row r="13" spans="2:12" ht="30" customHeight="1" x14ac:dyDescent="0.3">
      <c r="B13" s="81" t="str">
        <f t="shared" si="3"/>
        <v>JDAM</v>
      </c>
      <c r="C13" s="2">
        <f>IF(ISTEXT(D13),MAX($C$4:$C12)+1,"")</f>
        <v>9</v>
      </c>
      <c r="D13" s="4" t="s">
        <v>11</v>
      </c>
      <c r="E13" s="216" t="s">
        <v>1078</v>
      </c>
      <c r="F13" s="91" t="s">
        <v>43</v>
      </c>
      <c r="G13" s="68" t="s">
        <v>67</v>
      </c>
      <c r="H13" s="28">
        <f>COUNTIFS(D:D,"=Important",F:F,"=Select From Drop Down")</f>
        <v>0</v>
      </c>
      <c r="I13" s="14">
        <f t="shared" si="1"/>
        <v>1</v>
      </c>
      <c r="J13" s="15">
        <f t="shared" si="2"/>
        <v>0</v>
      </c>
      <c r="K13" s="21">
        <f t="shared" si="0"/>
        <v>0</v>
      </c>
      <c r="L13" s="82"/>
    </row>
    <row r="14" spans="2:12" ht="30" customHeight="1" x14ac:dyDescent="0.3">
      <c r="B14" s="86" t="str">
        <f t="shared" ref="B14" si="4">IF(C14="","",$B$4)</f>
        <v/>
      </c>
      <c r="C14" s="1" t="str">
        <f>IF(ISTEXT(D14),MAX($C$6:$C13)+1,"")</f>
        <v/>
      </c>
      <c r="D14" s="3"/>
      <c r="E14" s="214" t="s">
        <v>1079</v>
      </c>
      <c r="F14" s="137"/>
      <c r="G14" s="78"/>
      <c r="H14" s="72"/>
      <c r="I14" s="72"/>
      <c r="J14" s="72"/>
      <c r="K14" s="72"/>
      <c r="L14" s="72"/>
    </row>
    <row r="15" spans="2:12" ht="30" customHeight="1" x14ac:dyDescent="0.3">
      <c r="B15" s="81" t="str">
        <f t="shared" si="3"/>
        <v>JDAM</v>
      </c>
      <c r="C15" s="2">
        <f>IF(ISTEXT(D15),MAX($C$4:$C13)+1,"")</f>
        <v>10</v>
      </c>
      <c r="D15" s="4" t="s">
        <v>11</v>
      </c>
      <c r="E15" s="215" t="s">
        <v>179</v>
      </c>
      <c r="F15" s="91" t="s">
        <v>43</v>
      </c>
      <c r="G15" s="68" t="s">
        <v>69</v>
      </c>
      <c r="H15" s="28">
        <f>COUNTIFS(D:D,"=Important",F:F,"=Function Available")</f>
        <v>0</v>
      </c>
      <c r="I15" s="14">
        <f t="shared" si="1"/>
        <v>1</v>
      </c>
      <c r="J15" s="15">
        <f t="shared" si="2"/>
        <v>0</v>
      </c>
      <c r="K15" s="21">
        <f t="shared" si="0"/>
        <v>0</v>
      </c>
      <c r="L15" s="82"/>
    </row>
    <row r="16" spans="2:12" ht="30" customHeight="1" x14ac:dyDescent="0.3">
      <c r="B16" s="81" t="str">
        <f t="shared" si="3"/>
        <v>JDAM</v>
      </c>
      <c r="C16" s="2">
        <f>IF(ISTEXT(D16),MAX($C$4:$C15)+1,"")</f>
        <v>11</v>
      </c>
      <c r="D16" s="4" t="s">
        <v>11</v>
      </c>
      <c r="E16" s="216" t="s">
        <v>180</v>
      </c>
      <c r="F16" s="91" t="s">
        <v>43</v>
      </c>
      <c r="G16" s="76" t="s">
        <v>71</v>
      </c>
      <c r="H16" s="11">
        <f>COUNTIFS(D:D,"=Important",F:F,"=Function Not Available")</f>
        <v>0</v>
      </c>
      <c r="I16" s="9">
        <f t="shared" si="1"/>
        <v>1</v>
      </c>
      <c r="J16" s="10">
        <f t="shared" si="2"/>
        <v>0</v>
      </c>
      <c r="K16" s="21">
        <f t="shared" si="0"/>
        <v>0</v>
      </c>
      <c r="L16" s="82"/>
    </row>
    <row r="17" spans="2:12" ht="30" customHeight="1" x14ac:dyDescent="0.3">
      <c r="B17" s="81" t="str">
        <f t="shared" si="3"/>
        <v>JDAM</v>
      </c>
      <c r="C17" s="2">
        <f>IF(ISTEXT(D17),MAX($C$4:$C16)+1,"")</f>
        <v>12</v>
      </c>
      <c r="D17" s="4" t="s">
        <v>11</v>
      </c>
      <c r="E17" s="216" t="s">
        <v>181</v>
      </c>
      <c r="F17" s="91" t="s">
        <v>43</v>
      </c>
      <c r="G17" s="76" t="s">
        <v>73</v>
      </c>
      <c r="H17" s="11">
        <f>COUNTIFS(D:D,"=Important",F:F,"=Exception")</f>
        <v>0</v>
      </c>
      <c r="I17" s="9">
        <f t="shared" si="1"/>
        <v>1</v>
      </c>
      <c r="J17" s="10">
        <f t="shared" si="2"/>
        <v>0</v>
      </c>
      <c r="K17" s="21">
        <f t="shared" si="0"/>
        <v>0</v>
      </c>
      <c r="L17" s="82"/>
    </row>
    <row r="18" spans="2:12" ht="30" customHeight="1" x14ac:dyDescent="0.3">
      <c r="B18" s="81" t="str">
        <f t="shared" si="3"/>
        <v>JDAM</v>
      </c>
      <c r="C18" s="2">
        <f>IF(ISTEXT(D18),MAX($C$4:$C17)+1,"")</f>
        <v>13</v>
      </c>
      <c r="D18" s="4" t="s">
        <v>11</v>
      </c>
      <c r="E18" s="216" t="s">
        <v>1080</v>
      </c>
      <c r="F18" s="91" t="s">
        <v>43</v>
      </c>
      <c r="G18" s="76" t="s">
        <v>75</v>
      </c>
      <c r="H18" s="11">
        <f>COUNTIFS(D:D,"=Minimal",F:F,"=Select From Drop Down")</f>
        <v>60</v>
      </c>
      <c r="I18" s="9">
        <f t="shared" si="1"/>
        <v>1</v>
      </c>
      <c r="J18" s="10">
        <f t="shared" si="2"/>
        <v>0</v>
      </c>
      <c r="K18" s="21">
        <f t="shared" si="0"/>
        <v>0</v>
      </c>
      <c r="L18" s="82"/>
    </row>
    <row r="19" spans="2:12" ht="30" customHeight="1" x14ac:dyDescent="0.3">
      <c r="B19" s="81" t="str">
        <f t="shared" si="3"/>
        <v>JDAM</v>
      </c>
      <c r="C19" s="2">
        <f>IF(ISTEXT(D19),MAX($C$4:$C18)+1,"")</f>
        <v>14</v>
      </c>
      <c r="D19" s="4" t="s">
        <v>11</v>
      </c>
      <c r="E19" s="216" t="s">
        <v>183</v>
      </c>
      <c r="F19" s="91" t="s">
        <v>43</v>
      </c>
      <c r="G19" s="76" t="s">
        <v>77</v>
      </c>
      <c r="H19" s="11">
        <f>COUNTIFS(D:D,"=Minimal",F:F,"=Function Available")</f>
        <v>0</v>
      </c>
      <c r="I19" s="9">
        <f t="shared" si="1"/>
        <v>1</v>
      </c>
      <c r="J19" s="10">
        <f t="shared" si="2"/>
        <v>0</v>
      </c>
      <c r="K19" s="21">
        <f t="shared" si="0"/>
        <v>0</v>
      </c>
      <c r="L19" s="82"/>
    </row>
    <row r="20" spans="2:12" ht="30" customHeight="1" x14ac:dyDescent="0.3">
      <c r="B20" s="81" t="str">
        <f t="shared" si="3"/>
        <v>JDAM</v>
      </c>
      <c r="C20" s="2">
        <f>IF(ISTEXT(D20),MAX($C$4:$C19)+1,"")</f>
        <v>15</v>
      </c>
      <c r="D20" s="4" t="s">
        <v>11</v>
      </c>
      <c r="E20" s="212" t="s">
        <v>1081</v>
      </c>
      <c r="F20" s="91" t="s">
        <v>43</v>
      </c>
      <c r="G20" s="76" t="s">
        <v>79</v>
      </c>
      <c r="H20" s="11">
        <f>COUNTIFS(D:D,"=Minimal",F:F,"=Function Not Available")</f>
        <v>0</v>
      </c>
      <c r="I20" s="9">
        <f t="shared" si="1"/>
        <v>1</v>
      </c>
      <c r="J20" s="10">
        <f t="shared" si="2"/>
        <v>0</v>
      </c>
      <c r="K20" s="21">
        <f t="shared" si="0"/>
        <v>0</v>
      </c>
      <c r="L20" s="82"/>
    </row>
    <row r="21" spans="2:12" ht="30" customHeight="1" x14ac:dyDescent="0.3">
      <c r="B21" s="81" t="str">
        <f t="shared" si="3"/>
        <v>JDAM</v>
      </c>
      <c r="C21" s="2">
        <f>IF(ISTEXT(D21),MAX($C$4:$C20)+1,"")</f>
        <v>16</v>
      </c>
      <c r="D21" s="4" t="s">
        <v>11</v>
      </c>
      <c r="E21" s="212" t="s">
        <v>1082</v>
      </c>
      <c r="F21" s="91" t="s">
        <v>43</v>
      </c>
      <c r="G21" s="76" t="s">
        <v>81</v>
      </c>
      <c r="H21" s="11">
        <f>COUNTIFS(D:D,"=Minimal",F:F,"=Exception")</f>
        <v>0</v>
      </c>
      <c r="I21" s="9">
        <f t="shared" si="1"/>
        <v>1</v>
      </c>
      <c r="J21" s="10">
        <f t="shared" si="2"/>
        <v>0</v>
      </c>
      <c r="K21" s="21">
        <f t="shared" si="0"/>
        <v>0</v>
      </c>
      <c r="L21" s="82"/>
    </row>
    <row r="22" spans="2:12" ht="30" customHeight="1" x14ac:dyDescent="0.3">
      <c r="B22" s="81" t="str">
        <f t="shared" si="3"/>
        <v>JDAM</v>
      </c>
      <c r="C22" s="2">
        <f>IF(ISTEXT(D22),MAX($C$4:$C21)+1,"")</f>
        <v>17</v>
      </c>
      <c r="D22" s="4" t="s">
        <v>11</v>
      </c>
      <c r="E22" s="213" t="s">
        <v>1083</v>
      </c>
      <c r="F22" s="91" t="s">
        <v>43</v>
      </c>
      <c r="G22" s="76"/>
      <c r="H22" s="8"/>
      <c r="I22" s="9">
        <f t="shared" si="1"/>
        <v>1</v>
      </c>
      <c r="J22" s="10">
        <f t="shared" si="2"/>
        <v>0</v>
      </c>
      <c r="K22" s="21">
        <f t="shared" si="0"/>
        <v>0</v>
      </c>
      <c r="L22" s="82"/>
    </row>
    <row r="23" spans="2:12" ht="30" customHeight="1" x14ac:dyDescent="0.3">
      <c r="B23" s="86" t="str">
        <f t="shared" si="3"/>
        <v/>
      </c>
      <c r="C23" s="1" t="str">
        <f>IF(ISTEXT(D23),MAX($C$6:$C22)+1,"")</f>
        <v/>
      </c>
      <c r="D23" s="3"/>
      <c r="E23" s="214" t="s">
        <v>1084</v>
      </c>
      <c r="F23" s="137"/>
      <c r="G23" s="78"/>
      <c r="H23" s="72"/>
      <c r="I23" s="72"/>
      <c r="J23" s="72"/>
      <c r="K23" s="72"/>
      <c r="L23" s="72"/>
    </row>
    <row r="24" spans="2:12" ht="30" customHeight="1" x14ac:dyDescent="0.3">
      <c r="B24" s="81" t="str">
        <f t="shared" si="3"/>
        <v>JDAM</v>
      </c>
      <c r="C24" s="2">
        <f>IF(ISTEXT(D24),MAX($C$4:$C22)+1,"")</f>
        <v>18</v>
      </c>
      <c r="D24" s="4" t="s">
        <v>11</v>
      </c>
      <c r="E24" s="215" t="s">
        <v>1085</v>
      </c>
      <c r="F24" s="91" t="s">
        <v>43</v>
      </c>
      <c r="G24" s="76"/>
      <c r="H24" s="8"/>
      <c r="I24" s="9">
        <f t="shared" si="1"/>
        <v>1</v>
      </c>
      <c r="J24" s="10">
        <f t="shared" si="2"/>
        <v>0</v>
      </c>
      <c r="K24" s="21">
        <f t="shared" si="0"/>
        <v>0</v>
      </c>
      <c r="L24" s="82"/>
    </row>
    <row r="25" spans="2:12" ht="30" customHeight="1" x14ac:dyDescent="0.3">
      <c r="B25" s="81" t="str">
        <f t="shared" si="3"/>
        <v>JDAM</v>
      </c>
      <c r="C25" s="2">
        <f>IF(ISTEXT(D25),MAX($C$4:$C24)+1,"")</f>
        <v>19</v>
      </c>
      <c r="D25" s="4" t="s">
        <v>11</v>
      </c>
      <c r="E25" s="216" t="s">
        <v>1086</v>
      </c>
      <c r="F25" s="91" t="s">
        <v>43</v>
      </c>
      <c r="G25" s="76"/>
      <c r="H25" s="8"/>
      <c r="I25" s="9">
        <f t="shared" si="1"/>
        <v>1</v>
      </c>
      <c r="J25" s="10">
        <f t="shared" si="2"/>
        <v>0</v>
      </c>
      <c r="K25" s="21">
        <f t="shared" si="0"/>
        <v>0</v>
      </c>
      <c r="L25" s="82"/>
    </row>
    <row r="26" spans="2:12" ht="30" customHeight="1" x14ac:dyDescent="0.3">
      <c r="B26" s="81" t="str">
        <f t="shared" si="3"/>
        <v>JDAM</v>
      </c>
      <c r="C26" s="2">
        <f>IF(ISTEXT(D26),MAX($C$4:$C25)+1,"")</f>
        <v>20</v>
      </c>
      <c r="D26" s="4" t="s">
        <v>11</v>
      </c>
      <c r="E26" s="216" t="s">
        <v>1087</v>
      </c>
      <c r="F26" s="91" t="s">
        <v>43</v>
      </c>
      <c r="G26" s="73"/>
      <c r="H26" s="23"/>
      <c r="I26" s="12">
        <f t="shared" si="1"/>
        <v>1</v>
      </c>
      <c r="J26" s="13">
        <f t="shared" si="2"/>
        <v>0</v>
      </c>
      <c r="K26" s="21">
        <f t="shared" si="0"/>
        <v>0</v>
      </c>
      <c r="L26" s="82"/>
    </row>
    <row r="27" spans="2:12" ht="30" customHeight="1" x14ac:dyDescent="0.3">
      <c r="B27" s="81" t="str">
        <f t="shared" si="3"/>
        <v>JDAM</v>
      </c>
      <c r="C27" s="2">
        <f>IF(ISTEXT(D27),MAX($C$4:$C26)+1,"")</f>
        <v>21</v>
      </c>
      <c r="D27" s="4" t="s">
        <v>11</v>
      </c>
      <c r="E27" s="216" t="s">
        <v>1088</v>
      </c>
      <c r="F27" s="91" t="s">
        <v>43</v>
      </c>
      <c r="G27" s="68"/>
      <c r="H27" s="32"/>
      <c r="I27" s="14">
        <f t="shared" si="1"/>
        <v>1</v>
      </c>
      <c r="J27" s="15">
        <f t="shared" si="2"/>
        <v>0</v>
      </c>
      <c r="K27" s="21">
        <f t="shared" si="0"/>
        <v>0</v>
      </c>
      <c r="L27" s="82"/>
    </row>
    <row r="28" spans="2:12" ht="30" customHeight="1" x14ac:dyDescent="0.3">
      <c r="B28" s="81" t="str">
        <f t="shared" si="3"/>
        <v>JDAM</v>
      </c>
      <c r="C28" s="2">
        <f>IF(ISTEXT(D28),MAX($C$4:$C27)+1,"")</f>
        <v>22</v>
      </c>
      <c r="D28" s="4" t="s">
        <v>11</v>
      </c>
      <c r="E28" s="216" t="s">
        <v>1089</v>
      </c>
      <c r="F28" s="91" t="s">
        <v>43</v>
      </c>
      <c r="G28" s="76"/>
      <c r="H28" s="8"/>
      <c r="I28" s="9">
        <f t="shared" si="1"/>
        <v>1</v>
      </c>
      <c r="J28" s="10">
        <f t="shared" si="2"/>
        <v>0</v>
      </c>
      <c r="K28" s="21">
        <f t="shared" si="0"/>
        <v>0</v>
      </c>
      <c r="L28" s="82"/>
    </row>
    <row r="29" spans="2:12" ht="30" customHeight="1" x14ac:dyDescent="0.3">
      <c r="B29" s="81" t="str">
        <f t="shared" si="3"/>
        <v>JDAM</v>
      </c>
      <c r="C29" s="2">
        <f>IF(ISTEXT(D29),MAX($C$4:$C28)+1,"")</f>
        <v>23</v>
      </c>
      <c r="D29" s="4" t="s">
        <v>11</v>
      </c>
      <c r="E29" s="216" t="s">
        <v>1090</v>
      </c>
      <c r="F29" s="91" t="s">
        <v>43</v>
      </c>
      <c r="G29" s="73"/>
      <c r="H29" s="23"/>
      <c r="I29" s="12">
        <f t="shared" si="1"/>
        <v>1</v>
      </c>
      <c r="J29" s="13">
        <f t="shared" si="2"/>
        <v>0</v>
      </c>
      <c r="K29" s="21">
        <f t="shared" si="0"/>
        <v>0</v>
      </c>
      <c r="L29" s="82"/>
    </row>
    <row r="30" spans="2:12" ht="30" customHeight="1" x14ac:dyDescent="0.3">
      <c r="B30" s="81" t="str">
        <f t="shared" si="3"/>
        <v>JDAM</v>
      </c>
      <c r="C30" s="2">
        <f>IF(ISTEXT(D30),MAX($C$4:$C29)+1,"")</f>
        <v>24</v>
      </c>
      <c r="D30" s="4" t="s">
        <v>11</v>
      </c>
      <c r="E30" s="216" t="s">
        <v>1091</v>
      </c>
      <c r="F30" s="91" t="s">
        <v>43</v>
      </c>
      <c r="G30" s="68"/>
      <c r="H30" s="32"/>
      <c r="I30" s="14">
        <f t="shared" si="1"/>
        <v>1</v>
      </c>
      <c r="J30" s="15">
        <f t="shared" si="2"/>
        <v>0</v>
      </c>
      <c r="K30" s="21">
        <f t="shared" si="0"/>
        <v>0</v>
      </c>
      <c r="L30" s="82"/>
    </row>
    <row r="31" spans="2:12" ht="30" customHeight="1" x14ac:dyDescent="0.3">
      <c r="B31" s="81" t="str">
        <f t="shared" si="3"/>
        <v>JDAM</v>
      </c>
      <c r="C31" s="2">
        <f>IF(ISTEXT(D31),MAX($C$4:$C30)+1,"")</f>
        <v>25</v>
      </c>
      <c r="D31" s="4" t="s">
        <v>11</v>
      </c>
      <c r="E31" s="216" t="s">
        <v>1092</v>
      </c>
      <c r="F31" s="91" t="s">
        <v>43</v>
      </c>
      <c r="G31" s="76"/>
      <c r="H31" s="8"/>
      <c r="I31" s="9">
        <f t="shared" si="1"/>
        <v>1</v>
      </c>
      <c r="J31" s="10">
        <f t="shared" si="2"/>
        <v>0</v>
      </c>
      <c r="K31" s="21">
        <f t="shared" si="0"/>
        <v>0</v>
      </c>
      <c r="L31" s="82"/>
    </row>
    <row r="32" spans="2:12" ht="30" customHeight="1" x14ac:dyDescent="0.3">
      <c r="B32" s="81" t="str">
        <f t="shared" si="3"/>
        <v>JDAM</v>
      </c>
      <c r="C32" s="2">
        <f>IF(ISTEXT(D32),MAX($C$4:$C31)+1,"")</f>
        <v>26</v>
      </c>
      <c r="D32" s="4" t="s">
        <v>11</v>
      </c>
      <c r="E32" s="213" t="s">
        <v>1093</v>
      </c>
      <c r="F32" s="91" t="s">
        <v>43</v>
      </c>
      <c r="G32" s="76"/>
      <c r="H32" s="8"/>
      <c r="I32" s="9">
        <f t="shared" si="1"/>
        <v>1</v>
      </c>
      <c r="J32" s="10">
        <f t="shared" si="2"/>
        <v>0</v>
      </c>
      <c r="K32" s="21">
        <f t="shared" si="0"/>
        <v>0</v>
      </c>
      <c r="L32" s="82"/>
    </row>
    <row r="33" spans="2:12" ht="30" customHeight="1" x14ac:dyDescent="0.3">
      <c r="B33" s="86" t="str">
        <f t="shared" si="3"/>
        <v/>
      </c>
      <c r="C33" s="1" t="str">
        <f>IF(ISTEXT(D33),MAX($C$6:$C32)+1,"")</f>
        <v/>
      </c>
      <c r="D33" s="3"/>
      <c r="E33" s="214" t="s">
        <v>1094</v>
      </c>
      <c r="F33" s="137"/>
      <c r="G33" s="78"/>
      <c r="H33" s="72"/>
      <c r="I33" s="72"/>
      <c r="J33" s="72"/>
      <c r="K33" s="72"/>
      <c r="L33" s="72"/>
    </row>
    <row r="34" spans="2:12" ht="30" customHeight="1" x14ac:dyDescent="0.3">
      <c r="B34" s="81" t="str">
        <f t="shared" si="3"/>
        <v>JDAM</v>
      </c>
      <c r="C34" s="2">
        <f>IF(ISTEXT(D34),MAX($C$4:$C32)+1,"")</f>
        <v>27</v>
      </c>
      <c r="D34" s="4" t="s">
        <v>11</v>
      </c>
      <c r="E34" s="215" t="s">
        <v>1095</v>
      </c>
      <c r="F34" s="91" t="s">
        <v>43</v>
      </c>
      <c r="G34" s="76"/>
      <c r="H34" s="8"/>
      <c r="I34" s="9">
        <f t="shared" si="1"/>
        <v>1</v>
      </c>
      <c r="J34" s="10">
        <f t="shared" si="2"/>
        <v>0</v>
      </c>
      <c r="K34" s="21">
        <f t="shared" si="0"/>
        <v>0</v>
      </c>
      <c r="L34" s="82"/>
    </row>
    <row r="35" spans="2:12" ht="30" customHeight="1" x14ac:dyDescent="0.3">
      <c r="B35" s="81" t="str">
        <f t="shared" si="3"/>
        <v>JDAM</v>
      </c>
      <c r="C35" s="2">
        <f>IF(ISTEXT(D35),MAX($C$4:$C34)+1,"")</f>
        <v>28</v>
      </c>
      <c r="D35" s="4" t="s">
        <v>11</v>
      </c>
      <c r="E35" s="216" t="s">
        <v>1043</v>
      </c>
      <c r="F35" s="91" t="s">
        <v>43</v>
      </c>
      <c r="G35" s="76"/>
      <c r="H35" s="8"/>
      <c r="I35" s="9">
        <f t="shared" si="1"/>
        <v>1</v>
      </c>
      <c r="J35" s="10">
        <f t="shared" si="2"/>
        <v>0</v>
      </c>
      <c r="K35" s="21">
        <f t="shared" si="0"/>
        <v>0</v>
      </c>
      <c r="L35" s="82"/>
    </row>
    <row r="36" spans="2:12" ht="30" customHeight="1" x14ac:dyDescent="0.3">
      <c r="B36" s="81" t="str">
        <f t="shared" ref="B36:B69" si="5">IF(C36="","",$B$4)</f>
        <v>JDAM</v>
      </c>
      <c r="C36" s="2">
        <f>IF(ISTEXT(D36),MAX($C$4:$C35)+1,"")</f>
        <v>29</v>
      </c>
      <c r="D36" s="4" t="s">
        <v>11</v>
      </c>
      <c r="E36" s="216" t="s">
        <v>1096</v>
      </c>
      <c r="F36" s="91" t="s">
        <v>43</v>
      </c>
      <c r="G36" s="76"/>
      <c r="H36" s="8"/>
      <c r="I36" s="9">
        <f t="shared" si="1"/>
        <v>1</v>
      </c>
      <c r="J36" s="10">
        <f t="shared" si="2"/>
        <v>0</v>
      </c>
      <c r="K36" s="21">
        <f t="shared" si="0"/>
        <v>0</v>
      </c>
      <c r="L36" s="82"/>
    </row>
    <row r="37" spans="2:12" ht="30" customHeight="1" x14ac:dyDescent="0.3">
      <c r="B37" s="81" t="str">
        <f t="shared" si="5"/>
        <v>JDAM</v>
      </c>
      <c r="C37" s="2">
        <f>IF(ISTEXT(D37),MAX($C$4:$C36)+1,"")</f>
        <v>30</v>
      </c>
      <c r="D37" s="4" t="s">
        <v>11</v>
      </c>
      <c r="E37" s="216" t="s">
        <v>1097</v>
      </c>
      <c r="F37" s="91" t="s">
        <v>43</v>
      </c>
      <c r="G37" s="76"/>
      <c r="H37" s="8"/>
      <c r="I37" s="9">
        <f t="shared" si="1"/>
        <v>1</v>
      </c>
      <c r="J37" s="10">
        <f t="shared" si="2"/>
        <v>0</v>
      </c>
      <c r="K37" s="21">
        <f t="shared" si="0"/>
        <v>0</v>
      </c>
      <c r="L37" s="82"/>
    </row>
    <row r="38" spans="2:12" ht="30" customHeight="1" x14ac:dyDescent="0.3">
      <c r="B38" s="81" t="str">
        <f t="shared" si="5"/>
        <v>JDAM</v>
      </c>
      <c r="C38" s="2">
        <f>IF(ISTEXT(D38),MAX($C$4:$C37)+1,"")</f>
        <v>31</v>
      </c>
      <c r="D38" s="4" t="s">
        <v>11</v>
      </c>
      <c r="E38" s="216" t="s">
        <v>1098</v>
      </c>
      <c r="F38" s="91" t="s">
        <v>43</v>
      </c>
      <c r="G38" s="76"/>
      <c r="H38" s="8"/>
      <c r="I38" s="9">
        <f t="shared" si="1"/>
        <v>1</v>
      </c>
      <c r="J38" s="10">
        <f t="shared" si="2"/>
        <v>0</v>
      </c>
      <c r="K38" s="21">
        <f t="shared" si="0"/>
        <v>0</v>
      </c>
      <c r="L38" s="82"/>
    </row>
    <row r="39" spans="2:12" ht="30" customHeight="1" x14ac:dyDescent="0.3">
      <c r="B39" s="81" t="str">
        <f t="shared" si="5"/>
        <v>JDAM</v>
      </c>
      <c r="C39" s="2">
        <f>IF(ISTEXT(D39),MAX($C$4:$C38)+1,"")</f>
        <v>32</v>
      </c>
      <c r="D39" s="4" t="s">
        <v>11</v>
      </c>
      <c r="E39" s="216" t="s">
        <v>1099</v>
      </c>
      <c r="F39" s="91" t="s">
        <v>43</v>
      </c>
      <c r="G39" s="76"/>
      <c r="H39" s="8"/>
      <c r="I39" s="9">
        <f t="shared" si="1"/>
        <v>1</v>
      </c>
      <c r="J39" s="10">
        <f t="shared" si="2"/>
        <v>0</v>
      </c>
      <c r="K39" s="21">
        <f t="shared" si="0"/>
        <v>0</v>
      </c>
      <c r="L39" s="82"/>
    </row>
    <row r="40" spans="2:12" ht="30" customHeight="1" x14ac:dyDescent="0.3">
      <c r="B40" s="81" t="str">
        <f t="shared" si="5"/>
        <v>JDAM</v>
      </c>
      <c r="C40" s="2">
        <f>IF(ISTEXT(D40),MAX($C$4:$C39)+1,"")</f>
        <v>33</v>
      </c>
      <c r="D40" s="4" t="s">
        <v>11</v>
      </c>
      <c r="E40" s="216" t="s">
        <v>1100</v>
      </c>
      <c r="F40" s="91" t="s">
        <v>43</v>
      </c>
      <c r="G40" s="76"/>
      <c r="H40" s="8"/>
      <c r="I40" s="9">
        <f t="shared" si="1"/>
        <v>1</v>
      </c>
      <c r="J40" s="10">
        <f t="shared" si="2"/>
        <v>0</v>
      </c>
      <c r="K40" s="21">
        <f t="shared" si="0"/>
        <v>0</v>
      </c>
      <c r="L40" s="82"/>
    </row>
    <row r="41" spans="2:12" ht="30" customHeight="1" x14ac:dyDescent="0.3">
      <c r="B41" s="81" t="str">
        <f t="shared" si="5"/>
        <v>JDAM</v>
      </c>
      <c r="C41" s="2">
        <f>IF(ISTEXT(D41),MAX($C$4:$C40)+1,"")</f>
        <v>34</v>
      </c>
      <c r="D41" s="4" t="s">
        <v>11</v>
      </c>
      <c r="E41" s="216" t="s">
        <v>1101</v>
      </c>
      <c r="F41" s="91" t="s">
        <v>43</v>
      </c>
      <c r="G41" s="76"/>
      <c r="H41" s="8"/>
      <c r="I41" s="9">
        <f t="shared" si="1"/>
        <v>1</v>
      </c>
      <c r="J41" s="10">
        <f t="shared" si="2"/>
        <v>0</v>
      </c>
      <c r="K41" s="21">
        <f t="shared" si="0"/>
        <v>0</v>
      </c>
      <c r="L41" s="82"/>
    </row>
    <row r="42" spans="2:12" ht="30" customHeight="1" x14ac:dyDescent="0.3">
      <c r="B42" s="81" t="str">
        <f t="shared" si="5"/>
        <v>JDAM</v>
      </c>
      <c r="C42" s="2">
        <f>IF(ISTEXT(D42),MAX($C$4:$C41)+1,"")</f>
        <v>35</v>
      </c>
      <c r="D42" s="4" t="s">
        <v>11</v>
      </c>
      <c r="E42" s="216" t="s">
        <v>1102</v>
      </c>
      <c r="F42" s="91" t="s">
        <v>43</v>
      </c>
      <c r="G42" s="76"/>
      <c r="H42" s="8"/>
      <c r="I42" s="9">
        <f t="shared" si="1"/>
        <v>1</v>
      </c>
      <c r="J42" s="10">
        <f t="shared" si="2"/>
        <v>0</v>
      </c>
      <c r="K42" s="21">
        <f t="shared" si="0"/>
        <v>0</v>
      </c>
      <c r="L42" s="82"/>
    </row>
    <row r="43" spans="2:12" ht="30" customHeight="1" x14ac:dyDescent="0.3">
      <c r="B43" s="81" t="str">
        <f t="shared" si="5"/>
        <v>JDAM</v>
      </c>
      <c r="C43" s="2">
        <f>IF(ISTEXT(D43),MAX($C$4:$C42)+1,"")</f>
        <v>36</v>
      </c>
      <c r="D43" s="4" t="s">
        <v>11</v>
      </c>
      <c r="E43" s="216" t="s">
        <v>1103</v>
      </c>
      <c r="F43" s="91" t="s">
        <v>43</v>
      </c>
      <c r="G43" s="76"/>
      <c r="H43" s="8"/>
      <c r="I43" s="9">
        <f t="shared" si="1"/>
        <v>1</v>
      </c>
      <c r="J43" s="10">
        <f t="shared" si="2"/>
        <v>0</v>
      </c>
      <c r="K43" s="21">
        <f t="shared" si="0"/>
        <v>0</v>
      </c>
      <c r="L43" s="82"/>
    </row>
    <row r="44" spans="2:12" ht="30" customHeight="1" x14ac:dyDescent="0.3">
      <c r="B44" s="81" t="str">
        <f t="shared" si="5"/>
        <v>JDAM</v>
      </c>
      <c r="C44" s="2">
        <f>IF(ISTEXT(D44),MAX($C$4:$C43)+1,"")</f>
        <v>37</v>
      </c>
      <c r="D44" s="4" t="s">
        <v>11</v>
      </c>
      <c r="E44" s="216" t="s">
        <v>1104</v>
      </c>
      <c r="F44" s="91" t="s">
        <v>43</v>
      </c>
      <c r="G44" s="76"/>
      <c r="H44" s="8"/>
      <c r="I44" s="9">
        <f t="shared" si="1"/>
        <v>1</v>
      </c>
      <c r="J44" s="10">
        <f t="shared" si="2"/>
        <v>0</v>
      </c>
      <c r="K44" s="21">
        <f t="shared" si="0"/>
        <v>0</v>
      </c>
      <c r="L44" s="82"/>
    </row>
    <row r="45" spans="2:12" ht="30" customHeight="1" x14ac:dyDescent="0.3">
      <c r="B45" s="81" t="str">
        <f t="shared" si="5"/>
        <v>JDAM</v>
      </c>
      <c r="C45" s="2">
        <f>IF(ISTEXT(D45),MAX($C$4:$C44)+1,"")</f>
        <v>38</v>
      </c>
      <c r="D45" s="4" t="s">
        <v>11</v>
      </c>
      <c r="E45" s="216" t="s">
        <v>1105</v>
      </c>
      <c r="F45" s="91" t="s">
        <v>43</v>
      </c>
      <c r="G45" s="76"/>
      <c r="H45" s="8"/>
      <c r="I45" s="9">
        <f t="shared" si="1"/>
        <v>1</v>
      </c>
      <c r="J45" s="10">
        <f t="shared" si="2"/>
        <v>0</v>
      </c>
      <c r="K45" s="21">
        <f t="shared" si="0"/>
        <v>0</v>
      </c>
      <c r="L45" s="82"/>
    </row>
    <row r="46" spans="2:12" ht="30" customHeight="1" x14ac:dyDescent="0.3">
      <c r="B46" s="81" t="str">
        <f t="shared" si="5"/>
        <v>JDAM</v>
      </c>
      <c r="C46" s="2">
        <f>IF(ISTEXT(D46),MAX($C$4:$C45)+1,"")</f>
        <v>39</v>
      </c>
      <c r="D46" s="4" t="s">
        <v>11</v>
      </c>
      <c r="E46" s="216" t="s">
        <v>1106</v>
      </c>
      <c r="F46" s="91" t="s">
        <v>43</v>
      </c>
      <c r="G46" s="76"/>
      <c r="H46" s="8"/>
      <c r="I46" s="9">
        <f t="shared" si="1"/>
        <v>1</v>
      </c>
      <c r="J46" s="10">
        <f t="shared" si="2"/>
        <v>0</v>
      </c>
      <c r="K46" s="21">
        <f t="shared" si="0"/>
        <v>0</v>
      </c>
      <c r="L46" s="82"/>
    </row>
    <row r="47" spans="2:12" ht="30" customHeight="1" x14ac:dyDescent="0.3">
      <c r="B47" s="81" t="str">
        <f t="shared" si="5"/>
        <v>JDAM</v>
      </c>
      <c r="C47" s="2">
        <f>IF(ISTEXT(D47),MAX($C$4:$C46)+1,"")</f>
        <v>40</v>
      </c>
      <c r="D47" s="4" t="s">
        <v>11</v>
      </c>
      <c r="E47" s="217" t="s">
        <v>1107</v>
      </c>
      <c r="F47" s="91" t="s">
        <v>43</v>
      </c>
      <c r="G47" s="76"/>
      <c r="H47" s="8"/>
      <c r="I47" s="9">
        <f t="shared" si="1"/>
        <v>1</v>
      </c>
      <c r="J47" s="10">
        <f t="shared" si="2"/>
        <v>0</v>
      </c>
      <c r="K47" s="21">
        <f t="shared" si="0"/>
        <v>0</v>
      </c>
      <c r="L47" s="82"/>
    </row>
    <row r="48" spans="2:12" ht="30" customHeight="1" x14ac:dyDescent="0.3">
      <c r="B48" s="86" t="str">
        <f>IF(C48="","",$B$4)</f>
        <v/>
      </c>
      <c r="C48" s="1" t="str">
        <f>IF(ISTEXT(D48),MAX($C$6:$C46)+1,"")</f>
        <v/>
      </c>
      <c r="D48" s="3"/>
      <c r="E48" s="214" t="s">
        <v>1108</v>
      </c>
      <c r="F48" s="137"/>
      <c r="G48" s="78"/>
      <c r="H48" s="72"/>
      <c r="I48" s="72"/>
      <c r="J48" s="72"/>
      <c r="K48" s="72"/>
      <c r="L48" s="72"/>
    </row>
    <row r="49" spans="2:12" ht="30" customHeight="1" x14ac:dyDescent="0.3">
      <c r="B49" s="81" t="str">
        <f t="shared" si="5"/>
        <v>JDAM</v>
      </c>
      <c r="C49" s="2">
        <f>IF(ISTEXT(D49),MAX($C$4:$C47)+1,"")</f>
        <v>41</v>
      </c>
      <c r="D49" s="4" t="s">
        <v>11</v>
      </c>
      <c r="E49" s="215" t="s">
        <v>1109</v>
      </c>
      <c r="F49" s="91" t="s">
        <v>43</v>
      </c>
      <c r="G49" s="76"/>
      <c r="H49" s="8"/>
      <c r="I49" s="9">
        <f t="shared" si="1"/>
        <v>1</v>
      </c>
      <c r="J49" s="10">
        <f t="shared" si="2"/>
        <v>0</v>
      </c>
      <c r="K49" s="21">
        <f t="shared" si="0"/>
        <v>0</v>
      </c>
      <c r="L49" s="82"/>
    </row>
    <row r="50" spans="2:12" ht="30" customHeight="1" x14ac:dyDescent="0.3">
      <c r="B50" s="81" t="str">
        <f t="shared" si="5"/>
        <v>JDAM</v>
      </c>
      <c r="C50" s="2">
        <f>IF(ISTEXT(D50),MAX($C$4:$C49)+1,"")</f>
        <v>42</v>
      </c>
      <c r="D50" s="4" t="s">
        <v>11</v>
      </c>
      <c r="E50" s="216" t="s">
        <v>1110</v>
      </c>
      <c r="F50" s="91" t="s">
        <v>43</v>
      </c>
      <c r="G50" s="76"/>
      <c r="H50" s="8"/>
      <c r="I50" s="9">
        <f t="shared" si="1"/>
        <v>1</v>
      </c>
      <c r="J50" s="10">
        <f t="shared" si="2"/>
        <v>0</v>
      </c>
      <c r="K50" s="21">
        <f t="shared" si="0"/>
        <v>0</v>
      </c>
      <c r="L50" s="82"/>
    </row>
    <row r="51" spans="2:12" ht="30" customHeight="1" x14ac:dyDescent="0.3">
      <c r="B51" s="81" t="str">
        <f t="shared" si="5"/>
        <v>JDAM</v>
      </c>
      <c r="C51" s="2">
        <f>IF(ISTEXT(D51),MAX($C$4:$C50)+1,"")</f>
        <v>43</v>
      </c>
      <c r="D51" s="4" t="s">
        <v>11</v>
      </c>
      <c r="E51" s="216" t="s">
        <v>1111</v>
      </c>
      <c r="F51" s="91" t="s">
        <v>43</v>
      </c>
      <c r="G51" s="76"/>
      <c r="H51" s="8"/>
      <c r="I51" s="9">
        <f t="shared" si="1"/>
        <v>1</v>
      </c>
      <c r="J51" s="10">
        <f t="shared" si="2"/>
        <v>0</v>
      </c>
      <c r="K51" s="21">
        <f t="shared" si="0"/>
        <v>0</v>
      </c>
      <c r="L51" s="82"/>
    </row>
    <row r="52" spans="2:12" ht="30" customHeight="1" x14ac:dyDescent="0.3">
      <c r="B52" s="81" t="str">
        <f t="shared" si="5"/>
        <v>JDAM</v>
      </c>
      <c r="C52" s="2">
        <f>IF(ISTEXT(D52),MAX($C$4:$C51)+1,"")</f>
        <v>44</v>
      </c>
      <c r="D52" s="4" t="s">
        <v>11</v>
      </c>
      <c r="E52" s="216" t="s">
        <v>1112</v>
      </c>
      <c r="F52" s="91" t="s">
        <v>43</v>
      </c>
      <c r="G52" s="76"/>
      <c r="H52" s="8"/>
      <c r="I52" s="9">
        <f t="shared" si="1"/>
        <v>1</v>
      </c>
      <c r="J52" s="10">
        <f t="shared" si="2"/>
        <v>0</v>
      </c>
      <c r="K52" s="21">
        <f t="shared" si="0"/>
        <v>0</v>
      </c>
      <c r="L52" s="82"/>
    </row>
    <row r="53" spans="2:12" ht="30" customHeight="1" x14ac:dyDescent="0.3">
      <c r="B53" s="81" t="str">
        <f t="shared" si="5"/>
        <v>JDAM</v>
      </c>
      <c r="C53" s="2">
        <f>IF(ISTEXT(D53),MAX($C$4:$C52)+1,"")</f>
        <v>45</v>
      </c>
      <c r="D53" s="4" t="s">
        <v>11</v>
      </c>
      <c r="E53" s="216" t="s">
        <v>1113</v>
      </c>
      <c r="F53" s="91" t="s">
        <v>43</v>
      </c>
      <c r="G53" s="76"/>
      <c r="H53" s="8"/>
      <c r="I53" s="9">
        <f t="shared" si="1"/>
        <v>1</v>
      </c>
      <c r="J53" s="10">
        <f t="shared" si="2"/>
        <v>0</v>
      </c>
      <c r="K53" s="21">
        <f t="shared" si="0"/>
        <v>0</v>
      </c>
      <c r="L53" s="82"/>
    </row>
    <row r="54" spans="2:12" ht="30" customHeight="1" x14ac:dyDescent="0.3">
      <c r="B54" s="81" t="str">
        <f t="shared" si="5"/>
        <v>JDAM</v>
      </c>
      <c r="C54" s="2">
        <f>IF(ISTEXT(D54),MAX($C$4:$C53)+1,"")</f>
        <v>46</v>
      </c>
      <c r="D54" s="4" t="s">
        <v>11</v>
      </c>
      <c r="E54" s="216" t="s">
        <v>194</v>
      </c>
      <c r="F54" s="91" t="s">
        <v>43</v>
      </c>
      <c r="G54" s="76"/>
      <c r="H54" s="8"/>
      <c r="I54" s="9">
        <f t="shared" si="1"/>
        <v>1</v>
      </c>
      <c r="J54" s="10">
        <f t="shared" si="2"/>
        <v>0</v>
      </c>
      <c r="K54" s="21">
        <f t="shared" si="0"/>
        <v>0</v>
      </c>
      <c r="L54" s="82"/>
    </row>
    <row r="55" spans="2:12" ht="30" customHeight="1" x14ac:dyDescent="0.3">
      <c r="B55" s="81" t="str">
        <f t="shared" si="5"/>
        <v>JDAM</v>
      </c>
      <c r="C55" s="2">
        <f>IF(ISTEXT(D55),MAX($C$4:$C54)+1,"")</f>
        <v>47</v>
      </c>
      <c r="D55" s="4" t="s">
        <v>11</v>
      </c>
      <c r="E55" s="216" t="s">
        <v>1114</v>
      </c>
      <c r="F55" s="91" t="s">
        <v>43</v>
      </c>
      <c r="G55" s="76"/>
      <c r="H55" s="8"/>
      <c r="I55" s="9">
        <f t="shared" si="1"/>
        <v>1</v>
      </c>
      <c r="J55" s="10">
        <f t="shared" si="2"/>
        <v>0</v>
      </c>
      <c r="K55" s="21">
        <f t="shared" si="0"/>
        <v>0</v>
      </c>
      <c r="L55" s="82"/>
    </row>
    <row r="56" spans="2:12" ht="30" customHeight="1" x14ac:dyDescent="0.3">
      <c r="B56" s="81" t="str">
        <f t="shared" si="5"/>
        <v>JDAM</v>
      </c>
      <c r="C56" s="2">
        <f>IF(ISTEXT(D56),MAX($C$4:$C55)+1,"")</f>
        <v>48</v>
      </c>
      <c r="D56" s="4" t="s">
        <v>11</v>
      </c>
      <c r="E56" s="212" t="s">
        <v>1115</v>
      </c>
      <c r="F56" s="91" t="s">
        <v>43</v>
      </c>
      <c r="G56" s="76"/>
      <c r="H56" s="8"/>
      <c r="I56" s="9">
        <f t="shared" si="1"/>
        <v>1</v>
      </c>
      <c r="J56" s="10">
        <f t="shared" si="2"/>
        <v>0</v>
      </c>
      <c r="K56" s="21">
        <f t="shared" si="0"/>
        <v>0</v>
      </c>
      <c r="L56" s="82"/>
    </row>
    <row r="57" spans="2:12" ht="30" customHeight="1" x14ac:dyDescent="0.3">
      <c r="B57" s="81" t="str">
        <f t="shared" si="5"/>
        <v>JDAM</v>
      </c>
      <c r="C57" s="2">
        <f>IF(ISTEXT(D57),MAX($C$4:$C56)+1,"")</f>
        <v>49</v>
      </c>
      <c r="D57" s="4" t="s">
        <v>11</v>
      </c>
      <c r="E57" s="212" t="s">
        <v>177</v>
      </c>
      <c r="F57" s="91" t="s">
        <v>43</v>
      </c>
      <c r="G57" s="76"/>
      <c r="H57" s="8"/>
      <c r="I57" s="9">
        <f t="shared" si="1"/>
        <v>1</v>
      </c>
      <c r="J57" s="10">
        <f t="shared" si="2"/>
        <v>0</v>
      </c>
      <c r="K57" s="21">
        <f t="shared" si="0"/>
        <v>0</v>
      </c>
      <c r="L57" s="82"/>
    </row>
    <row r="58" spans="2:12" ht="30" customHeight="1" x14ac:dyDescent="0.3">
      <c r="B58" s="81" t="str">
        <f t="shared" si="5"/>
        <v>JDAM</v>
      </c>
      <c r="C58" s="2">
        <f>IF(ISTEXT(D58),MAX($C$4:$C57)+1,"")</f>
        <v>50</v>
      </c>
      <c r="D58" s="4" t="s">
        <v>11</v>
      </c>
      <c r="E58" s="212" t="s">
        <v>1116</v>
      </c>
      <c r="F58" s="91" t="s">
        <v>43</v>
      </c>
      <c r="G58" s="76"/>
      <c r="H58" s="8"/>
      <c r="I58" s="9">
        <f t="shared" si="1"/>
        <v>1</v>
      </c>
      <c r="J58" s="10">
        <f t="shared" si="2"/>
        <v>0</v>
      </c>
      <c r="K58" s="21">
        <f t="shared" si="0"/>
        <v>0</v>
      </c>
      <c r="L58" s="82"/>
    </row>
    <row r="59" spans="2:12" ht="30" customHeight="1" x14ac:dyDescent="0.3">
      <c r="B59" s="81" t="str">
        <f t="shared" si="5"/>
        <v>JDAM</v>
      </c>
      <c r="C59" s="2">
        <f>IF(ISTEXT(D59),MAX($C$4:$C58)+1,"")</f>
        <v>51</v>
      </c>
      <c r="D59" s="4" t="s">
        <v>11</v>
      </c>
      <c r="E59" s="212" t="s">
        <v>1117</v>
      </c>
      <c r="F59" s="91" t="s">
        <v>43</v>
      </c>
      <c r="G59" s="76"/>
      <c r="H59" s="8"/>
      <c r="I59" s="9">
        <f t="shared" si="1"/>
        <v>1</v>
      </c>
      <c r="J59" s="10">
        <f t="shared" si="2"/>
        <v>0</v>
      </c>
      <c r="K59" s="21">
        <f t="shared" si="0"/>
        <v>0</v>
      </c>
      <c r="L59" s="82"/>
    </row>
    <row r="60" spans="2:12" ht="30" customHeight="1" x14ac:dyDescent="0.3">
      <c r="B60" s="81" t="str">
        <f t="shared" si="5"/>
        <v>JDAM</v>
      </c>
      <c r="C60" s="2">
        <f>IF(ISTEXT(D60),MAX($C$4:$C59)+1,"")</f>
        <v>52</v>
      </c>
      <c r="D60" s="4" t="s">
        <v>11</v>
      </c>
      <c r="E60" s="212" t="s">
        <v>1118</v>
      </c>
      <c r="F60" s="91" t="s">
        <v>43</v>
      </c>
      <c r="G60" s="76"/>
      <c r="H60" s="8"/>
      <c r="I60" s="9">
        <f t="shared" si="1"/>
        <v>1</v>
      </c>
      <c r="J60" s="10">
        <f t="shared" si="2"/>
        <v>0</v>
      </c>
      <c r="K60" s="21">
        <f t="shared" si="0"/>
        <v>0</v>
      </c>
      <c r="L60" s="82"/>
    </row>
    <row r="61" spans="2:12" ht="30" customHeight="1" x14ac:dyDescent="0.3">
      <c r="B61" s="81" t="str">
        <f t="shared" si="5"/>
        <v>JDAM</v>
      </c>
      <c r="C61" s="2">
        <f>IF(ISTEXT(D61),MAX($C$4:$C60)+1,"")</f>
        <v>53</v>
      </c>
      <c r="D61" s="4" t="s">
        <v>11</v>
      </c>
      <c r="E61" s="212" t="s">
        <v>1119</v>
      </c>
      <c r="F61" s="91" t="s">
        <v>43</v>
      </c>
      <c r="G61" s="76"/>
      <c r="H61" s="8"/>
      <c r="I61" s="9">
        <f t="shared" si="1"/>
        <v>1</v>
      </c>
      <c r="J61" s="10">
        <f t="shared" si="2"/>
        <v>0</v>
      </c>
      <c r="K61" s="21">
        <f t="shared" si="0"/>
        <v>0</v>
      </c>
      <c r="L61" s="82"/>
    </row>
    <row r="62" spans="2:12" ht="30" customHeight="1" x14ac:dyDescent="0.3">
      <c r="B62" s="81" t="str">
        <f t="shared" si="5"/>
        <v>JDAM</v>
      </c>
      <c r="C62" s="2">
        <f>IF(ISTEXT(D62),MAX($C$4:$C61)+1,"")</f>
        <v>54</v>
      </c>
      <c r="D62" s="4" t="s">
        <v>11</v>
      </c>
      <c r="E62" s="212" t="s">
        <v>1120</v>
      </c>
      <c r="F62" s="91" t="s">
        <v>43</v>
      </c>
      <c r="G62" s="76"/>
      <c r="H62" s="8"/>
      <c r="I62" s="9">
        <f t="shared" si="1"/>
        <v>1</v>
      </c>
      <c r="J62" s="10">
        <f t="shared" si="2"/>
        <v>0</v>
      </c>
      <c r="K62" s="21">
        <f t="shared" si="0"/>
        <v>0</v>
      </c>
      <c r="L62" s="82"/>
    </row>
    <row r="63" spans="2:12" ht="30" customHeight="1" x14ac:dyDescent="0.3">
      <c r="B63" s="81" t="str">
        <f t="shared" si="5"/>
        <v>JDAM</v>
      </c>
      <c r="C63" s="2">
        <f>IF(ISTEXT(D63),MAX($C$4:$C62)+1,"")</f>
        <v>55</v>
      </c>
      <c r="D63" s="4" t="s">
        <v>11</v>
      </c>
      <c r="E63" s="212" t="s">
        <v>1121</v>
      </c>
      <c r="F63" s="91" t="s">
        <v>43</v>
      </c>
      <c r="G63" s="76"/>
      <c r="H63" s="8"/>
      <c r="I63" s="9">
        <f t="shared" si="1"/>
        <v>1</v>
      </c>
      <c r="J63" s="10">
        <f t="shared" si="2"/>
        <v>0</v>
      </c>
      <c r="K63" s="21">
        <f t="shared" si="0"/>
        <v>0</v>
      </c>
      <c r="L63" s="82"/>
    </row>
    <row r="64" spans="2:12" ht="30" customHeight="1" x14ac:dyDescent="0.3">
      <c r="B64" s="81" t="str">
        <f t="shared" si="5"/>
        <v>JDAM</v>
      </c>
      <c r="C64" s="2">
        <f>IF(ISTEXT(D64),MAX($C$4:$C63)+1,"")</f>
        <v>56</v>
      </c>
      <c r="D64" s="4" t="s">
        <v>11</v>
      </c>
      <c r="E64" s="213" t="s">
        <v>1122</v>
      </c>
      <c r="F64" s="91" t="s">
        <v>43</v>
      </c>
      <c r="G64" s="76"/>
      <c r="H64" s="8"/>
      <c r="I64" s="9">
        <f t="shared" si="1"/>
        <v>1</v>
      </c>
      <c r="J64" s="10">
        <f t="shared" si="2"/>
        <v>0</v>
      </c>
      <c r="K64" s="21">
        <f t="shared" si="0"/>
        <v>0</v>
      </c>
      <c r="L64" s="82"/>
    </row>
    <row r="65" spans="2:12" ht="30" customHeight="1" x14ac:dyDescent="0.3">
      <c r="B65" s="86" t="str">
        <f t="shared" ref="B65" si="6">IF(C65="","",$B$4)</f>
        <v/>
      </c>
      <c r="C65" s="1" t="str">
        <f>IF(ISTEXT(D65),MAX($C$6:$C63)+1,"")</f>
        <v/>
      </c>
      <c r="D65" s="3"/>
      <c r="E65" s="214" t="s">
        <v>1123</v>
      </c>
      <c r="F65" s="137"/>
      <c r="G65" s="78"/>
      <c r="H65" s="72"/>
      <c r="I65" s="72"/>
      <c r="J65" s="72"/>
      <c r="K65" s="72"/>
      <c r="L65" s="72"/>
    </row>
    <row r="66" spans="2:12" ht="30" customHeight="1" x14ac:dyDescent="0.3">
      <c r="B66" s="81" t="str">
        <f t="shared" si="5"/>
        <v>JDAM</v>
      </c>
      <c r="C66" s="2">
        <f>IF(ISTEXT(D66),MAX($C$4:$C64)+1,"")</f>
        <v>57</v>
      </c>
      <c r="D66" s="4" t="s">
        <v>11</v>
      </c>
      <c r="E66" s="215" t="s">
        <v>1124</v>
      </c>
      <c r="F66" s="91" t="s">
        <v>43</v>
      </c>
      <c r="G66" s="76"/>
      <c r="H66" s="8"/>
      <c r="I66" s="9">
        <f t="shared" si="1"/>
        <v>1</v>
      </c>
      <c r="J66" s="10">
        <f t="shared" si="2"/>
        <v>0</v>
      </c>
      <c r="K66" s="21">
        <f t="shared" si="0"/>
        <v>0</v>
      </c>
      <c r="L66" s="82"/>
    </row>
    <row r="67" spans="2:12" ht="30" customHeight="1" x14ac:dyDescent="0.3">
      <c r="B67" s="81" t="str">
        <f t="shared" si="5"/>
        <v>JDAM</v>
      </c>
      <c r="C67" s="2">
        <f>IF(ISTEXT(D67),MAX($C$4:$C66)+1,"")</f>
        <v>58</v>
      </c>
      <c r="D67" s="4" t="s">
        <v>11</v>
      </c>
      <c r="E67" s="216" t="s">
        <v>1125</v>
      </c>
      <c r="F67" s="91" t="s">
        <v>43</v>
      </c>
      <c r="G67" s="76"/>
      <c r="H67" s="8"/>
      <c r="I67" s="9">
        <f t="shared" si="1"/>
        <v>1</v>
      </c>
      <c r="J67" s="10">
        <f t="shared" si="2"/>
        <v>0</v>
      </c>
      <c r="K67" s="21">
        <f t="shared" si="0"/>
        <v>0</v>
      </c>
      <c r="L67" s="82"/>
    </row>
    <row r="68" spans="2:12" ht="30" customHeight="1" x14ac:dyDescent="0.3">
      <c r="B68" s="81" t="str">
        <f t="shared" si="5"/>
        <v>JDAM</v>
      </c>
      <c r="C68" s="2">
        <f>IF(ISTEXT(D68),MAX($C$4:$C67)+1,"")</f>
        <v>59</v>
      </c>
      <c r="D68" s="4" t="s">
        <v>11</v>
      </c>
      <c r="E68" s="216" t="s">
        <v>1126</v>
      </c>
      <c r="F68" s="91" t="s">
        <v>43</v>
      </c>
      <c r="G68" s="76"/>
      <c r="H68" s="8"/>
      <c r="I68" s="9">
        <f t="shared" si="1"/>
        <v>1</v>
      </c>
      <c r="J68" s="10">
        <f t="shared" si="2"/>
        <v>0</v>
      </c>
      <c r="K68" s="21">
        <f t="shared" si="0"/>
        <v>0</v>
      </c>
      <c r="L68" s="82"/>
    </row>
    <row r="69" spans="2:12" ht="30" customHeight="1" x14ac:dyDescent="0.3">
      <c r="B69" s="81" t="str">
        <f t="shared" si="5"/>
        <v>JDAM</v>
      </c>
      <c r="C69" s="2">
        <f>IF(ISTEXT(D69),MAX($C$4:$C68)+1,"")</f>
        <v>60</v>
      </c>
      <c r="D69" s="4" t="s">
        <v>11</v>
      </c>
      <c r="E69" s="216" t="s">
        <v>1127</v>
      </c>
      <c r="F69" s="91" t="s">
        <v>43</v>
      </c>
      <c r="G69" s="76"/>
      <c r="H69" s="8"/>
      <c r="I69" s="9">
        <f t="shared" si="1"/>
        <v>1</v>
      </c>
      <c r="J69" s="10">
        <f t="shared" si="2"/>
        <v>0</v>
      </c>
      <c r="K69" s="21">
        <f t="shared" ref="K69" si="7">I69*J69</f>
        <v>0</v>
      </c>
      <c r="L69" s="82"/>
    </row>
    <row r="70" spans="2:12" ht="6.6" customHeight="1" x14ac:dyDescent="0.3">
      <c r="E70" s="106"/>
    </row>
    <row r="71" spans="2:12" ht="13.8" hidden="1" customHeight="1" x14ac:dyDescent="0.3">
      <c r="E71" s="106"/>
    </row>
    <row r="72" spans="2:12" hidden="1" x14ac:dyDescent="0.3">
      <c r="E72" s="106"/>
    </row>
    <row r="73" spans="2:12" hidden="1" x14ac:dyDescent="0.3">
      <c r="E73" s="106"/>
    </row>
    <row r="74" spans="2:12" hidden="1" x14ac:dyDescent="0.3">
      <c r="E74" s="106"/>
    </row>
    <row r="75" spans="2:12" hidden="1" x14ac:dyDescent="0.3">
      <c r="E75" s="106"/>
    </row>
    <row r="76" spans="2:12" hidden="1" x14ac:dyDescent="0.3">
      <c r="E76" s="106"/>
    </row>
    <row r="77" spans="2:12" hidden="1" x14ac:dyDescent="0.3">
      <c r="E77" s="106"/>
    </row>
    <row r="78" spans="2:12" hidden="1" x14ac:dyDescent="0.3">
      <c r="E78" s="106"/>
    </row>
    <row r="79" spans="2:12" hidden="1" x14ac:dyDescent="0.3">
      <c r="E79" s="106"/>
    </row>
    <row r="80" spans="2:12"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sheetData>
  <sheetProtection algorithmName="SHA-512" hashValue="uZTvzVjkdDWl2zAQsClLKFTq5HZcellU8dhv+itF5dxK9I3m8OLaoJNzacpvUgRTH/4JaaVAqVU/p2sYuA+M6w==" saltValue="YaSrjfX0kx+pYBIbTIrnqg==" spinCount="100000" sheet="1" objects="1" scenarios="1" selectLockedCells="1"/>
  <conditionalFormatting sqref="D4:D8 D10:D13 D15:D22 D24:D32">
    <cfRule type="cellIs" dxfId="36" priority="42" operator="equal">
      <formula>"N/A"</formula>
    </cfRule>
    <cfRule type="cellIs" dxfId="35" priority="41" operator="equal">
      <formula>"Crucial"</formula>
    </cfRule>
    <cfRule type="cellIs" dxfId="34" priority="40" operator="equal">
      <formula>"Important"</formula>
    </cfRule>
  </conditionalFormatting>
  <conditionalFormatting sqref="D34:D47 D49:D64 D66:D69">
    <cfRule type="cellIs" dxfId="33" priority="17" operator="equal">
      <formula>"Crucial"</formula>
    </cfRule>
    <cfRule type="cellIs" dxfId="32" priority="18" operator="equal">
      <formula>"N/A"</formula>
    </cfRule>
    <cfRule type="cellIs" dxfId="31" priority="16" operator="equal">
      <formula>"Important"</formula>
    </cfRule>
  </conditionalFormatting>
  <conditionalFormatting sqref="F4:F69">
    <cfRule type="cellIs" dxfId="30" priority="2" operator="equal">
      <formula>"Function Available"</formula>
    </cfRule>
    <cfRule type="cellIs" dxfId="29" priority="3" operator="equal">
      <formula>"Exception"</formula>
    </cfRule>
    <cfRule type="cellIs" dxfId="28" priority="1" operator="equal">
      <formula>"Function Not Available"</formula>
    </cfRule>
  </conditionalFormatting>
  <dataValidations count="3">
    <dataValidation type="list" allowBlank="1" showInputMessage="1" showErrorMessage="1" errorTitle="Invalid specification type" error="Please enter a Specification type from the drop-down list." sqref="F6:F8 F15:F22 F10:F13 F24:F32 F34:F47 F49:F64 F66:F69" xr:uid="{00000000-0002-0000-1D00-000000000000}">
      <formula1>AvailabilityType</formula1>
    </dataValidation>
    <dataValidation type="list" allowBlank="1" showInputMessage="1" showErrorMessage="1" sqref="D4:D8 D15:D22 D10:D13 D24:D32 D34:D47 D49:D64 D66:D69" xr:uid="{00000000-0002-0000-1D00-000001000000}">
      <formula1>SpecType</formula1>
    </dataValidation>
    <dataValidation type="list" allowBlank="1" showInputMessage="1" showErrorMessage="1" sqref="F4:F5" xr:uid="{00000000-0002-0000-1D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4">
    <tabColor rgb="FFFFCC00"/>
  </sheetPr>
  <dimension ref="A1:M175"/>
  <sheetViews>
    <sheetView showGridLines="0" zoomScale="80" zoomScaleNormal="80" zoomScalePageLayoutView="40" workbookViewId="0">
      <selection activeCell="F4" sqref="F4"/>
    </sheetView>
  </sheetViews>
  <sheetFormatPr defaultColWidth="0" defaultRowHeight="14.4" zeroHeight="1" x14ac:dyDescent="0.3"/>
  <cols>
    <col min="1" max="1" width="1"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2" customWidth="1"/>
    <col min="14" max="16384" width="9.21875" hidden="1"/>
  </cols>
  <sheetData>
    <row r="1" spans="2:12" ht="5.55" customHeight="1" x14ac:dyDescent="0.3"/>
    <row r="2" spans="2:12" s="181" customFormat="1" ht="129" customHeight="1" thickBot="1" x14ac:dyDescent="0.3">
      <c r="B2" s="124" t="s">
        <v>44</v>
      </c>
      <c r="C2" s="125" t="s">
        <v>45</v>
      </c>
      <c r="D2" s="125" t="s">
        <v>46</v>
      </c>
      <c r="E2" s="125" t="s">
        <v>1664</v>
      </c>
      <c r="F2" s="125" t="s">
        <v>42</v>
      </c>
      <c r="G2" s="126" t="s">
        <v>47</v>
      </c>
      <c r="H2" s="126" t="s">
        <v>48</v>
      </c>
      <c r="I2" s="127" t="s">
        <v>49</v>
      </c>
      <c r="J2" s="127" t="s">
        <v>50</v>
      </c>
      <c r="K2" s="128" t="s">
        <v>14</v>
      </c>
      <c r="L2" s="129" t="s">
        <v>51</v>
      </c>
    </row>
    <row r="3" spans="2:12" ht="16.2" thickBot="1" x14ac:dyDescent="0.35">
      <c r="B3" s="34" t="s">
        <v>1679</v>
      </c>
      <c r="C3" s="34"/>
      <c r="D3" s="34"/>
      <c r="E3" s="34"/>
      <c r="F3" s="34"/>
      <c r="G3" s="77" t="s">
        <v>52</v>
      </c>
      <c r="H3" s="25">
        <f>COUNTA(D4:D494)</f>
        <v>45</v>
      </c>
      <c r="I3" s="61"/>
      <c r="J3" s="62" t="s">
        <v>53</v>
      </c>
      <c r="K3" s="63">
        <f>SUM(K4:K494)</f>
        <v>0</v>
      </c>
      <c r="L3" s="34"/>
    </row>
    <row r="4" spans="2:12" ht="30" customHeight="1" x14ac:dyDescent="0.3">
      <c r="B4" s="81" t="s">
        <v>1680</v>
      </c>
      <c r="C4" s="2">
        <v>1</v>
      </c>
      <c r="D4" s="4" t="s">
        <v>10</v>
      </c>
      <c r="E4" s="96" t="s">
        <v>1128</v>
      </c>
      <c r="F4" s="91" t="s">
        <v>43</v>
      </c>
      <c r="G4" s="76" t="s">
        <v>54</v>
      </c>
      <c r="H4" s="20">
        <f>COUNTIF(F4:F494,"Select from Drop Down")</f>
        <v>45</v>
      </c>
      <c r="I4" s="14">
        <f>VLOOKUP($D4,SpecData,2,FALSE)</f>
        <v>2</v>
      </c>
      <c r="J4" s="15">
        <f>VLOOKUP($F4,AvailabilityData,2,FALSE)</f>
        <v>0</v>
      </c>
      <c r="K4" s="21">
        <f>I4*J4</f>
        <v>0</v>
      </c>
      <c r="L4" s="82"/>
    </row>
    <row r="5" spans="2:12" ht="55.2" x14ac:dyDescent="0.3">
      <c r="B5" s="81" t="str">
        <f>IF(C5="","",$B$4)</f>
        <v>JCom</v>
      </c>
      <c r="C5" s="2">
        <v>2</v>
      </c>
      <c r="D5" s="4" t="s">
        <v>9</v>
      </c>
      <c r="E5" s="96" t="s">
        <v>1129</v>
      </c>
      <c r="F5" s="91" t="s">
        <v>43</v>
      </c>
      <c r="G5" s="76" t="s">
        <v>55</v>
      </c>
      <c r="H5" s="20">
        <f>COUNTIF(F4:F494,"Function Available")</f>
        <v>0</v>
      </c>
      <c r="I5" s="14">
        <f>VLOOKUP($D5,SpecData,2,FALSE)</f>
        <v>3</v>
      </c>
      <c r="J5" s="15">
        <f>VLOOKUP($F5,AvailabilityData,2,FALSE)</f>
        <v>0</v>
      </c>
      <c r="K5" s="21">
        <f>I5*J5</f>
        <v>0</v>
      </c>
      <c r="L5" s="82"/>
    </row>
    <row r="6" spans="2:12" ht="30" customHeight="1" x14ac:dyDescent="0.3">
      <c r="B6" s="81" t="str">
        <f t="shared" ref="B6:B50" si="0">IF(C6="","",$B$4)</f>
        <v>JCom</v>
      </c>
      <c r="C6" s="2">
        <v>3</v>
      </c>
      <c r="D6" s="4" t="s">
        <v>11</v>
      </c>
      <c r="E6" s="93" t="s">
        <v>1130</v>
      </c>
      <c r="F6" s="91" t="s">
        <v>43</v>
      </c>
      <c r="G6" s="76" t="s">
        <v>57</v>
      </c>
      <c r="H6" s="8">
        <f>COUNTIF(F4:F494,"Function Not Available")</f>
        <v>0</v>
      </c>
      <c r="I6" s="14">
        <f t="shared" ref="I6:I13" si="1">VLOOKUP($D6,SpecData,2,FALSE)</f>
        <v>1</v>
      </c>
      <c r="J6" s="15">
        <f t="shared" ref="J6:J13" si="2">VLOOKUP($F6,AvailabilityData,2,FALSE)</f>
        <v>0</v>
      </c>
      <c r="K6" s="16">
        <f t="shared" ref="K6:K13" si="3">I6*J6</f>
        <v>0</v>
      </c>
      <c r="L6" s="82"/>
    </row>
    <row r="7" spans="2:12" ht="30" customHeight="1" x14ac:dyDescent="0.3">
      <c r="B7" s="86" t="str">
        <f t="shared" ref="B7" si="4">IF(C7="","",$B$4)</f>
        <v/>
      </c>
      <c r="C7" s="1" t="str">
        <f>IF(ISTEXT(D7),MAX($C$6:$C6)+1,"")</f>
        <v/>
      </c>
      <c r="D7" s="3"/>
      <c r="E7" s="94" t="s">
        <v>1131</v>
      </c>
      <c r="F7" s="137"/>
      <c r="G7" s="78"/>
      <c r="H7" s="72"/>
      <c r="I7" s="72"/>
      <c r="J7" s="72"/>
      <c r="K7" s="72"/>
      <c r="L7" s="72"/>
    </row>
    <row r="8" spans="2:12" ht="30" customHeight="1" x14ac:dyDescent="0.3">
      <c r="B8" s="81" t="str">
        <f t="shared" si="0"/>
        <v>JCom</v>
      </c>
      <c r="C8" s="2">
        <f>IF(ISTEXT(D8),MAX($C$6:$C6)+1,"")</f>
        <v>4</v>
      </c>
      <c r="D8" s="4" t="s">
        <v>11</v>
      </c>
      <c r="E8" s="99" t="s">
        <v>1132</v>
      </c>
      <c r="F8" s="91" t="s">
        <v>43</v>
      </c>
      <c r="G8" s="76" t="s">
        <v>59</v>
      </c>
      <c r="H8" s="8">
        <f>COUNTIF(F4:F494,"Exception")</f>
        <v>0</v>
      </c>
      <c r="I8" s="14">
        <f t="shared" si="1"/>
        <v>1</v>
      </c>
      <c r="J8" s="15">
        <f t="shared" si="2"/>
        <v>0</v>
      </c>
      <c r="K8" s="21">
        <f t="shared" si="3"/>
        <v>0</v>
      </c>
      <c r="L8" s="82"/>
    </row>
    <row r="9" spans="2:12" ht="30" customHeight="1" x14ac:dyDescent="0.3">
      <c r="B9" s="81" t="str">
        <f t="shared" si="0"/>
        <v>JCom</v>
      </c>
      <c r="C9" s="2">
        <f>IF(ISTEXT(D9),MAX($C$6:$C8)+1,"")</f>
        <v>5</v>
      </c>
      <c r="D9" s="4" t="s">
        <v>11</v>
      </c>
      <c r="E9" s="95" t="s">
        <v>1133</v>
      </c>
      <c r="F9" s="91" t="s">
        <v>43</v>
      </c>
      <c r="G9" s="76" t="s">
        <v>61</v>
      </c>
      <c r="H9" s="11">
        <f>COUNTIFS(D:D,"=Crucial",F:F,"=Select From Drop Down")</f>
        <v>22</v>
      </c>
      <c r="I9" s="14">
        <f t="shared" si="1"/>
        <v>1</v>
      </c>
      <c r="J9" s="15">
        <f t="shared" si="2"/>
        <v>0</v>
      </c>
      <c r="K9" s="16">
        <f t="shared" si="3"/>
        <v>0</v>
      </c>
      <c r="L9" s="82"/>
    </row>
    <row r="10" spans="2:12" ht="30" customHeight="1" x14ac:dyDescent="0.3">
      <c r="B10" s="81" t="str">
        <f t="shared" si="0"/>
        <v>JCom</v>
      </c>
      <c r="C10" s="2">
        <f>IF(ISTEXT(D10),MAX($C$6:$C9)+1,"")</f>
        <v>6</v>
      </c>
      <c r="D10" s="4" t="s">
        <v>9</v>
      </c>
      <c r="E10" s="95" t="s">
        <v>1134</v>
      </c>
      <c r="F10" s="91" t="s">
        <v>43</v>
      </c>
      <c r="G10" s="76" t="s">
        <v>63</v>
      </c>
      <c r="H10" s="11">
        <f>COUNTIFS(D:D,"=Crucial",F:F,"=Function Available")</f>
        <v>0</v>
      </c>
      <c r="I10" s="14">
        <f t="shared" si="1"/>
        <v>3</v>
      </c>
      <c r="J10" s="15">
        <f t="shared" si="2"/>
        <v>0</v>
      </c>
      <c r="K10" s="16">
        <f t="shared" si="3"/>
        <v>0</v>
      </c>
      <c r="L10" s="82"/>
    </row>
    <row r="11" spans="2:12" ht="30" customHeight="1" x14ac:dyDescent="0.3">
      <c r="B11" s="81" t="str">
        <f t="shared" si="0"/>
        <v>JCom</v>
      </c>
      <c r="C11" s="2">
        <f>IF(ISTEXT(D11),MAX($C$6:$C10)+1,"")</f>
        <v>7</v>
      </c>
      <c r="D11" s="4" t="s">
        <v>11</v>
      </c>
      <c r="E11" s="95" t="s">
        <v>1135</v>
      </c>
      <c r="F11" s="91" t="s">
        <v>43</v>
      </c>
      <c r="G11" s="76" t="s">
        <v>65</v>
      </c>
      <c r="H11" s="11">
        <f>COUNTIFS(D:D,"=Crucial",F:F,"=Function Not Available")</f>
        <v>0</v>
      </c>
      <c r="I11" s="14">
        <f t="shared" si="1"/>
        <v>1</v>
      </c>
      <c r="J11" s="15">
        <f t="shared" si="2"/>
        <v>0</v>
      </c>
      <c r="K11" s="16">
        <f t="shared" si="3"/>
        <v>0</v>
      </c>
      <c r="L11" s="82"/>
    </row>
    <row r="12" spans="2:12" ht="30" customHeight="1" x14ac:dyDescent="0.3">
      <c r="B12" s="81" t="str">
        <f t="shared" si="0"/>
        <v>JCom</v>
      </c>
      <c r="C12" s="2">
        <f>IF(ISTEXT(D12),MAX($C$6:$C11)+1,"")</f>
        <v>8</v>
      </c>
      <c r="D12" s="4" t="s">
        <v>9</v>
      </c>
      <c r="E12" s="95" t="s">
        <v>1136</v>
      </c>
      <c r="F12" s="91" t="s">
        <v>43</v>
      </c>
      <c r="G12" s="76" t="s">
        <v>66</v>
      </c>
      <c r="H12" s="11">
        <f>COUNTIFS(D:D,"=Crucial",F:F,"=Exception")</f>
        <v>0</v>
      </c>
      <c r="I12" s="14">
        <f t="shared" si="1"/>
        <v>3</v>
      </c>
      <c r="J12" s="15">
        <f t="shared" si="2"/>
        <v>0</v>
      </c>
      <c r="K12" s="16">
        <f t="shared" si="3"/>
        <v>0</v>
      </c>
      <c r="L12" s="87"/>
    </row>
    <row r="13" spans="2:12" ht="30" customHeight="1" x14ac:dyDescent="0.3">
      <c r="B13" s="81" t="str">
        <f t="shared" si="0"/>
        <v>JCom</v>
      </c>
      <c r="C13" s="2">
        <f>IF(ISTEXT(D13),MAX($C$6:$C12)+1,"")</f>
        <v>9</v>
      </c>
      <c r="D13" s="4" t="s">
        <v>9</v>
      </c>
      <c r="E13" s="95" t="s">
        <v>1137</v>
      </c>
      <c r="F13" s="91" t="s">
        <v>43</v>
      </c>
      <c r="G13" s="76" t="s">
        <v>67</v>
      </c>
      <c r="H13" s="11">
        <f>COUNTIFS(D:D,"=Important",F:F,"=Select From Drop Down")</f>
        <v>7</v>
      </c>
      <c r="I13" s="14">
        <f t="shared" si="1"/>
        <v>3</v>
      </c>
      <c r="J13" s="15">
        <f t="shared" si="2"/>
        <v>0</v>
      </c>
      <c r="K13" s="16">
        <f t="shared" si="3"/>
        <v>0</v>
      </c>
      <c r="L13" s="87"/>
    </row>
    <row r="14" spans="2:12" ht="30" customHeight="1" x14ac:dyDescent="0.3">
      <c r="B14" s="81" t="str">
        <f t="shared" si="0"/>
        <v>JCom</v>
      </c>
      <c r="C14" s="2">
        <f>IF(ISTEXT(D14),MAX($C$6:$C13)+1,"")</f>
        <v>10</v>
      </c>
      <c r="D14" s="4" t="s">
        <v>9</v>
      </c>
      <c r="E14" s="95" t="s">
        <v>1138</v>
      </c>
      <c r="F14" s="91" t="s">
        <v>43</v>
      </c>
      <c r="G14" s="76" t="s">
        <v>69</v>
      </c>
      <c r="H14" s="11">
        <f>COUNTIFS(D:D,"=Important",F:F,"=Function Available")</f>
        <v>0</v>
      </c>
      <c r="I14" s="14">
        <f t="shared" ref="I14:I26" si="5">VLOOKUP($D14,SpecData,2,FALSE)</f>
        <v>3</v>
      </c>
      <c r="J14" s="15">
        <f t="shared" ref="J14:J26" si="6">VLOOKUP($F14,AvailabilityData,2,FALSE)</f>
        <v>0</v>
      </c>
      <c r="K14" s="16">
        <f t="shared" ref="K14:K34" si="7">I14*J14</f>
        <v>0</v>
      </c>
      <c r="L14" s="90"/>
    </row>
    <row r="15" spans="2:12" ht="30" customHeight="1" x14ac:dyDescent="0.3">
      <c r="B15" s="81" t="str">
        <f t="shared" si="0"/>
        <v>JCom</v>
      </c>
      <c r="C15" s="2">
        <f>IF(ISTEXT(D15),MAX($C$6:$C14)+1,"")</f>
        <v>11</v>
      </c>
      <c r="D15" s="4" t="s">
        <v>10</v>
      </c>
      <c r="E15" s="95" t="s">
        <v>1139</v>
      </c>
      <c r="F15" s="91" t="s">
        <v>43</v>
      </c>
      <c r="G15" s="76" t="s">
        <v>71</v>
      </c>
      <c r="H15" s="11">
        <f>COUNTIFS(D:D,"=Important",F:F,"=Function Not Available")</f>
        <v>0</v>
      </c>
      <c r="I15" s="9">
        <f t="shared" si="5"/>
        <v>2</v>
      </c>
      <c r="J15" s="10">
        <f t="shared" si="6"/>
        <v>0</v>
      </c>
      <c r="K15" s="16">
        <f t="shared" si="7"/>
        <v>0</v>
      </c>
      <c r="L15" s="82"/>
    </row>
    <row r="16" spans="2:12" ht="30" customHeight="1" x14ac:dyDescent="0.3">
      <c r="B16" s="81" t="str">
        <f t="shared" si="0"/>
        <v>JCom</v>
      </c>
      <c r="C16" s="2">
        <f>IF(ISTEXT(D16),MAX($C$6:$C15)+1,"")</f>
        <v>12</v>
      </c>
      <c r="D16" s="4" t="s">
        <v>10</v>
      </c>
      <c r="E16" s="95" t="s">
        <v>1140</v>
      </c>
      <c r="F16" s="91" t="s">
        <v>43</v>
      </c>
      <c r="G16" s="76" t="s">
        <v>73</v>
      </c>
      <c r="H16" s="11">
        <f>COUNTIFS(D:D,"=Important",F:F,"=Exception")</f>
        <v>0</v>
      </c>
      <c r="I16" s="9">
        <f t="shared" si="5"/>
        <v>2</v>
      </c>
      <c r="J16" s="10">
        <f t="shared" si="6"/>
        <v>0</v>
      </c>
      <c r="K16" s="16">
        <f t="shared" si="7"/>
        <v>0</v>
      </c>
      <c r="L16" s="82"/>
    </row>
    <row r="17" spans="2:12" ht="30" customHeight="1" x14ac:dyDescent="0.3">
      <c r="B17" s="81" t="str">
        <f t="shared" si="0"/>
        <v>JCom</v>
      </c>
      <c r="C17" s="2">
        <f>IF(ISTEXT(D17),MAX($C$6:$C16)+1,"")</f>
        <v>13</v>
      </c>
      <c r="D17" s="4" t="s">
        <v>11</v>
      </c>
      <c r="E17" s="95" t="s">
        <v>1141</v>
      </c>
      <c r="F17" s="91" t="s">
        <v>43</v>
      </c>
      <c r="G17" s="76" t="s">
        <v>75</v>
      </c>
      <c r="H17" s="11">
        <f>COUNTIFS(D:D,"=Minimal",F:F,"=Select From Drop Down")</f>
        <v>16</v>
      </c>
      <c r="I17" s="9">
        <f t="shared" si="5"/>
        <v>1</v>
      </c>
      <c r="J17" s="10">
        <f t="shared" si="6"/>
        <v>0</v>
      </c>
      <c r="K17" s="16">
        <f t="shared" si="7"/>
        <v>0</v>
      </c>
      <c r="L17" s="82"/>
    </row>
    <row r="18" spans="2:12" ht="30" customHeight="1" x14ac:dyDescent="0.3">
      <c r="B18" s="81" t="str">
        <f t="shared" si="0"/>
        <v>JCom</v>
      </c>
      <c r="C18" s="2">
        <f>IF(ISTEXT(D18),MAX($C$6:$C17)+1,"")</f>
        <v>14</v>
      </c>
      <c r="D18" s="4" t="s">
        <v>9</v>
      </c>
      <c r="E18" s="95" t="s">
        <v>1142</v>
      </c>
      <c r="F18" s="91" t="s">
        <v>43</v>
      </c>
      <c r="G18" s="76" t="s">
        <v>77</v>
      </c>
      <c r="H18" s="11">
        <f>COUNTIFS(D:D,"=Minimal",F:F,"=Function Available")</f>
        <v>0</v>
      </c>
      <c r="I18" s="9">
        <f t="shared" si="5"/>
        <v>3</v>
      </c>
      <c r="J18" s="10">
        <f t="shared" si="6"/>
        <v>0</v>
      </c>
      <c r="K18" s="16">
        <f t="shared" si="7"/>
        <v>0</v>
      </c>
      <c r="L18" s="82"/>
    </row>
    <row r="19" spans="2:12" ht="30" customHeight="1" x14ac:dyDescent="0.3">
      <c r="B19" s="81" t="str">
        <f t="shared" si="0"/>
        <v>JCom</v>
      </c>
      <c r="C19" s="2">
        <f>IF(ISTEXT(D19),MAX($C$6:$C18)+1,"")</f>
        <v>15</v>
      </c>
      <c r="D19" s="4" t="s">
        <v>9</v>
      </c>
      <c r="E19" s="210" t="s">
        <v>1143</v>
      </c>
      <c r="F19" s="91" t="s">
        <v>43</v>
      </c>
      <c r="G19" s="76" t="s">
        <v>79</v>
      </c>
      <c r="H19" s="11">
        <f>COUNTIFS(D:D,"=Minimal",F:F,"=Function Not Available")</f>
        <v>0</v>
      </c>
      <c r="I19" s="9">
        <f t="shared" si="5"/>
        <v>3</v>
      </c>
      <c r="J19" s="10">
        <f t="shared" si="6"/>
        <v>0</v>
      </c>
      <c r="K19" s="16">
        <f t="shared" si="7"/>
        <v>0</v>
      </c>
      <c r="L19" s="82"/>
    </row>
    <row r="20" spans="2:12" ht="30" customHeight="1" x14ac:dyDescent="0.3">
      <c r="B20" s="81" t="str">
        <f t="shared" si="0"/>
        <v>JCom</v>
      </c>
      <c r="C20" s="2">
        <f>IF(ISTEXT(D20),MAX($C$6:$C19)+1,"")</f>
        <v>16</v>
      </c>
      <c r="D20" s="4" t="s">
        <v>11</v>
      </c>
      <c r="E20" s="95" t="s">
        <v>1144</v>
      </c>
      <c r="F20" s="91" t="s">
        <v>43</v>
      </c>
      <c r="G20" s="76" t="s">
        <v>81</v>
      </c>
      <c r="H20" s="11">
        <f>COUNTIFS(D:D,"=Minimal",F:F,"=Exception")</f>
        <v>0</v>
      </c>
      <c r="I20" s="9">
        <f t="shared" si="5"/>
        <v>1</v>
      </c>
      <c r="J20" s="10">
        <f t="shared" si="6"/>
        <v>0</v>
      </c>
      <c r="K20" s="16">
        <f t="shared" si="7"/>
        <v>0</v>
      </c>
      <c r="L20" s="82"/>
    </row>
    <row r="21" spans="2:12" ht="30" customHeight="1" x14ac:dyDescent="0.3">
      <c r="B21" s="81" t="str">
        <f t="shared" si="0"/>
        <v>JCom</v>
      </c>
      <c r="C21" s="2">
        <f>IF(ISTEXT(D21),MAX($C$6:$C20)+1,"")</f>
        <v>17</v>
      </c>
      <c r="D21" s="4" t="s">
        <v>11</v>
      </c>
      <c r="E21" s="95" t="s">
        <v>1145</v>
      </c>
      <c r="F21" s="91" t="s">
        <v>43</v>
      </c>
      <c r="G21" s="76"/>
      <c r="H21" s="8"/>
      <c r="I21" s="9">
        <f t="shared" si="5"/>
        <v>1</v>
      </c>
      <c r="J21" s="10">
        <f t="shared" si="6"/>
        <v>0</v>
      </c>
      <c r="K21" s="16">
        <f t="shared" si="7"/>
        <v>0</v>
      </c>
      <c r="L21" s="82"/>
    </row>
    <row r="22" spans="2:12" ht="30" customHeight="1" x14ac:dyDescent="0.3">
      <c r="B22" s="81" t="str">
        <f t="shared" si="0"/>
        <v>JCom</v>
      </c>
      <c r="C22" s="2">
        <f>IF(ISTEXT(D22),MAX($C$6:$C21)+1,"")</f>
        <v>18</v>
      </c>
      <c r="D22" s="4" t="s">
        <v>11</v>
      </c>
      <c r="E22" s="210" t="s">
        <v>1146</v>
      </c>
      <c r="F22" s="91" t="s">
        <v>43</v>
      </c>
      <c r="G22" s="76"/>
      <c r="H22" s="8"/>
      <c r="I22" s="9">
        <f t="shared" si="5"/>
        <v>1</v>
      </c>
      <c r="J22" s="10">
        <f t="shared" si="6"/>
        <v>0</v>
      </c>
      <c r="K22" s="16">
        <f t="shared" si="7"/>
        <v>0</v>
      </c>
      <c r="L22" s="82"/>
    </row>
    <row r="23" spans="2:12" ht="30" customHeight="1" x14ac:dyDescent="0.3">
      <c r="B23" s="81" t="str">
        <f t="shared" si="0"/>
        <v>JCom</v>
      </c>
      <c r="C23" s="2">
        <f>IF(ISTEXT(D23),MAX($C$6:$C22)+1,"")</f>
        <v>19</v>
      </c>
      <c r="D23" s="4" t="s">
        <v>10</v>
      </c>
      <c r="E23" s="210" t="s">
        <v>1147</v>
      </c>
      <c r="F23" s="91" t="s">
        <v>43</v>
      </c>
      <c r="G23" s="76"/>
      <c r="H23" s="8"/>
      <c r="I23" s="9">
        <f t="shared" si="5"/>
        <v>2</v>
      </c>
      <c r="J23" s="10">
        <f t="shared" si="6"/>
        <v>0</v>
      </c>
      <c r="K23" s="16">
        <f t="shared" si="7"/>
        <v>0</v>
      </c>
      <c r="L23" s="82"/>
    </row>
    <row r="24" spans="2:12" ht="30" customHeight="1" x14ac:dyDescent="0.3">
      <c r="B24" s="86" t="str">
        <f t="shared" si="0"/>
        <v/>
      </c>
      <c r="C24" s="1" t="str">
        <f>IF(ISTEXT(D24),MAX($C$6:$C23)+1,"")</f>
        <v/>
      </c>
      <c r="D24" s="3"/>
      <c r="E24" s="94" t="s">
        <v>1148</v>
      </c>
      <c r="F24" s="137"/>
      <c r="G24" s="78"/>
      <c r="H24" s="72"/>
      <c r="I24" s="72"/>
      <c r="J24" s="72"/>
      <c r="K24" s="72"/>
      <c r="L24" s="72"/>
    </row>
    <row r="25" spans="2:12" ht="30" customHeight="1" x14ac:dyDescent="0.3">
      <c r="B25" s="81" t="str">
        <f t="shared" si="0"/>
        <v>JCom</v>
      </c>
      <c r="C25" s="2">
        <f>IF(ISTEXT(D25),MAX($C$6:$C23)+1,"")</f>
        <v>20</v>
      </c>
      <c r="D25" s="4" t="s">
        <v>11</v>
      </c>
      <c r="E25" s="99" t="s">
        <v>1149</v>
      </c>
      <c r="F25" s="91" t="s">
        <v>43</v>
      </c>
      <c r="G25" s="76"/>
      <c r="H25" s="8"/>
      <c r="I25" s="9">
        <f t="shared" si="5"/>
        <v>1</v>
      </c>
      <c r="J25" s="10">
        <f t="shared" si="6"/>
        <v>0</v>
      </c>
      <c r="K25" s="16">
        <f t="shared" si="7"/>
        <v>0</v>
      </c>
      <c r="L25" s="82"/>
    </row>
    <row r="26" spans="2:12" ht="30" customHeight="1" x14ac:dyDescent="0.3">
      <c r="B26" s="81" t="str">
        <f t="shared" si="0"/>
        <v>JCom</v>
      </c>
      <c r="C26" s="2">
        <f>IF(ISTEXT(D26),MAX($C$6:$C25)+1,"")</f>
        <v>21</v>
      </c>
      <c r="D26" s="4" t="s">
        <v>10</v>
      </c>
      <c r="E26" s="95" t="s">
        <v>1150</v>
      </c>
      <c r="F26" s="91" t="s">
        <v>43</v>
      </c>
      <c r="G26" s="73"/>
      <c r="H26" s="23"/>
      <c r="I26" s="12">
        <f t="shared" si="5"/>
        <v>2</v>
      </c>
      <c r="J26" s="13">
        <f t="shared" si="6"/>
        <v>0</v>
      </c>
      <c r="K26" s="22">
        <f t="shared" si="7"/>
        <v>0</v>
      </c>
      <c r="L26" s="82"/>
    </row>
    <row r="27" spans="2:12" ht="30" customHeight="1" x14ac:dyDescent="0.3">
      <c r="B27" s="81" t="str">
        <f t="shared" si="0"/>
        <v>JCom</v>
      </c>
      <c r="C27" s="2">
        <f>IF(ISTEXT(D27),MAX($C$6:$C26)+1,"")</f>
        <v>22</v>
      </c>
      <c r="D27" s="4" t="s">
        <v>9</v>
      </c>
      <c r="E27" s="95" t="s">
        <v>1151</v>
      </c>
      <c r="F27" s="91" t="s">
        <v>43</v>
      </c>
      <c r="G27" s="68"/>
      <c r="H27" s="32"/>
      <c r="I27" s="14">
        <f t="shared" ref="I27:I34" si="8">VLOOKUP($D27,SpecData,2,FALSE)</f>
        <v>3</v>
      </c>
      <c r="J27" s="15">
        <f t="shared" ref="J27:J34" si="9">VLOOKUP($F27,AvailabilityData,2,FALSE)</f>
        <v>0</v>
      </c>
      <c r="K27" s="21">
        <f t="shared" si="7"/>
        <v>0</v>
      </c>
      <c r="L27" s="82"/>
    </row>
    <row r="28" spans="2:12" ht="30" customHeight="1" x14ac:dyDescent="0.3">
      <c r="B28" s="81" t="str">
        <f t="shared" si="0"/>
        <v>JCom</v>
      </c>
      <c r="C28" s="2">
        <f>IF(ISTEXT(D28),MAX($C$6:$C27)+1,"")</f>
        <v>23</v>
      </c>
      <c r="D28" s="4" t="s">
        <v>11</v>
      </c>
      <c r="E28" s="95" t="s">
        <v>1152</v>
      </c>
      <c r="F28" s="91" t="s">
        <v>43</v>
      </c>
      <c r="G28" s="76"/>
      <c r="H28" s="8"/>
      <c r="I28" s="9">
        <f t="shared" si="8"/>
        <v>1</v>
      </c>
      <c r="J28" s="10">
        <f t="shared" si="9"/>
        <v>0</v>
      </c>
      <c r="K28" s="16">
        <f t="shared" si="7"/>
        <v>0</v>
      </c>
      <c r="L28" s="82"/>
    </row>
    <row r="29" spans="2:12" ht="30" customHeight="1" x14ac:dyDescent="0.3">
      <c r="B29" s="81" t="str">
        <f t="shared" si="0"/>
        <v>JCom</v>
      </c>
      <c r="C29" s="2">
        <f>IF(ISTEXT(D29),MAX($C$6:$C28)+1,"")</f>
        <v>24</v>
      </c>
      <c r="D29" s="4" t="s">
        <v>9</v>
      </c>
      <c r="E29" s="95" t="s">
        <v>1153</v>
      </c>
      <c r="F29" s="91" t="s">
        <v>43</v>
      </c>
      <c r="G29" s="76"/>
      <c r="H29" s="8"/>
      <c r="I29" s="9">
        <f t="shared" si="8"/>
        <v>3</v>
      </c>
      <c r="J29" s="10">
        <f t="shared" si="9"/>
        <v>0</v>
      </c>
      <c r="K29" s="16">
        <f t="shared" si="7"/>
        <v>0</v>
      </c>
      <c r="L29" s="82"/>
    </row>
    <row r="30" spans="2:12" ht="30" customHeight="1" x14ac:dyDescent="0.3">
      <c r="B30" s="81" t="str">
        <f t="shared" si="0"/>
        <v>JCom</v>
      </c>
      <c r="C30" s="2">
        <f>IF(ISTEXT(D30),MAX($C$6:$C29)+1,"")</f>
        <v>25</v>
      </c>
      <c r="D30" s="4" t="s">
        <v>11</v>
      </c>
      <c r="E30" s="96" t="s">
        <v>1154</v>
      </c>
      <c r="F30" s="91" t="s">
        <v>43</v>
      </c>
      <c r="G30" s="76"/>
      <c r="H30" s="8"/>
      <c r="I30" s="9">
        <f t="shared" si="8"/>
        <v>1</v>
      </c>
      <c r="J30" s="10">
        <f t="shared" si="9"/>
        <v>0</v>
      </c>
      <c r="K30" s="16">
        <f t="shared" si="7"/>
        <v>0</v>
      </c>
      <c r="L30" s="82"/>
    </row>
    <row r="31" spans="2:12" ht="30" customHeight="1" x14ac:dyDescent="0.3">
      <c r="B31" s="81" t="str">
        <f t="shared" si="0"/>
        <v>JCom</v>
      </c>
      <c r="C31" s="2">
        <f>IF(ISTEXT(D31),MAX($C$6:$C30)+1,"")</f>
        <v>26</v>
      </c>
      <c r="D31" s="4" t="s">
        <v>11</v>
      </c>
      <c r="E31" s="96" t="s">
        <v>1155</v>
      </c>
      <c r="F31" s="91" t="s">
        <v>43</v>
      </c>
      <c r="G31" s="76"/>
      <c r="H31" s="8"/>
      <c r="I31" s="9">
        <f t="shared" si="8"/>
        <v>1</v>
      </c>
      <c r="J31" s="10">
        <f t="shared" si="9"/>
        <v>0</v>
      </c>
      <c r="K31" s="16">
        <f t="shared" si="7"/>
        <v>0</v>
      </c>
      <c r="L31" s="82"/>
    </row>
    <row r="32" spans="2:12" ht="30" customHeight="1" x14ac:dyDescent="0.3">
      <c r="B32" s="81" t="str">
        <f t="shared" si="0"/>
        <v>JCom</v>
      </c>
      <c r="C32" s="2">
        <f>IF(ISTEXT(D32),MAX($C$6:$C31)+1,"")</f>
        <v>27</v>
      </c>
      <c r="D32" s="4" t="s">
        <v>11</v>
      </c>
      <c r="E32" s="96" t="s">
        <v>1156</v>
      </c>
      <c r="F32" s="91" t="s">
        <v>43</v>
      </c>
      <c r="G32" s="76"/>
      <c r="H32" s="8"/>
      <c r="I32" s="9">
        <f t="shared" si="8"/>
        <v>1</v>
      </c>
      <c r="J32" s="10">
        <f t="shared" si="9"/>
        <v>0</v>
      </c>
      <c r="K32" s="16">
        <f t="shared" si="7"/>
        <v>0</v>
      </c>
      <c r="L32" s="82"/>
    </row>
    <row r="33" spans="2:12" ht="30" customHeight="1" x14ac:dyDescent="0.3">
      <c r="B33" s="81" t="str">
        <f t="shared" si="0"/>
        <v>JCom</v>
      </c>
      <c r="C33" s="2">
        <f>IF(ISTEXT(D33),MAX($C$6:$C32)+1,"")</f>
        <v>28</v>
      </c>
      <c r="D33" s="4" t="s">
        <v>9</v>
      </c>
      <c r="E33" s="96" t="s">
        <v>1157</v>
      </c>
      <c r="F33" s="91" t="s">
        <v>43</v>
      </c>
      <c r="G33" s="76"/>
      <c r="H33" s="8"/>
      <c r="I33" s="9">
        <f t="shared" si="8"/>
        <v>3</v>
      </c>
      <c r="J33" s="10">
        <f t="shared" si="9"/>
        <v>0</v>
      </c>
      <c r="K33" s="16">
        <f t="shared" si="7"/>
        <v>0</v>
      </c>
      <c r="L33" s="82"/>
    </row>
    <row r="34" spans="2:12" ht="41.4" x14ac:dyDescent="0.3">
      <c r="B34" s="81" t="str">
        <f t="shared" si="0"/>
        <v>JCom</v>
      </c>
      <c r="C34" s="2">
        <f>IF(ISTEXT(D34),MAX($C$6:$C33)+1,"")</f>
        <v>29</v>
      </c>
      <c r="D34" s="4" t="s">
        <v>9</v>
      </c>
      <c r="E34" s="96" t="s">
        <v>1158</v>
      </c>
      <c r="F34" s="91" t="s">
        <v>43</v>
      </c>
      <c r="G34" s="76"/>
      <c r="H34" s="8"/>
      <c r="I34" s="9">
        <f t="shared" si="8"/>
        <v>3</v>
      </c>
      <c r="J34" s="10">
        <f t="shared" si="9"/>
        <v>0</v>
      </c>
      <c r="K34" s="16">
        <f t="shared" si="7"/>
        <v>0</v>
      </c>
      <c r="L34" s="82"/>
    </row>
    <row r="35" spans="2:12" ht="30" customHeight="1" x14ac:dyDescent="0.3">
      <c r="B35" s="81" t="str">
        <f t="shared" si="0"/>
        <v>JCom</v>
      </c>
      <c r="C35" s="2">
        <f>IF(ISTEXT(D35),MAX($C$6:$C34)+1,"")</f>
        <v>30</v>
      </c>
      <c r="D35" s="4" t="s">
        <v>9</v>
      </c>
      <c r="E35" s="96" t="s">
        <v>1159</v>
      </c>
      <c r="F35" s="91" t="s">
        <v>43</v>
      </c>
      <c r="G35" s="76"/>
      <c r="H35" s="8"/>
      <c r="I35" s="9">
        <f t="shared" ref="I35:I40" si="10">VLOOKUP($D35,SpecData,2,FALSE)</f>
        <v>3</v>
      </c>
      <c r="J35" s="10">
        <f t="shared" ref="J35:J40" si="11">VLOOKUP($F35,AvailabilityData,2,FALSE)</f>
        <v>0</v>
      </c>
      <c r="K35" s="16">
        <f>I35*J35</f>
        <v>0</v>
      </c>
      <c r="L35" s="82"/>
    </row>
    <row r="36" spans="2:12" ht="30" customHeight="1" x14ac:dyDescent="0.3">
      <c r="B36" s="81" t="str">
        <f t="shared" si="0"/>
        <v>JCom</v>
      </c>
      <c r="C36" s="2">
        <f>IF(ISTEXT(D36),MAX($C$6:$C35)+1,"")</f>
        <v>31</v>
      </c>
      <c r="D36" s="4" t="s">
        <v>9</v>
      </c>
      <c r="E36" s="96" t="s">
        <v>1160</v>
      </c>
      <c r="F36" s="91" t="s">
        <v>43</v>
      </c>
      <c r="G36" s="76"/>
      <c r="H36" s="8"/>
      <c r="I36" s="9">
        <f t="shared" si="10"/>
        <v>3</v>
      </c>
      <c r="J36" s="10">
        <f t="shared" si="11"/>
        <v>0</v>
      </c>
      <c r="K36" s="16">
        <f t="shared" ref="K36:K40" si="12">I36*J36</f>
        <v>0</v>
      </c>
      <c r="L36" s="82"/>
    </row>
    <row r="37" spans="2:12" ht="30" customHeight="1" x14ac:dyDescent="0.3">
      <c r="B37" s="81" t="str">
        <f t="shared" si="0"/>
        <v>JCom</v>
      </c>
      <c r="C37" s="2">
        <f>IF(ISTEXT(D37),MAX($C$6:$C36)+1,"")</f>
        <v>32</v>
      </c>
      <c r="D37" s="4" t="s">
        <v>10</v>
      </c>
      <c r="E37" s="96" t="s">
        <v>1161</v>
      </c>
      <c r="F37" s="91" t="s">
        <v>43</v>
      </c>
      <c r="G37" s="76"/>
      <c r="H37" s="8"/>
      <c r="I37" s="9">
        <f t="shared" si="10"/>
        <v>2</v>
      </c>
      <c r="J37" s="10">
        <f t="shared" si="11"/>
        <v>0</v>
      </c>
      <c r="K37" s="16">
        <f t="shared" si="12"/>
        <v>0</v>
      </c>
      <c r="L37" s="82"/>
    </row>
    <row r="38" spans="2:12" ht="30" customHeight="1" x14ac:dyDescent="0.3">
      <c r="B38" s="81" t="str">
        <f t="shared" si="0"/>
        <v>JCom</v>
      </c>
      <c r="C38" s="2">
        <f>IF(ISTEXT(D38),MAX($C$6:$C37)+1,"")</f>
        <v>33</v>
      </c>
      <c r="D38" s="4" t="s">
        <v>9</v>
      </c>
      <c r="E38" s="96" t="s">
        <v>1162</v>
      </c>
      <c r="F38" s="91" t="s">
        <v>43</v>
      </c>
      <c r="G38" s="76"/>
      <c r="H38" s="8"/>
      <c r="I38" s="9">
        <f t="shared" si="10"/>
        <v>3</v>
      </c>
      <c r="J38" s="10">
        <f t="shared" si="11"/>
        <v>0</v>
      </c>
      <c r="K38" s="16">
        <f t="shared" si="12"/>
        <v>0</v>
      </c>
      <c r="L38" s="82"/>
    </row>
    <row r="39" spans="2:12" ht="30" customHeight="1" x14ac:dyDescent="0.3">
      <c r="B39" s="81" t="str">
        <f t="shared" si="0"/>
        <v>JCom</v>
      </c>
      <c r="C39" s="2">
        <f>IF(ISTEXT(D39),MAX($C$6:$C38)+1,"")</f>
        <v>34</v>
      </c>
      <c r="D39" s="4" t="s">
        <v>11</v>
      </c>
      <c r="E39" s="96" t="s">
        <v>1163</v>
      </c>
      <c r="F39" s="91" t="s">
        <v>43</v>
      </c>
      <c r="G39" s="76"/>
      <c r="H39" s="8"/>
      <c r="I39" s="9">
        <f t="shared" si="10"/>
        <v>1</v>
      </c>
      <c r="J39" s="10">
        <f t="shared" si="11"/>
        <v>0</v>
      </c>
      <c r="K39" s="16">
        <f t="shared" si="12"/>
        <v>0</v>
      </c>
      <c r="L39" s="82"/>
    </row>
    <row r="40" spans="2:12" ht="30" customHeight="1" x14ac:dyDescent="0.3">
      <c r="B40" s="81" t="str">
        <f t="shared" si="0"/>
        <v>JCom</v>
      </c>
      <c r="C40" s="2">
        <f>IF(ISTEXT(D40),MAX($C$6:$C39)+1,"")</f>
        <v>35</v>
      </c>
      <c r="D40" s="4" t="s">
        <v>9</v>
      </c>
      <c r="E40" s="96" t="s">
        <v>1164</v>
      </c>
      <c r="F40" s="91" t="s">
        <v>43</v>
      </c>
      <c r="G40" s="76"/>
      <c r="H40" s="8"/>
      <c r="I40" s="9">
        <f t="shared" si="10"/>
        <v>3</v>
      </c>
      <c r="J40" s="10">
        <f t="shared" si="11"/>
        <v>0</v>
      </c>
      <c r="K40" s="16">
        <f t="shared" si="12"/>
        <v>0</v>
      </c>
      <c r="L40" s="85"/>
    </row>
    <row r="41" spans="2:12" ht="30" customHeight="1" x14ac:dyDescent="0.3">
      <c r="B41" s="81" t="str">
        <f t="shared" si="0"/>
        <v>JCom</v>
      </c>
      <c r="C41" s="2">
        <f>IF(ISTEXT(D41),MAX($C$6:$C40)+1,"")</f>
        <v>36</v>
      </c>
      <c r="D41" s="4" t="s">
        <v>9</v>
      </c>
      <c r="E41" s="96" t="s">
        <v>1165</v>
      </c>
      <c r="F41" s="91" t="s">
        <v>43</v>
      </c>
      <c r="G41" s="76"/>
      <c r="H41" s="8"/>
      <c r="I41" s="9">
        <f t="shared" ref="I41:I50" si="13">VLOOKUP($D41,SpecData,2,FALSE)</f>
        <v>3</v>
      </c>
      <c r="J41" s="10">
        <f t="shared" ref="J41:J50" si="14">VLOOKUP($F41,AvailabilityData,2,FALSE)</f>
        <v>0</v>
      </c>
      <c r="K41" s="16">
        <f>I41*J41</f>
        <v>0</v>
      </c>
      <c r="L41" s="82"/>
    </row>
    <row r="42" spans="2:12" ht="30" customHeight="1" x14ac:dyDescent="0.3">
      <c r="B42" s="81" t="str">
        <f t="shared" si="0"/>
        <v>JCom</v>
      </c>
      <c r="C42" s="2">
        <f>IF(ISTEXT(D42),MAX($C$6:$C41)+1,"")</f>
        <v>37</v>
      </c>
      <c r="D42" s="4" t="s">
        <v>9</v>
      </c>
      <c r="E42" s="96" t="s">
        <v>1166</v>
      </c>
      <c r="F42" s="91" t="s">
        <v>43</v>
      </c>
      <c r="G42" s="76"/>
      <c r="H42" s="8"/>
      <c r="I42" s="9">
        <f t="shared" si="13"/>
        <v>3</v>
      </c>
      <c r="J42" s="10">
        <f t="shared" si="14"/>
        <v>0</v>
      </c>
      <c r="K42" s="16">
        <f t="shared" ref="K42:K45" si="15">I42*J42</f>
        <v>0</v>
      </c>
      <c r="L42" s="82"/>
    </row>
    <row r="43" spans="2:12" ht="30" customHeight="1" x14ac:dyDescent="0.3">
      <c r="B43" s="81" t="str">
        <f t="shared" si="0"/>
        <v>JCom</v>
      </c>
      <c r="C43" s="2">
        <f>IF(ISTEXT(D43),MAX($C$6:$C42)+1,"")</f>
        <v>38</v>
      </c>
      <c r="D43" s="4" t="s">
        <v>9</v>
      </c>
      <c r="E43" s="96" t="s">
        <v>1167</v>
      </c>
      <c r="F43" s="91" t="s">
        <v>43</v>
      </c>
      <c r="G43" s="76"/>
      <c r="H43" s="8"/>
      <c r="I43" s="9">
        <f t="shared" si="13"/>
        <v>3</v>
      </c>
      <c r="J43" s="10">
        <f t="shared" si="14"/>
        <v>0</v>
      </c>
      <c r="K43" s="16">
        <f t="shared" si="15"/>
        <v>0</v>
      </c>
      <c r="L43" s="82"/>
    </row>
    <row r="44" spans="2:12" ht="30" customHeight="1" x14ac:dyDescent="0.3">
      <c r="B44" s="81" t="str">
        <f t="shared" si="0"/>
        <v>JCom</v>
      </c>
      <c r="C44" s="2">
        <f>IF(ISTEXT(D44),MAX($C$6:$C43)+1,"")</f>
        <v>39</v>
      </c>
      <c r="D44" s="4" t="s">
        <v>10</v>
      </c>
      <c r="E44" s="96" t="s">
        <v>1168</v>
      </c>
      <c r="F44" s="91" t="s">
        <v>43</v>
      </c>
      <c r="G44" s="76"/>
      <c r="H44" s="8"/>
      <c r="I44" s="9">
        <f t="shared" si="13"/>
        <v>2</v>
      </c>
      <c r="J44" s="10">
        <f t="shared" si="14"/>
        <v>0</v>
      </c>
      <c r="K44" s="16">
        <f t="shared" si="15"/>
        <v>0</v>
      </c>
      <c r="L44" s="82"/>
    </row>
    <row r="45" spans="2:12" ht="30" customHeight="1" x14ac:dyDescent="0.3">
      <c r="B45" s="81" t="str">
        <f t="shared" si="0"/>
        <v>JCom</v>
      </c>
      <c r="C45" s="2">
        <f>IF(ISTEXT(D45),MAX($C$6:$C44)+1,"")</f>
        <v>40</v>
      </c>
      <c r="D45" s="4" t="s">
        <v>9</v>
      </c>
      <c r="E45" s="96" t="s">
        <v>1169</v>
      </c>
      <c r="F45" s="91" t="s">
        <v>43</v>
      </c>
      <c r="G45" s="76"/>
      <c r="H45" s="8"/>
      <c r="I45" s="9">
        <f t="shared" si="13"/>
        <v>3</v>
      </c>
      <c r="J45" s="10">
        <f t="shared" si="14"/>
        <v>0</v>
      </c>
      <c r="K45" s="16">
        <f t="shared" si="15"/>
        <v>0</v>
      </c>
      <c r="L45" s="82"/>
    </row>
    <row r="46" spans="2:12" ht="30" customHeight="1" x14ac:dyDescent="0.3">
      <c r="B46" s="81" t="str">
        <f t="shared" si="0"/>
        <v>JCom</v>
      </c>
      <c r="C46" s="2">
        <f>IF(ISTEXT(D46),MAX($C$6:$C45)+1,"")</f>
        <v>41</v>
      </c>
      <c r="D46" s="4" t="s">
        <v>9</v>
      </c>
      <c r="E46" s="96" t="s">
        <v>1170</v>
      </c>
      <c r="F46" s="91" t="s">
        <v>43</v>
      </c>
      <c r="G46" s="68"/>
      <c r="H46" s="32"/>
      <c r="I46" s="14">
        <f t="shared" si="13"/>
        <v>3</v>
      </c>
      <c r="J46" s="15">
        <f t="shared" si="14"/>
        <v>0</v>
      </c>
      <c r="K46" s="21">
        <f>I46*J46</f>
        <v>0</v>
      </c>
      <c r="L46" s="82"/>
    </row>
    <row r="47" spans="2:12" ht="30" customHeight="1" x14ac:dyDescent="0.3">
      <c r="B47" s="81" t="str">
        <f t="shared" si="0"/>
        <v>JCom</v>
      </c>
      <c r="C47" s="2">
        <f>IF(ISTEXT(D47),MAX($C$6:$C46)+1,"")</f>
        <v>42</v>
      </c>
      <c r="D47" s="4" t="s">
        <v>11</v>
      </c>
      <c r="E47" s="96" t="s">
        <v>1171</v>
      </c>
      <c r="F47" s="91" t="s">
        <v>43</v>
      </c>
      <c r="G47" s="76"/>
      <c r="H47" s="8"/>
      <c r="I47" s="9">
        <f t="shared" si="13"/>
        <v>1</v>
      </c>
      <c r="J47" s="10">
        <f t="shared" si="14"/>
        <v>0</v>
      </c>
      <c r="K47" s="16">
        <f t="shared" ref="K47:K50" si="16">I47*J47</f>
        <v>0</v>
      </c>
      <c r="L47" s="82"/>
    </row>
    <row r="48" spans="2:12" ht="30" customHeight="1" x14ac:dyDescent="0.3">
      <c r="B48" s="81" t="str">
        <f t="shared" si="0"/>
        <v>JCom</v>
      </c>
      <c r="C48" s="2">
        <f>IF(ISTEXT(D48),MAX($C$6:$C47)+1,"")</f>
        <v>43</v>
      </c>
      <c r="D48" s="4" t="s">
        <v>9</v>
      </c>
      <c r="E48" s="96" t="s">
        <v>1172</v>
      </c>
      <c r="F48" s="91" t="s">
        <v>43</v>
      </c>
      <c r="G48" s="76"/>
      <c r="H48" s="8"/>
      <c r="I48" s="9">
        <f t="shared" si="13"/>
        <v>3</v>
      </c>
      <c r="J48" s="10">
        <f t="shared" si="14"/>
        <v>0</v>
      </c>
      <c r="K48" s="16">
        <f t="shared" si="16"/>
        <v>0</v>
      </c>
      <c r="L48" s="82"/>
    </row>
    <row r="49" spans="2:12" ht="30" customHeight="1" x14ac:dyDescent="0.3">
      <c r="B49" s="81" t="str">
        <f t="shared" si="0"/>
        <v>JCom</v>
      </c>
      <c r="C49" s="2">
        <f>IF(ISTEXT(D49),MAX($C$6:$C48)+1,"")</f>
        <v>44</v>
      </c>
      <c r="D49" s="4" t="s">
        <v>9</v>
      </c>
      <c r="E49" s="211" t="s">
        <v>1706</v>
      </c>
      <c r="F49" s="91" t="s">
        <v>43</v>
      </c>
      <c r="G49" s="76"/>
      <c r="H49" s="8"/>
      <c r="I49" s="9">
        <f>VLOOKUP($D49,SpecData,2,FALSE)</f>
        <v>3</v>
      </c>
      <c r="J49" s="10">
        <f>VLOOKUP($F49,AvailabilityData,2,FALSE)</f>
        <v>0</v>
      </c>
      <c r="K49" s="16">
        <f>I49*J49</f>
        <v>0</v>
      </c>
      <c r="L49" s="319"/>
    </row>
    <row r="50" spans="2:12" ht="27.6" x14ac:dyDescent="0.3">
      <c r="B50" s="81" t="str">
        <f t="shared" si="0"/>
        <v>JCom</v>
      </c>
      <c r="C50" s="2">
        <f>IF(ISTEXT(D50),MAX($C$6:$C49)+1,"")</f>
        <v>45</v>
      </c>
      <c r="D50" s="4" t="s">
        <v>11</v>
      </c>
      <c r="E50" s="96" t="s">
        <v>1173</v>
      </c>
      <c r="F50" s="91" t="s">
        <v>43</v>
      </c>
      <c r="G50" s="76"/>
      <c r="H50" s="8"/>
      <c r="I50" s="9">
        <f t="shared" si="13"/>
        <v>1</v>
      </c>
      <c r="J50" s="10">
        <f t="shared" si="14"/>
        <v>0</v>
      </c>
      <c r="K50" s="16">
        <f t="shared" si="16"/>
        <v>0</v>
      </c>
      <c r="L50" s="82"/>
    </row>
    <row r="51" spans="2:12" x14ac:dyDescent="0.3">
      <c r="E51" s="106"/>
    </row>
    <row r="52" spans="2:12" hidden="1" x14ac:dyDescent="0.3">
      <c r="E52" s="106"/>
    </row>
    <row r="53" spans="2:12" hidden="1" x14ac:dyDescent="0.3">
      <c r="E53" s="106"/>
    </row>
    <row r="54" spans="2:12" hidden="1" x14ac:dyDescent="0.3">
      <c r="E54" s="106"/>
    </row>
    <row r="55" spans="2:12" hidden="1" x14ac:dyDescent="0.3">
      <c r="E55" s="106"/>
    </row>
    <row r="56" spans="2:12" hidden="1" x14ac:dyDescent="0.3">
      <c r="E56" s="106"/>
    </row>
    <row r="57" spans="2:12" hidden="1" x14ac:dyDescent="0.3">
      <c r="E57" s="106"/>
    </row>
    <row r="58" spans="2:12" hidden="1" x14ac:dyDescent="0.3">
      <c r="E58" s="106"/>
    </row>
    <row r="59" spans="2:12" hidden="1" x14ac:dyDescent="0.3">
      <c r="E59" s="106"/>
    </row>
    <row r="60" spans="2:12" hidden="1" x14ac:dyDescent="0.3">
      <c r="E60" s="106"/>
    </row>
    <row r="61" spans="2:12" hidden="1" x14ac:dyDescent="0.3">
      <c r="E61" s="106"/>
    </row>
    <row r="62" spans="2:12" hidden="1" x14ac:dyDescent="0.3">
      <c r="E62" s="106"/>
    </row>
    <row r="63" spans="2:12" hidden="1" x14ac:dyDescent="0.3">
      <c r="E63" s="106"/>
    </row>
    <row r="64" spans="2:12"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row r="167" spans="5:5" hidden="1" x14ac:dyDescent="0.3">
      <c r="E167" s="106"/>
    </row>
    <row r="168" spans="5:5" hidden="1" x14ac:dyDescent="0.3">
      <c r="E168" s="106"/>
    </row>
    <row r="169" spans="5:5" hidden="1" x14ac:dyDescent="0.3">
      <c r="E169" s="106"/>
    </row>
    <row r="170" spans="5:5" hidden="1" x14ac:dyDescent="0.3">
      <c r="E170" s="106"/>
    </row>
    <row r="171" spans="5:5" hidden="1" x14ac:dyDescent="0.3">
      <c r="E171" s="106"/>
    </row>
    <row r="172" spans="5:5" hidden="1" x14ac:dyDescent="0.3">
      <c r="E172" s="106"/>
    </row>
    <row r="173" spans="5:5" hidden="1" x14ac:dyDescent="0.3">
      <c r="E173" s="106"/>
    </row>
    <row r="174" spans="5:5" hidden="1" x14ac:dyDescent="0.3">
      <c r="E174" s="106"/>
    </row>
    <row r="175" spans="5:5" hidden="1" x14ac:dyDescent="0.3">
      <c r="E175" s="106"/>
    </row>
  </sheetData>
  <sheetProtection algorithmName="SHA-512" hashValue="Lsx6hYY0yBqMBO3QUqhi7/UQc6Z12pd6ExrLy79aKnrk0Ue83gSoLd3OKoocEzbdeAG2kUse9qxhe2Vlc1UDzw==" saltValue="O8AbOjD6AhZMfPGRr03niw==" spinCount="100000" sheet="1" selectLockedCells="1"/>
  <conditionalFormatting sqref="D4:D6 D8:D23">
    <cfRule type="cellIs" dxfId="27" priority="10" operator="equal">
      <formula>"Important"</formula>
    </cfRule>
    <cfRule type="cellIs" dxfId="26" priority="11" operator="equal">
      <formula>"Crucial"</formula>
    </cfRule>
    <cfRule type="cellIs" dxfId="25" priority="12" operator="equal">
      <formula>"N/A"</formula>
    </cfRule>
  </conditionalFormatting>
  <conditionalFormatting sqref="D25:D50">
    <cfRule type="cellIs" dxfId="24" priority="25" operator="equal">
      <formula>"Important"</formula>
    </cfRule>
    <cfRule type="cellIs" dxfId="23" priority="26" operator="equal">
      <formula>"Crucial"</formula>
    </cfRule>
    <cfRule type="cellIs" dxfId="22" priority="27" operator="equal">
      <formula>"N/A"</formula>
    </cfRule>
  </conditionalFormatting>
  <conditionalFormatting sqref="F4:F50">
    <cfRule type="cellIs" dxfId="21" priority="1" operator="equal">
      <formula>"Function Not Available"</formula>
    </cfRule>
    <cfRule type="cellIs" dxfId="20" priority="2" operator="equal">
      <formula>"Function Available"</formula>
    </cfRule>
    <cfRule type="cellIs" dxfId="19" priority="3" operator="equal">
      <formula>"Exception"</formula>
    </cfRule>
  </conditionalFormatting>
  <dataValidations count="3">
    <dataValidation type="list" allowBlank="1" showInputMessage="1" showErrorMessage="1" sqref="F4:F5" xr:uid="{00000000-0002-0000-1E00-000000000000}">
      <formula1>AvailabilityType</formula1>
    </dataValidation>
    <dataValidation type="list" allowBlank="1" showInputMessage="1" showErrorMessage="1" errorTitle="Invalid specification type" error="Please enter a Specification type from the drop-down list." sqref="D4:D6 D8:D23 D25:D50" xr:uid="{00000000-0002-0000-1E00-000001000000}">
      <formula1>SpecType</formula1>
    </dataValidation>
    <dataValidation type="list" allowBlank="1" showInputMessage="1" showErrorMessage="1" errorTitle="Invalid specification type" error="Please enter a Specification type from the drop-down list." sqref="F6 F8:F23 F25:F50" xr:uid="{00000000-0002-0000-1E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sheetPr>
  <dimension ref="B1:L591"/>
  <sheetViews>
    <sheetView showGridLines="0" topLeftCell="A446" zoomScale="80" zoomScaleNormal="80" workbookViewId="0">
      <selection activeCell="J4" sqref="J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5546875" style="79" customWidth="1"/>
    <col min="8" max="11" width="12.77734375" customWidth="1"/>
    <col min="12" max="12" width="49.44140625" customWidth="1"/>
    <col min="13" max="13" width="8.77734375" customWidth="1"/>
  </cols>
  <sheetData>
    <row r="1" spans="2:12" ht="5.55" customHeight="1" x14ac:dyDescent="0.3"/>
    <row r="2" spans="2:12" ht="129" customHeight="1" thickBot="1" x14ac:dyDescent="0.35">
      <c r="B2" s="124" t="s">
        <v>44</v>
      </c>
      <c r="C2" s="125" t="s">
        <v>45</v>
      </c>
      <c r="D2" s="125" t="s">
        <v>46</v>
      </c>
      <c r="E2" s="125" t="s">
        <v>1665</v>
      </c>
      <c r="F2" s="125" t="s">
        <v>42</v>
      </c>
      <c r="G2" s="126" t="s">
        <v>47</v>
      </c>
      <c r="H2" s="126" t="s">
        <v>48</v>
      </c>
      <c r="I2" s="127" t="s">
        <v>49</v>
      </c>
      <c r="J2" s="127" t="s">
        <v>50</v>
      </c>
      <c r="K2" s="128" t="s">
        <v>14</v>
      </c>
      <c r="L2" s="129" t="s">
        <v>51</v>
      </c>
    </row>
    <row r="3" spans="2:12" ht="16.2" thickBot="1" x14ac:dyDescent="0.35">
      <c r="B3" s="34" t="s">
        <v>1837</v>
      </c>
      <c r="C3" s="34"/>
      <c r="D3" s="34"/>
      <c r="E3" s="34"/>
      <c r="F3" s="34"/>
      <c r="G3" s="77" t="s">
        <v>52</v>
      </c>
      <c r="H3" s="25">
        <f>COUNTA(D4:D801)</f>
        <v>570</v>
      </c>
      <c r="I3" s="61"/>
      <c r="J3" s="62" t="s">
        <v>53</v>
      </c>
      <c r="K3" s="63">
        <f>SUM(K4:K801)</f>
        <v>0</v>
      </c>
      <c r="L3" s="34"/>
    </row>
    <row r="4" spans="2:12" ht="30" customHeight="1" x14ac:dyDescent="0.3">
      <c r="B4" s="81" t="s">
        <v>1678</v>
      </c>
      <c r="C4" s="2">
        <v>1</v>
      </c>
      <c r="D4" s="4" t="s">
        <v>11</v>
      </c>
      <c r="E4" s="114" t="s">
        <v>1666</v>
      </c>
      <c r="F4" s="91" t="s">
        <v>43</v>
      </c>
      <c r="G4" s="76" t="s">
        <v>54</v>
      </c>
      <c r="H4" s="20">
        <f>COUNTIF(F4:F801,"Select from Drop Down")</f>
        <v>570</v>
      </c>
      <c r="I4" s="14">
        <f>VLOOKUP($D4,SpecData,2,FALSE)</f>
        <v>1</v>
      </c>
      <c r="J4" s="15">
        <f>VLOOKUP($F4,AvailabilityData,2,FALSE)</f>
        <v>0</v>
      </c>
      <c r="K4" s="21">
        <f>I4*J4</f>
        <v>0</v>
      </c>
      <c r="L4" s="82"/>
    </row>
    <row r="5" spans="2:12" ht="30" customHeight="1" x14ac:dyDescent="0.3">
      <c r="B5" s="81" t="str">
        <f>IF(C5="","",$B$4)</f>
        <v>JMS</v>
      </c>
      <c r="C5" s="2">
        <f>IF(ISTEXT(D5),MAX($C$4:$C4)+1,"")</f>
        <v>2</v>
      </c>
      <c r="D5" s="4" t="s">
        <v>11</v>
      </c>
      <c r="E5" s="114" t="s">
        <v>1667</v>
      </c>
      <c r="F5" s="91" t="s">
        <v>43</v>
      </c>
      <c r="G5" s="76" t="s">
        <v>55</v>
      </c>
      <c r="H5" s="20">
        <f>COUNTIF(F4:F801,"Function Available")</f>
        <v>0</v>
      </c>
      <c r="I5" s="14">
        <f>VLOOKUP($D5,SpecData,2,FALSE)</f>
        <v>1</v>
      </c>
      <c r="J5" s="15">
        <f>VLOOKUP($F5,AvailabilityData,2,FALSE)</f>
        <v>0</v>
      </c>
      <c r="K5" s="21">
        <f t="shared" ref="K5:K68" si="0">I5*J5</f>
        <v>0</v>
      </c>
      <c r="L5" s="82"/>
    </row>
    <row r="6" spans="2:12" ht="30" customHeight="1" x14ac:dyDescent="0.3">
      <c r="B6" s="81" t="str">
        <f>IF(C6="","",$B$4)</f>
        <v>JMS</v>
      </c>
      <c r="C6" s="2">
        <f>IF(ISTEXT(D6),MAX($C$4:$C5)+1,"")</f>
        <v>3</v>
      </c>
      <c r="D6" s="4" t="s">
        <v>11</v>
      </c>
      <c r="E6" s="114" t="s">
        <v>1668</v>
      </c>
      <c r="F6" s="91" t="s">
        <v>43</v>
      </c>
      <c r="G6" s="76" t="s">
        <v>57</v>
      </c>
      <c r="H6" s="8">
        <f>COUNTIF(F4:F801,"Function Not Available")</f>
        <v>0</v>
      </c>
      <c r="I6" s="14">
        <f t="shared" ref="I6:I71" si="1">VLOOKUP($D6,SpecData,2,FALSE)</f>
        <v>1</v>
      </c>
      <c r="J6" s="15">
        <f t="shared" ref="J6:J71" si="2">VLOOKUP($F6,AvailabilityData,2,FALSE)</f>
        <v>0</v>
      </c>
      <c r="K6" s="21">
        <f t="shared" si="0"/>
        <v>0</v>
      </c>
      <c r="L6" s="82"/>
    </row>
    <row r="7" spans="2:12" ht="30" customHeight="1" x14ac:dyDescent="0.3">
      <c r="B7" s="81" t="str">
        <f t="shared" ref="B7:B12" si="3">IF(C7="","",$B$4)</f>
        <v>JMS</v>
      </c>
      <c r="C7" s="2">
        <f>IF(ISTEXT(D7),MAX($C$4:$C6)+1,"")</f>
        <v>4</v>
      </c>
      <c r="D7" s="4" t="s">
        <v>11</v>
      </c>
      <c r="E7" s="115" t="s">
        <v>68</v>
      </c>
      <c r="F7" s="91" t="s">
        <v>43</v>
      </c>
      <c r="G7" s="76" t="s">
        <v>59</v>
      </c>
      <c r="H7" s="8">
        <f>COUNTIF(F4:F801,"Exception")</f>
        <v>0</v>
      </c>
      <c r="I7" s="14">
        <f t="shared" si="1"/>
        <v>1</v>
      </c>
      <c r="J7" s="15">
        <f t="shared" si="2"/>
        <v>0</v>
      </c>
      <c r="K7" s="21">
        <f t="shared" si="0"/>
        <v>0</v>
      </c>
      <c r="L7" s="82"/>
    </row>
    <row r="8" spans="2:12" ht="30" customHeight="1" x14ac:dyDescent="0.3">
      <c r="B8" s="81" t="str">
        <f t="shared" si="3"/>
        <v>JMS</v>
      </c>
      <c r="C8" s="2">
        <f>IF(ISTEXT(D8),MAX($C$4:$C7)+1,"")</f>
        <v>5</v>
      </c>
      <c r="D8" s="4" t="s">
        <v>11</v>
      </c>
      <c r="E8" s="115" t="s">
        <v>1174</v>
      </c>
      <c r="F8" s="91" t="s">
        <v>43</v>
      </c>
      <c r="G8" s="76" t="s">
        <v>61</v>
      </c>
      <c r="H8" s="11">
        <f>COUNTIFS(D:D,"=Crucial",F:F,"=Select From Drop Down")</f>
        <v>0</v>
      </c>
      <c r="I8" s="14">
        <f t="shared" si="1"/>
        <v>1</v>
      </c>
      <c r="J8" s="15">
        <f t="shared" si="2"/>
        <v>0</v>
      </c>
      <c r="K8" s="21">
        <f t="shared" si="0"/>
        <v>0</v>
      </c>
      <c r="L8" s="82"/>
    </row>
    <row r="9" spans="2:12" ht="30" customHeight="1" x14ac:dyDescent="0.3">
      <c r="B9" s="81" t="str">
        <f t="shared" si="3"/>
        <v>JMS</v>
      </c>
      <c r="C9" s="2">
        <f>IF(ISTEXT(D9),MAX($C$4:$C8)+1,"")</f>
        <v>6</v>
      </c>
      <c r="D9" s="4" t="s">
        <v>11</v>
      </c>
      <c r="E9" s="115" t="s">
        <v>72</v>
      </c>
      <c r="F9" s="91" t="s">
        <v>43</v>
      </c>
      <c r="G9" s="76" t="s">
        <v>63</v>
      </c>
      <c r="H9" s="11">
        <f>COUNTIFS(D:D,"=Crucial",F:F,"=Function Available")</f>
        <v>0</v>
      </c>
      <c r="I9" s="14">
        <f t="shared" si="1"/>
        <v>1</v>
      </c>
      <c r="J9" s="15">
        <f t="shared" si="2"/>
        <v>0</v>
      </c>
      <c r="K9" s="21">
        <f t="shared" si="0"/>
        <v>0</v>
      </c>
      <c r="L9" s="82"/>
    </row>
    <row r="10" spans="2:12" ht="30" customHeight="1" x14ac:dyDescent="0.3">
      <c r="B10" s="81" t="str">
        <f t="shared" si="3"/>
        <v>JMS</v>
      </c>
      <c r="C10" s="2">
        <f>IF(ISTEXT(D10),MAX($C$4:$C9)+1,"")</f>
        <v>7</v>
      </c>
      <c r="D10" s="4" t="s">
        <v>11</v>
      </c>
      <c r="E10" s="114" t="s">
        <v>74</v>
      </c>
      <c r="F10" s="91" t="s">
        <v>43</v>
      </c>
      <c r="G10" s="76" t="s">
        <v>65</v>
      </c>
      <c r="H10" s="11">
        <f>COUNTIFS(D:D,"=Crucial",F:F,"=Function Not Available")</f>
        <v>0</v>
      </c>
      <c r="I10" s="14">
        <f t="shared" si="1"/>
        <v>1</v>
      </c>
      <c r="J10" s="15">
        <f t="shared" si="2"/>
        <v>0</v>
      </c>
      <c r="K10" s="21">
        <f t="shared" si="0"/>
        <v>0</v>
      </c>
      <c r="L10" s="82"/>
    </row>
    <row r="11" spans="2:12" ht="30" customHeight="1" x14ac:dyDescent="0.3">
      <c r="B11" s="81" t="str">
        <f t="shared" si="3"/>
        <v>JMS</v>
      </c>
      <c r="C11" s="2">
        <f>IF(ISTEXT(D11),MAX($C$4:$C10)+1,"")</f>
        <v>8</v>
      </c>
      <c r="D11" s="4" t="s">
        <v>11</v>
      </c>
      <c r="E11" s="114" t="s">
        <v>76</v>
      </c>
      <c r="F11" s="91" t="s">
        <v>43</v>
      </c>
      <c r="G11" s="76" t="s">
        <v>66</v>
      </c>
      <c r="H11" s="11">
        <f>COUNTIFS(D:D,"=Crucial",F:F,"=Exception")</f>
        <v>0</v>
      </c>
      <c r="I11" s="14">
        <f t="shared" si="1"/>
        <v>1</v>
      </c>
      <c r="J11" s="15">
        <f t="shared" si="2"/>
        <v>0</v>
      </c>
      <c r="K11" s="21">
        <f t="shared" si="0"/>
        <v>0</v>
      </c>
      <c r="L11" s="82"/>
    </row>
    <row r="12" spans="2:12" ht="30" customHeight="1" x14ac:dyDescent="0.3">
      <c r="B12" s="83" t="str">
        <f t="shared" si="3"/>
        <v>JMS</v>
      </c>
      <c r="C12" s="39">
        <f>IF(ISTEXT(D12),MAX($C$4:$C11)+1,"")</f>
        <v>9</v>
      </c>
      <c r="D12" s="84" t="s">
        <v>11</v>
      </c>
      <c r="E12" s="114" t="s">
        <v>78</v>
      </c>
      <c r="F12" s="102" t="s">
        <v>43</v>
      </c>
      <c r="G12" s="68" t="s">
        <v>67</v>
      </c>
      <c r="H12" s="28">
        <f>COUNTIFS(D:D,"=Important",F:F,"=Select From Drop Down")</f>
        <v>0</v>
      </c>
      <c r="I12" s="26">
        <f t="shared" si="1"/>
        <v>1</v>
      </c>
      <c r="J12" s="27">
        <f t="shared" si="2"/>
        <v>0</v>
      </c>
      <c r="K12" s="21">
        <f t="shared" si="0"/>
        <v>0</v>
      </c>
      <c r="L12" s="82"/>
    </row>
    <row r="13" spans="2:12" ht="30" customHeight="1" x14ac:dyDescent="0.3">
      <c r="B13" s="100" t="str">
        <f t="shared" ref="B13:B20" si="4">IF(C13="","",$B$4)</f>
        <v>JMS</v>
      </c>
      <c r="C13" s="100">
        <f>IF(ISTEXT(D13),MAX($C$4:$C12)+1,"")</f>
        <v>10</v>
      </c>
      <c r="D13" s="104" t="s">
        <v>11</v>
      </c>
      <c r="E13" s="114" t="s">
        <v>80</v>
      </c>
      <c r="F13" s="92" t="s">
        <v>43</v>
      </c>
      <c r="G13" s="68" t="s">
        <v>69</v>
      </c>
      <c r="H13" s="97">
        <f>COUNTIFS(D:D,"=Important",F:F,"=Function Available")</f>
        <v>0</v>
      </c>
      <c r="I13" s="14">
        <f t="shared" si="1"/>
        <v>1</v>
      </c>
      <c r="J13" s="15">
        <f t="shared" si="2"/>
        <v>0</v>
      </c>
      <c r="K13" s="21">
        <f t="shared" si="0"/>
        <v>0</v>
      </c>
      <c r="L13" s="82"/>
    </row>
    <row r="14" spans="2:12" ht="30" customHeight="1" x14ac:dyDescent="0.3">
      <c r="B14" s="100" t="str">
        <f t="shared" si="4"/>
        <v>JMS</v>
      </c>
      <c r="C14" s="100">
        <f>IF(ISTEXT(D14),MAX($C$4:$C13)+1,"")</f>
        <v>11</v>
      </c>
      <c r="D14" s="104" t="s">
        <v>11</v>
      </c>
      <c r="E14" s="114" t="s">
        <v>82</v>
      </c>
      <c r="F14" s="92" t="s">
        <v>43</v>
      </c>
      <c r="G14" s="76" t="s">
        <v>71</v>
      </c>
      <c r="H14" s="98">
        <f>COUNTIFS(D:D,"=Important",F:F,"=Function Not Available")</f>
        <v>0</v>
      </c>
      <c r="I14" s="14">
        <f t="shared" si="1"/>
        <v>1</v>
      </c>
      <c r="J14" s="15">
        <f t="shared" si="2"/>
        <v>0</v>
      </c>
      <c r="K14" s="21">
        <f t="shared" si="0"/>
        <v>0</v>
      </c>
      <c r="L14" s="82"/>
    </row>
    <row r="15" spans="2:12" ht="30" customHeight="1" x14ac:dyDescent="0.3">
      <c r="B15" s="100" t="str">
        <f t="shared" si="4"/>
        <v>JMS</v>
      </c>
      <c r="C15" s="100">
        <f>IF(ISTEXT(D15),MAX($C$4:$C14)+1,"")</f>
        <v>12</v>
      </c>
      <c r="D15" s="104" t="s">
        <v>11</v>
      </c>
      <c r="E15" s="114" t="s">
        <v>83</v>
      </c>
      <c r="F15" s="92" t="s">
        <v>43</v>
      </c>
      <c r="G15" s="76" t="s">
        <v>73</v>
      </c>
      <c r="H15" s="98">
        <f>COUNTIFS(D:D,"=Important",F:F,"=Exception")</f>
        <v>0</v>
      </c>
      <c r="I15" s="14">
        <f t="shared" si="1"/>
        <v>1</v>
      </c>
      <c r="J15" s="15">
        <f t="shared" si="2"/>
        <v>0</v>
      </c>
      <c r="K15" s="21">
        <f t="shared" si="0"/>
        <v>0</v>
      </c>
      <c r="L15" s="82"/>
    </row>
    <row r="16" spans="2:12" ht="30" customHeight="1" x14ac:dyDescent="0.3">
      <c r="B16" s="100" t="str">
        <f t="shared" si="4"/>
        <v>JMS</v>
      </c>
      <c r="C16" s="100">
        <f>IF(ISTEXT(D16),MAX($C$4:$C15)+1,"")</f>
        <v>13</v>
      </c>
      <c r="D16" s="104" t="s">
        <v>11</v>
      </c>
      <c r="E16" s="114" t="s">
        <v>84</v>
      </c>
      <c r="F16" s="92" t="s">
        <v>43</v>
      </c>
      <c r="G16" s="76" t="s">
        <v>75</v>
      </c>
      <c r="H16" s="98">
        <f>COUNTIFS(D:D,"=Minimal",F:F,"=Select From Drop Down")</f>
        <v>570</v>
      </c>
      <c r="I16" s="14">
        <f t="shared" si="1"/>
        <v>1</v>
      </c>
      <c r="J16" s="15">
        <f t="shared" si="2"/>
        <v>0</v>
      </c>
      <c r="K16" s="21">
        <f t="shared" si="0"/>
        <v>0</v>
      </c>
      <c r="L16" s="82"/>
    </row>
    <row r="17" spans="2:12" ht="30" customHeight="1" x14ac:dyDescent="0.3">
      <c r="B17" s="100" t="str">
        <f t="shared" si="4"/>
        <v>JMS</v>
      </c>
      <c r="C17" s="100">
        <f>IF(ISTEXT(D17),MAX($C$4:$C16)+1,"")</f>
        <v>14</v>
      </c>
      <c r="D17" s="104" t="s">
        <v>11</v>
      </c>
      <c r="E17" s="114" t="s">
        <v>85</v>
      </c>
      <c r="F17" s="92" t="s">
        <v>43</v>
      </c>
      <c r="G17" s="76" t="s">
        <v>77</v>
      </c>
      <c r="H17" s="98">
        <f>COUNTIFS(D:D,"=Minimal",F:F,"=Function Available")</f>
        <v>0</v>
      </c>
      <c r="I17" s="14">
        <f t="shared" si="1"/>
        <v>1</v>
      </c>
      <c r="J17" s="15">
        <f t="shared" si="2"/>
        <v>0</v>
      </c>
      <c r="K17" s="21">
        <f t="shared" si="0"/>
        <v>0</v>
      </c>
      <c r="L17" s="82"/>
    </row>
    <row r="18" spans="2:12" ht="30" customHeight="1" x14ac:dyDescent="0.3">
      <c r="B18" s="100" t="str">
        <f t="shared" si="4"/>
        <v>JMS</v>
      </c>
      <c r="C18" s="100">
        <f>IF(ISTEXT(D18),MAX($C$4:$C17)+1,"")</f>
        <v>15</v>
      </c>
      <c r="D18" s="104" t="s">
        <v>11</v>
      </c>
      <c r="E18" s="116" t="s">
        <v>86</v>
      </c>
      <c r="F18" s="92" t="s">
        <v>43</v>
      </c>
      <c r="G18" s="76" t="s">
        <v>79</v>
      </c>
      <c r="H18" s="98">
        <f>COUNTIFS(D:D,"=Minimal",F:F,"=Function Not Available")</f>
        <v>0</v>
      </c>
      <c r="I18" s="14">
        <f t="shared" si="1"/>
        <v>1</v>
      </c>
      <c r="J18" s="15">
        <f t="shared" si="2"/>
        <v>0</v>
      </c>
      <c r="K18" s="21">
        <f t="shared" si="0"/>
        <v>0</v>
      </c>
      <c r="L18" s="82"/>
    </row>
    <row r="19" spans="2:12" ht="30" customHeight="1" x14ac:dyDescent="0.3">
      <c r="B19" s="86" t="str">
        <f t="shared" si="4"/>
        <v/>
      </c>
      <c r="C19" s="1" t="str">
        <f>IF(ISTEXT(D19),MAX($C$6:$C18)+1,"")</f>
        <v/>
      </c>
      <c r="D19" s="3"/>
      <c r="E19" s="117" t="s">
        <v>1175</v>
      </c>
      <c r="F19" s="91"/>
      <c r="G19" s="78"/>
      <c r="H19" s="72"/>
      <c r="I19" s="72"/>
      <c r="J19" s="72"/>
      <c r="K19" s="72"/>
      <c r="L19" s="72"/>
    </row>
    <row r="20" spans="2:12" ht="30" customHeight="1" x14ac:dyDescent="0.3">
      <c r="B20" s="100" t="str">
        <f t="shared" si="4"/>
        <v>JMS</v>
      </c>
      <c r="C20" s="100">
        <f>IF(ISTEXT(D20),MAX($C$4:$C18)+1,"")</f>
        <v>16</v>
      </c>
      <c r="D20" s="104" t="s">
        <v>11</v>
      </c>
      <c r="E20" s="118" t="s">
        <v>1176</v>
      </c>
      <c r="F20" s="92" t="s">
        <v>43</v>
      </c>
      <c r="G20" s="76" t="s">
        <v>81</v>
      </c>
      <c r="H20" s="98">
        <f>COUNTIFS(D:D,"=Minimal",F:F,"=Exception")</f>
        <v>0</v>
      </c>
      <c r="I20" s="14">
        <f t="shared" si="1"/>
        <v>1</v>
      </c>
      <c r="J20" s="15">
        <f t="shared" si="2"/>
        <v>0</v>
      </c>
      <c r="K20" s="21">
        <f t="shared" si="0"/>
        <v>0</v>
      </c>
      <c r="L20" s="82"/>
    </row>
    <row r="21" spans="2:12" ht="30" customHeight="1" x14ac:dyDescent="0.3">
      <c r="B21" s="100" t="str">
        <f t="shared" ref="B21" si="5">IF(C21="","",$B$4)</f>
        <v>JMS</v>
      </c>
      <c r="C21" s="100">
        <f>IF(ISTEXT(D21),MAX($C$4:$C20)+1,"")</f>
        <v>17</v>
      </c>
      <c r="D21" s="104" t="s">
        <v>11</v>
      </c>
      <c r="E21" s="119" t="s">
        <v>1177</v>
      </c>
      <c r="F21" s="92" t="s">
        <v>43</v>
      </c>
      <c r="G21" s="76"/>
      <c r="H21" s="98"/>
      <c r="I21" s="14">
        <f t="shared" si="1"/>
        <v>1</v>
      </c>
      <c r="J21" s="15">
        <f t="shared" si="2"/>
        <v>0</v>
      </c>
      <c r="K21" s="21">
        <f t="shared" si="0"/>
        <v>0</v>
      </c>
      <c r="L21" s="82"/>
    </row>
    <row r="22" spans="2:12" ht="30" customHeight="1" x14ac:dyDescent="0.3">
      <c r="B22" s="100" t="str">
        <f t="shared" ref="B22:B87" si="6">IF(C22="","",$B$4)</f>
        <v>JMS</v>
      </c>
      <c r="C22" s="100">
        <f>IF(ISTEXT(D22),MAX($C$4:$C21)+1,"")</f>
        <v>18</v>
      </c>
      <c r="D22" s="104" t="s">
        <v>11</v>
      </c>
      <c r="E22" s="114" t="s">
        <v>140</v>
      </c>
      <c r="F22" s="92" t="s">
        <v>43</v>
      </c>
      <c r="G22" s="76"/>
      <c r="H22" s="98"/>
      <c r="I22" s="14">
        <f t="shared" si="1"/>
        <v>1</v>
      </c>
      <c r="J22" s="15">
        <f t="shared" si="2"/>
        <v>0</v>
      </c>
      <c r="K22" s="21">
        <f t="shared" si="0"/>
        <v>0</v>
      </c>
      <c r="L22" s="82"/>
    </row>
    <row r="23" spans="2:12" ht="30" customHeight="1" x14ac:dyDescent="0.3">
      <c r="B23" s="100" t="str">
        <f t="shared" si="6"/>
        <v>JMS</v>
      </c>
      <c r="C23" s="100">
        <f>IF(ISTEXT(D23),MAX($C$4:$C22)+1,"")</f>
        <v>19</v>
      </c>
      <c r="D23" s="104" t="s">
        <v>11</v>
      </c>
      <c r="E23" s="114" t="s">
        <v>1178</v>
      </c>
      <c r="F23" s="92" t="s">
        <v>43</v>
      </c>
      <c r="G23" s="76"/>
      <c r="H23" s="98"/>
      <c r="I23" s="14">
        <f t="shared" si="1"/>
        <v>1</v>
      </c>
      <c r="J23" s="15">
        <f t="shared" si="2"/>
        <v>0</v>
      </c>
      <c r="K23" s="21">
        <f t="shared" si="0"/>
        <v>0</v>
      </c>
      <c r="L23" s="82"/>
    </row>
    <row r="24" spans="2:12" ht="30" customHeight="1" x14ac:dyDescent="0.3">
      <c r="B24" s="100" t="str">
        <f t="shared" si="6"/>
        <v>JMS</v>
      </c>
      <c r="C24" s="100">
        <f>IF(ISTEXT(D24),MAX($C$4:$C23)+1,"")</f>
        <v>20</v>
      </c>
      <c r="D24" s="104" t="s">
        <v>11</v>
      </c>
      <c r="E24" s="114" t="s">
        <v>1179</v>
      </c>
      <c r="F24" s="92" t="s">
        <v>43</v>
      </c>
      <c r="G24" s="76"/>
      <c r="H24" s="98"/>
      <c r="I24" s="14">
        <f t="shared" si="1"/>
        <v>1</v>
      </c>
      <c r="J24" s="15">
        <f t="shared" si="2"/>
        <v>0</v>
      </c>
      <c r="K24" s="21">
        <f t="shared" si="0"/>
        <v>0</v>
      </c>
      <c r="L24" s="82"/>
    </row>
    <row r="25" spans="2:12" ht="30" customHeight="1" x14ac:dyDescent="0.3">
      <c r="B25" s="100" t="str">
        <f t="shared" si="6"/>
        <v>JMS</v>
      </c>
      <c r="C25" s="100">
        <f>IF(ISTEXT(D25),MAX($C$4:$C24)+1,"")</f>
        <v>21</v>
      </c>
      <c r="D25" s="104" t="s">
        <v>11</v>
      </c>
      <c r="E25" s="114" t="s">
        <v>1180</v>
      </c>
      <c r="F25" s="92" t="s">
        <v>43</v>
      </c>
      <c r="G25" s="76"/>
      <c r="H25" s="98"/>
      <c r="I25" s="14">
        <f t="shared" si="1"/>
        <v>1</v>
      </c>
      <c r="J25" s="15">
        <f t="shared" si="2"/>
        <v>0</v>
      </c>
      <c r="K25" s="21">
        <f t="shared" si="0"/>
        <v>0</v>
      </c>
      <c r="L25" s="82"/>
    </row>
    <row r="26" spans="2:12" ht="30" customHeight="1" x14ac:dyDescent="0.3">
      <c r="B26" s="100" t="str">
        <f t="shared" si="6"/>
        <v>JMS</v>
      </c>
      <c r="C26" s="100">
        <f>IF(ISTEXT(D26),MAX($C$4:$C25)+1,"")</f>
        <v>22</v>
      </c>
      <c r="D26" s="104" t="s">
        <v>11</v>
      </c>
      <c r="E26" s="114" t="s">
        <v>1181</v>
      </c>
      <c r="F26" s="92" t="s">
        <v>43</v>
      </c>
      <c r="G26" s="76"/>
      <c r="H26" s="98"/>
      <c r="I26" s="14">
        <f t="shared" si="1"/>
        <v>1</v>
      </c>
      <c r="J26" s="15">
        <f t="shared" si="2"/>
        <v>0</v>
      </c>
      <c r="K26" s="21">
        <f t="shared" si="0"/>
        <v>0</v>
      </c>
      <c r="L26" s="82"/>
    </row>
    <row r="27" spans="2:12" ht="30" customHeight="1" x14ac:dyDescent="0.3">
      <c r="B27" s="100" t="str">
        <f t="shared" si="6"/>
        <v>JMS</v>
      </c>
      <c r="C27" s="100">
        <f>IF(ISTEXT(D27),MAX($C$4:$C26)+1,"")</f>
        <v>23</v>
      </c>
      <c r="D27" s="104" t="s">
        <v>11</v>
      </c>
      <c r="E27" s="114" t="s">
        <v>1182</v>
      </c>
      <c r="F27" s="92" t="s">
        <v>43</v>
      </c>
      <c r="G27" s="76"/>
      <c r="H27" s="98"/>
      <c r="I27" s="14">
        <f t="shared" si="1"/>
        <v>1</v>
      </c>
      <c r="J27" s="15">
        <f t="shared" si="2"/>
        <v>0</v>
      </c>
      <c r="K27" s="21">
        <f t="shared" si="0"/>
        <v>0</v>
      </c>
      <c r="L27" s="82"/>
    </row>
    <row r="28" spans="2:12" ht="30" customHeight="1" x14ac:dyDescent="0.3">
      <c r="B28" s="100" t="str">
        <f t="shared" si="6"/>
        <v>JMS</v>
      </c>
      <c r="C28" s="100">
        <f>IF(ISTEXT(D28),MAX($C$4:$C27)+1,"")</f>
        <v>24</v>
      </c>
      <c r="D28" s="104" t="s">
        <v>11</v>
      </c>
      <c r="E28" s="114" t="s">
        <v>1183</v>
      </c>
      <c r="F28" s="92" t="s">
        <v>43</v>
      </c>
      <c r="G28" s="76"/>
      <c r="H28" s="98"/>
      <c r="I28" s="14">
        <f t="shared" si="1"/>
        <v>1</v>
      </c>
      <c r="J28" s="15">
        <f t="shared" si="2"/>
        <v>0</v>
      </c>
      <c r="K28" s="21">
        <f t="shared" si="0"/>
        <v>0</v>
      </c>
      <c r="L28" s="82"/>
    </row>
    <row r="29" spans="2:12" ht="30" customHeight="1" x14ac:dyDescent="0.3">
      <c r="B29" s="100" t="str">
        <f t="shared" si="6"/>
        <v>JMS</v>
      </c>
      <c r="C29" s="100">
        <f>IF(ISTEXT(D29),MAX($C$4:$C28)+1,"")</f>
        <v>25</v>
      </c>
      <c r="D29" s="104" t="s">
        <v>11</v>
      </c>
      <c r="E29" s="114" t="s">
        <v>1184</v>
      </c>
      <c r="F29" s="92" t="s">
        <v>43</v>
      </c>
      <c r="G29" s="76"/>
      <c r="H29" s="98"/>
      <c r="I29" s="14">
        <f t="shared" si="1"/>
        <v>1</v>
      </c>
      <c r="J29" s="15">
        <f t="shared" si="2"/>
        <v>0</v>
      </c>
      <c r="K29" s="21">
        <f t="shared" si="0"/>
        <v>0</v>
      </c>
      <c r="L29" s="82"/>
    </row>
    <row r="30" spans="2:12" ht="30" customHeight="1" x14ac:dyDescent="0.3">
      <c r="B30" s="100" t="str">
        <f t="shared" si="6"/>
        <v>JMS</v>
      </c>
      <c r="C30" s="100">
        <f>IF(ISTEXT(D30),MAX($C$4:$C29)+1,"")</f>
        <v>26</v>
      </c>
      <c r="D30" s="104" t="s">
        <v>11</v>
      </c>
      <c r="E30" s="114" t="s">
        <v>1185</v>
      </c>
      <c r="F30" s="92" t="s">
        <v>43</v>
      </c>
      <c r="G30" s="76"/>
      <c r="H30" s="98"/>
      <c r="I30" s="14">
        <f t="shared" si="1"/>
        <v>1</v>
      </c>
      <c r="J30" s="15">
        <f t="shared" si="2"/>
        <v>0</v>
      </c>
      <c r="K30" s="21">
        <f t="shared" si="0"/>
        <v>0</v>
      </c>
      <c r="L30" s="82"/>
    </row>
    <row r="31" spans="2:12" ht="30" customHeight="1" x14ac:dyDescent="0.3">
      <c r="B31" s="100" t="str">
        <f t="shared" si="6"/>
        <v>JMS</v>
      </c>
      <c r="C31" s="100">
        <f>IF(ISTEXT(D31),MAX($C$4:$C30)+1,"")</f>
        <v>27</v>
      </c>
      <c r="D31" s="104" t="s">
        <v>11</v>
      </c>
      <c r="E31" s="114" t="s">
        <v>1186</v>
      </c>
      <c r="F31" s="92" t="s">
        <v>43</v>
      </c>
      <c r="G31" s="76"/>
      <c r="H31" s="98"/>
      <c r="I31" s="14">
        <f t="shared" si="1"/>
        <v>1</v>
      </c>
      <c r="J31" s="15">
        <f t="shared" si="2"/>
        <v>0</v>
      </c>
      <c r="K31" s="21">
        <f t="shared" si="0"/>
        <v>0</v>
      </c>
      <c r="L31" s="82"/>
    </row>
    <row r="32" spans="2:12" ht="30" customHeight="1" x14ac:dyDescent="0.3">
      <c r="B32" s="100" t="str">
        <f t="shared" si="6"/>
        <v>JMS</v>
      </c>
      <c r="C32" s="100">
        <f>IF(ISTEXT(D32),MAX($C$4:$C31)+1,"")</f>
        <v>28</v>
      </c>
      <c r="D32" s="104" t="s">
        <v>11</v>
      </c>
      <c r="E32" s="115" t="s">
        <v>1187</v>
      </c>
      <c r="F32" s="92" t="s">
        <v>43</v>
      </c>
      <c r="G32" s="76"/>
      <c r="H32" s="98"/>
      <c r="I32" s="14">
        <f t="shared" si="1"/>
        <v>1</v>
      </c>
      <c r="J32" s="15">
        <f t="shared" si="2"/>
        <v>0</v>
      </c>
      <c r="K32" s="21">
        <f t="shared" si="0"/>
        <v>0</v>
      </c>
      <c r="L32" s="82"/>
    </row>
    <row r="33" spans="2:12" ht="30" customHeight="1" x14ac:dyDescent="0.3">
      <c r="B33" s="100" t="str">
        <f t="shared" si="6"/>
        <v>JMS</v>
      </c>
      <c r="C33" s="100">
        <f>IF(ISTEXT(D33),MAX($C$4:$C32)+1,"")</f>
        <v>29</v>
      </c>
      <c r="D33" s="104" t="s">
        <v>11</v>
      </c>
      <c r="E33" s="114" t="s">
        <v>158</v>
      </c>
      <c r="F33" s="92" t="s">
        <v>43</v>
      </c>
      <c r="G33" s="76"/>
      <c r="H33" s="98"/>
      <c r="I33" s="14">
        <f t="shared" si="1"/>
        <v>1</v>
      </c>
      <c r="J33" s="15">
        <f t="shared" si="2"/>
        <v>0</v>
      </c>
      <c r="K33" s="21">
        <f t="shared" si="0"/>
        <v>0</v>
      </c>
      <c r="L33" s="82"/>
    </row>
    <row r="34" spans="2:12" ht="30" customHeight="1" x14ac:dyDescent="0.3">
      <c r="B34" s="100" t="str">
        <f t="shared" si="6"/>
        <v>JMS</v>
      </c>
      <c r="C34" s="100">
        <f>IF(ISTEXT(D34),MAX($C$4:$C33)+1,"")</f>
        <v>30</v>
      </c>
      <c r="D34" s="104" t="s">
        <v>11</v>
      </c>
      <c r="E34" s="120" t="s">
        <v>1188</v>
      </c>
      <c r="F34" s="92" t="s">
        <v>43</v>
      </c>
      <c r="G34" s="76"/>
      <c r="H34" s="98"/>
      <c r="I34" s="14">
        <f t="shared" si="1"/>
        <v>1</v>
      </c>
      <c r="J34" s="15">
        <f t="shared" si="2"/>
        <v>0</v>
      </c>
      <c r="K34" s="21">
        <f t="shared" si="0"/>
        <v>0</v>
      </c>
      <c r="L34" s="82"/>
    </row>
    <row r="35" spans="2:12" ht="30" customHeight="1" x14ac:dyDescent="0.3">
      <c r="B35" s="100" t="str">
        <f t="shared" si="6"/>
        <v>JMS</v>
      </c>
      <c r="C35" s="100">
        <f>IF(ISTEXT(D35),MAX($C$4:$C34)+1,"")</f>
        <v>31</v>
      </c>
      <c r="D35" s="104" t="s">
        <v>11</v>
      </c>
      <c r="E35" s="114" t="s">
        <v>1189</v>
      </c>
      <c r="F35" s="92" t="s">
        <v>43</v>
      </c>
      <c r="G35" s="76"/>
      <c r="H35" s="98"/>
      <c r="I35" s="14">
        <f t="shared" si="1"/>
        <v>1</v>
      </c>
      <c r="J35" s="15">
        <f t="shared" si="2"/>
        <v>0</v>
      </c>
      <c r="K35" s="21">
        <f t="shared" si="0"/>
        <v>0</v>
      </c>
      <c r="L35" s="82"/>
    </row>
    <row r="36" spans="2:12" ht="30" customHeight="1" x14ac:dyDescent="0.3">
      <c r="B36" s="100" t="str">
        <f t="shared" si="6"/>
        <v>JMS</v>
      </c>
      <c r="C36" s="100">
        <f>IF(ISTEXT(D36),MAX($C$4:$C35)+1,"")</f>
        <v>32</v>
      </c>
      <c r="D36" s="104" t="s">
        <v>11</v>
      </c>
      <c r="E36" s="114" t="s">
        <v>1190</v>
      </c>
      <c r="F36" s="92" t="s">
        <v>43</v>
      </c>
      <c r="G36" s="76"/>
      <c r="H36" s="98"/>
      <c r="I36" s="14">
        <f t="shared" si="1"/>
        <v>1</v>
      </c>
      <c r="J36" s="15">
        <f t="shared" si="2"/>
        <v>0</v>
      </c>
      <c r="K36" s="21">
        <f t="shared" si="0"/>
        <v>0</v>
      </c>
      <c r="L36" s="82"/>
    </row>
    <row r="37" spans="2:12" ht="30" customHeight="1" x14ac:dyDescent="0.3">
      <c r="B37" s="100" t="str">
        <f t="shared" si="6"/>
        <v>JMS</v>
      </c>
      <c r="C37" s="100">
        <f>IF(ISTEXT(D37),MAX($C$4:$C36)+1,"")</f>
        <v>33</v>
      </c>
      <c r="D37" s="104" t="s">
        <v>11</v>
      </c>
      <c r="E37" s="114" t="s">
        <v>1191</v>
      </c>
      <c r="F37" s="92" t="s">
        <v>43</v>
      </c>
      <c r="G37" s="76"/>
      <c r="H37" s="98"/>
      <c r="I37" s="14">
        <f t="shared" si="1"/>
        <v>1</v>
      </c>
      <c r="J37" s="15">
        <f t="shared" si="2"/>
        <v>0</v>
      </c>
      <c r="K37" s="21">
        <f t="shared" si="0"/>
        <v>0</v>
      </c>
      <c r="L37" s="82"/>
    </row>
    <row r="38" spans="2:12" ht="30" customHeight="1" x14ac:dyDescent="0.3">
      <c r="B38" s="100" t="str">
        <f t="shared" si="6"/>
        <v>JMS</v>
      </c>
      <c r="C38" s="100">
        <f>IF(ISTEXT(D38),MAX($C$4:$C37)+1,"")</f>
        <v>34</v>
      </c>
      <c r="D38" s="104" t="s">
        <v>11</v>
      </c>
      <c r="E38" s="114" t="s">
        <v>90</v>
      </c>
      <c r="F38" s="92" t="s">
        <v>43</v>
      </c>
      <c r="G38" s="76"/>
      <c r="H38" s="98"/>
      <c r="I38" s="14">
        <f t="shared" si="1"/>
        <v>1</v>
      </c>
      <c r="J38" s="15">
        <f t="shared" si="2"/>
        <v>0</v>
      </c>
      <c r="K38" s="21">
        <f t="shared" si="0"/>
        <v>0</v>
      </c>
      <c r="L38" s="82"/>
    </row>
    <row r="39" spans="2:12" ht="30" customHeight="1" x14ac:dyDescent="0.3">
      <c r="B39" s="100" t="str">
        <f t="shared" si="6"/>
        <v>JMS</v>
      </c>
      <c r="C39" s="100">
        <f>IF(ISTEXT(D39),MAX($C$4:$C38)+1,"")</f>
        <v>35</v>
      </c>
      <c r="D39" s="104" t="s">
        <v>11</v>
      </c>
      <c r="E39" s="114" t="s">
        <v>91</v>
      </c>
      <c r="F39" s="92" t="s">
        <v>43</v>
      </c>
      <c r="G39" s="65"/>
      <c r="H39" s="29"/>
      <c r="I39" s="112">
        <f t="shared" si="1"/>
        <v>1</v>
      </c>
      <c r="J39" s="113">
        <f t="shared" si="2"/>
        <v>0</v>
      </c>
      <c r="K39" s="21">
        <f t="shared" si="0"/>
        <v>0</v>
      </c>
      <c r="L39" s="82"/>
    </row>
    <row r="40" spans="2:12" ht="15.6" x14ac:dyDescent="0.3">
      <c r="B40" s="103" t="s">
        <v>92</v>
      </c>
      <c r="C40" s="103"/>
      <c r="D40" s="103"/>
      <c r="E40" s="103"/>
      <c r="F40" s="103"/>
      <c r="G40" s="103"/>
      <c r="H40" s="103"/>
      <c r="I40" s="103"/>
      <c r="J40" s="103"/>
      <c r="K40" s="103"/>
      <c r="L40" s="103"/>
    </row>
    <row r="41" spans="2:12" ht="30" customHeight="1" x14ac:dyDescent="0.3">
      <c r="B41" s="100" t="str">
        <f t="shared" si="6"/>
        <v>JMS</v>
      </c>
      <c r="C41" s="100">
        <f>IF(ISTEXT(D41),MAX($C$4:$C39)+1,"")</f>
        <v>36</v>
      </c>
      <c r="D41" s="104" t="s">
        <v>11</v>
      </c>
      <c r="E41" s="115" t="s">
        <v>1192</v>
      </c>
      <c r="F41" s="92" t="s">
        <v>43</v>
      </c>
      <c r="G41" s="76"/>
      <c r="H41" s="98"/>
      <c r="I41" s="14">
        <f t="shared" si="1"/>
        <v>1</v>
      </c>
      <c r="J41" s="15">
        <f t="shared" si="2"/>
        <v>0</v>
      </c>
      <c r="K41" s="21">
        <f t="shared" si="0"/>
        <v>0</v>
      </c>
      <c r="L41" s="82"/>
    </row>
    <row r="42" spans="2:12" ht="30" customHeight="1" x14ac:dyDescent="0.3">
      <c r="B42" s="100" t="str">
        <f t="shared" si="6"/>
        <v>JMS</v>
      </c>
      <c r="C42" s="100">
        <f>IF(ISTEXT(D42),MAX($C$4:$C41)+1,"")</f>
        <v>37</v>
      </c>
      <c r="D42" s="104" t="s">
        <v>11</v>
      </c>
      <c r="E42" s="115" t="s">
        <v>94</v>
      </c>
      <c r="F42" s="92" t="s">
        <v>43</v>
      </c>
      <c r="G42" s="76"/>
      <c r="H42" s="98"/>
      <c r="I42" s="14">
        <f t="shared" si="1"/>
        <v>1</v>
      </c>
      <c r="J42" s="15">
        <f t="shared" si="2"/>
        <v>0</v>
      </c>
      <c r="K42" s="21">
        <f t="shared" si="0"/>
        <v>0</v>
      </c>
      <c r="L42" s="82"/>
    </row>
    <row r="43" spans="2:12" ht="30" customHeight="1" x14ac:dyDescent="0.3">
      <c r="B43" s="100" t="str">
        <f t="shared" si="6"/>
        <v>JMS</v>
      </c>
      <c r="C43" s="100">
        <f>IF(ISTEXT(D43),MAX($C$4:$C42)+1,"")</f>
        <v>38</v>
      </c>
      <c r="D43" s="104" t="s">
        <v>11</v>
      </c>
      <c r="E43" s="115" t="s">
        <v>95</v>
      </c>
      <c r="F43" s="92" t="s">
        <v>43</v>
      </c>
      <c r="G43" s="76"/>
      <c r="H43" s="98"/>
      <c r="I43" s="14">
        <f t="shared" si="1"/>
        <v>1</v>
      </c>
      <c r="J43" s="15">
        <f t="shared" si="2"/>
        <v>0</v>
      </c>
      <c r="K43" s="21">
        <f t="shared" si="0"/>
        <v>0</v>
      </c>
      <c r="L43" s="82"/>
    </row>
    <row r="44" spans="2:12" ht="30" customHeight="1" x14ac:dyDescent="0.3">
      <c r="B44" s="100" t="str">
        <f t="shared" si="6"/>
        <v>JMS</v>
      </c>
      <c r="C44" s="100">
        <f>IF(ISTEXT(D44),MAX($C$4:$C43)+1,"")</f>
        <v>39</v>
      </c>
      <c r="D44" s="104" t="s">
        <v>11</v>
      </c>
      <c r="E44" s="115" t="s">
        <v>96</v>
      </c>
      <c r="F44" s="92" t="s">
        <v>43</v>
      </c>
      <c r="G44" s="76"/>
      <c r="H44" s="98"/>
      <c r="I44" s="14">
        <f t="shared" si="1"/>
        <v>1</v>
      </c>
      <c r="J44" s="15">
        <f t="shared" si="2"/>
        <v>0</v>
      </c>
      <c r="K44" s="21">
        <f t="shared" si="0"/>
        <v>0</v>
      </c>
      <c r="L44" s="82"/>
    </row>
    <row r="45" spans="2:12" ht="30" customHeight="1" x14ac:dyDescent="0.3">
      <c r="B45" s="100" t="str">
        <f t="shared" si="6"/>
        <v>JMS</v>
      </c>
      <c r="C45" s="100">
        <f>IF(ISTEXT(D45),MAX($C$4:$C44)+1,"")</f>
        <v>40</v>
      </c>
      <c r="D45" s="104" t="s">
        <v>11</v>
      </c>
      <c r="E45" s="115" t="s">
        <v>97</v>
      </c>
      <c r="F45" s="92" t="s">
        <v>43</v>
      </c>
      <c r="G45" s="76"/>
      <c r="H45" s="98"/>
      <c r="I45" s="14">
        <f t="shared" si="1"/>
        <v>1</v>
      </c>
      <c r="J45" s="15">
        <f t="shared" si="2"/>
        <v>0</v>
      </c>
      <c r="K45" s="21">
        <f t="shared" si="0"/>
        <v>0</v>
      </c>
      <c r="L45" s="82"/>
    </row>
    <row r="46" spans="2:12" ht="30" customHeight="1" x14ac:dyDescent="0.3">
      <c r="B46" s="100" t="str">
        <f t="shared" si="6"/>
        <v>JMS</v>
      </c>
      <c r="C46" s="100">
        <f>IF(ISTEXT(D46),MAX($C$4:$C45)+1,"")</f>
        <v>41</v>
      </c>
      <c r="D46" s="104" t="s">
        <v>11</v>
      </c>
      <c r="E46" s="115" t="s">
        <v>98</v>
      </c>
      <c r="F46" s="92" t="s">
        <v>43</v>
      </c>
      <c r="G46" s="76"/>
      <c r="H46" s="98"/>
      <c r="I46" s="14">
        <f t="shared" si="1"/>
        <v>1</v>
      </c>
      <c r="J46" s="15">
        <f t="shared" si="2"/>
        <v>0</v>
      </c>
      <c r="K46" s="21">
        <f t="shared" si="0"/>
        <v>0</v>
      </c>
      <c r="L46" s="82"/>
    </row>
    <row r="47" spans="2:12" ht="30" customHeight="1" x14ac:dyDescent="0.3">
      <c r="B47" s="100" t="str">
        <f t="shared" si="6"/>
        <v>JMS</v>
      </c>
      <c r="C47" s="100">
        <f>IF(ISTEXT(D47),MAX($C$4:$C46)+1,"")</f>
        <v>42</v>
      </c>
      <c r="D47" s="104" t="s">
        <v>11</v>
      </c>
      <c r="E47" s="115" t="s">
        <v>99</v>
      </c>
      <c r="F47" s="92" t="s">
        <v>43</v>
      </c>
      <c r="G47" s="76"/>
      <c r="H47" s="98"/>
      <c r="I47" s="14">
        <f t="shared" si="1"/>
        <v>1</v>
      </c>
      <c r="J47" s="15">
        <f t="shared" si="2"/>
        <v>0</v>
      </c>
      <c r="K47" s="21">
        <f t="shared" si="0"/>
        <v>0</v>
      </c>
      <c r="L47" s="82"/>
    </row>
    <row r="48" spans="2:12" ht="30" customHeight="1" x14ac:dyDescent="0.3">
      <c r="B48" s="100" t="str">
        <f t="shared" si="6"/>
        <v>JMS</v>
      </c>
      <c r="C48" s="100">
        <f>IF(ISTEXT(D48),MAX($C$4:$C47)+1,"")</f>
        <v>43</v>
      </c>
      <c r="D48" s="104" t="s">
        <v>11</v>
      </c>
      <c r="E48" s="115" t="s">
        <v>100</v>
      </c>
      <c r="F48" s="92" t="s">
        <v>43</v>
      </c>
      <c r="G48" s="76"/>
      <c r="H48" s="98"/>
      <c r="I48" s="14">
        <f t="shared" si="1"/>
        <v>1</v>
      </c>
      <c r="J48" s="15">
        <f t="shared" si="2"/>
        <v>0</v>
      </c>
      <c r="K48" s="21">
        <f t="shared" si="0"/>
        <v>0</v>
      </c>
      <c r="L48" s="82"/>
    </row>
    <row r="49" spans="2:12" ht="30" customHeight="1" x14ac:dyDescent="0.3">
      <c r="B49" s="100" t="str">
        <f t="shared" si="6"/>
        <v>JMS</v>
      </c>
      <c r="C49" s="100">
        <f>IF(ISTEXT(D49),MAX($C$4:$C48)+1,"")</f>
        <v>44</v>
      </c>
      <c r="D49" s="104" t="s">
        <v>11</v>
      </c>
      <c r="E49" s="115" t="s">
        <v>101</v>
      </c>
      <c r="F49" s="92" t="s">
        <v>43</v>
      </c>
      <c r="G49" s="76"/>
      <c r="H49" s="98"/>
      <c r="I49" s="14">
        <f t="shared" si="1"/>
        <v>1</v>
      </c>
      <c r="J49" s="15">
        <f t="shared" si="2"/>
        <v>0</v>
      </c>
      <c r="K49" s="21">
        <f t="shared" si="0"/>
        <v>0</v>
      </c>
      <c r="L49" s="82"/>
    </row>
    <row r="50" spans="2:12" ht="30" customHeight="1" x14ac:dyDescent="0.3">
      <c r="B50" s="100" t="str">
        <f t="shared" si="6"/>
        <v>JMS</v>
      </c>
      <c r="C50" s="100">
        <f>IF(ISTEXT(D50),MAX($C$4:$C49)+1,"")</f>
        <v>45</v>
      </c>
      <c r="D50" s="104" t="s">
        <v>11</v>
      </c>
      <c r="E50" s="115" t="s">
        <v>102</v>
      </c>
      <c r="F50" s="92" t="s">
        <v>43</v>
      </c>
      <c r="G50" s="76"/>
      <c r="H50" s="98"/>
      <c r="I50" s="14">
        <f t="shared" si="1"/>
        <v>1</v>
      </c>
      <c r="J50" s="15">
        <f t="shared" si="2"/>
        <v>0</v>
      </c>
      <c r="K50" s="21">
        <f t="shared" si="0"/>
        <v>0</v>
      </c>
      <c r="L50" s="82"/>
    </row>
    <row r="51" spans="2:12" ht="30" customHeight="1" x14ac:dyDescent="0.3">
      <c r="B51" s="100" t="str">
        <f t="shared" si="6"/>
        <v>JMS</v>
      </c>
      <c r="C51" s="100">
        <f>IF(ISTEXT(D51),MAX($C$4:$C50)+1,"")</f>
        <v>46</v>
      </c>
      <c r="D51" s="104" t="s">
        <v>11</v>
      </c>
      <c r="E51" s="115" t="s">
        <v>103</v>
      </c>
      <c r="F51" s="92" t="s">
        <v>43</v>
      </c>
      <c r="G51" s="76"/>
      <c r="H51" s="98"/>
      <c r="I51" s="14">
        <f t="shared" si="1"/>
        <v>1</v>
      </c>
      <c r="J51" s="15">
        <f t="shared" si="2"/>
        <v>0</v>
      </c>
      <c r="K51" s="21">
        <f t="shared" si="0"/>
        <v>0</v>
      </c>
      <c r="L51" s="82"/>
    </row>
    <row r="52" spans="2:12" ht="30" customHeight="1" x14ac:dyDescent="0.3">
      <c r="B52" s="100" t="str">
        <f t="shared" si="6"/>
        <v>JMS</v>
      </c>
      <c r="C52" s="100">
        <f>IF(ISTEXT(D52),MAX($C$4:$C51)+1,"")</f>
        <v>47</v>
      </c>
      <c r="D52" s="104" t="s">
        <v>11</v>
      </c>
      <c r="E52" s="115" t="s">
        <v>104</v>
      </c>
      <c r="F52" s="92" t="s">
        <v>43</v>
      </c>
      <c r="G52" s="76"/>
      <c r="H52" s="98"/>
      <c r="I52" s="14">
        <f t="shared" si="1"/>
        <v>1</v>
      </c>
      <c r="J52" s="15">
        <f t="shared" si="2"/>
        <v>0</v>
      </c>
      <c r="K52" s="21">
        <f t="shared" si="0"/>
        <v>0</v>
      </c>
      <c r="L52" s="82"/>
    </row>
    <row r="53" spans="2:12" ht="30" customHeight="1" x14ac:dyDescent="0.3">
      <c r="B53" s="100" t="str">
        <f t="shared" si="6"/>
        <v>JMS</v>
      </c>
      <c r="C53" s="100">
        <f>IF(ISTEXT(D53),MAX($C$4:$C52)+1,"")</f>
        <v>48</v>
      </c>
      <c r="D53" s="104" t="s">
        <v>11</v>
      </c>
      <c r="E53" s="115" t="s">
        <v>105</v>
      </c>
      <c r="F53" s="92" t="s">
        <v>43</v>
      </c>
      <c r="G53" s="76"/>
      <c r="H53" s="98"/>
      <c r="I53" s="14">
        <f t="shared" si="1"/>
        <v>1</v>
      </c>
      <c r="J53" s="15">
        <f t="shared" si="2"/>
        <v>0</v>
      </c>
      <c r="K53" s="21">
        <f t="shared" si="0"/>
        <v>0</v>
      </c>
      <c r="L53" s="82"/>
    </row>
    <row r="54" spans="2:12" ht="30" customHeight="1" x14ac:dyDescent="0.3">
      <c r="B54" s="100" t="str">
        <f t="shared" si="6"/>
        <v>JMS</v>
      </c>
      <c r="C54" s="100">
        <f>IF(ISTEXT(D54),MAX($C$4:$C53)+1,"")</f>
        <v>49</v>
      </c>
      <c r="D54" s="104" t="s">
        <v>11</v>
      </c>
      <c r="E54" s="115" t="s">
        <v>106</v>
      </c>
      <c r="F54" s="92" t="s">
        <v>43</v>
      </c>
      <c r="G54" s="76"/>
      <c r="H54" s="98"/>
      <c r="I54" s="14">
        <f t="shared" si="1"/>
        <v>1</v>
      </c>
      <c r="J54" s="15">
        <f t="shared" si="2"/>
        <v>0</v>
      </c>
      <c r="K54" s="21">
        <f t="shared" si="0"/>
        <v>0</v>
      </c>
      <c r="L54" s="82"/>
    </row>
    <row r="55" spans="2:12" ht="30" customHeight="1" x14ac:dyDescent="0.3">
      <c r="B55" s="100" t="str">
        <f t="shared" si="6"/>
        <v>JMS</v>
      </c>
      <c r="C55" s="100">
        <f>IF(ISTEXT(D55),MAX($C$4:$C54)+1,"")</f>
        <v>50</v>
      </c>
      <c r="D55" s="104" t="s">
        <v>11</v>
      </c>
      <c r="E55" s="115" t="s">
        <v>107</v>
      </c>
      <c r="F55" s="92" t="s">
        <v>43</v>
      </c>
      <c r="G55" s="76"/>
      <c r="H55" s="98"/>
      <c r="I55" s="14">
        <f t="shared" si="1"/>
        <v>1</v>
      </c>
      <c r="J55" s="15">
        <f t="shared" si="2"/>
        <v>0</v>
      </c>
      <c r="K55" s="21">
        <f t="shared" si="0"/>
        <v>0</v>
      </c>
      <c r="L55" s="82"/>
    </row>
    <row r="56" spans="2:12" ht="30" customHeight="1" x14ac:dyDescent="0.3">
      <c r="B56" s="100" t="str">
        <f t="shared" si="6"/>
        <v>JMS</v>
      </c>
      <c r="C56" s="100">
        <f>IF(ISTEXT(D56),MAX($C$4:$C55)+1,"")</f>
        <v>51</v>
      </c>
      <c r="D56" s="104" t="s">
        <v>11</v>
      </c>
      <c r="E56" s="115" t="s">
        <v>108</v>
      </c>
      <c r="F56" s="92" t="s">
        <v>43</v>
      </c>
      <c r="G56" s="76"/>
      <c r="H56" s="98"/>
      <c r="I56" s="14">
        <f t="shared" si="1"/>
        <v>1</v>
      </c>
      <c r="J56" s="15">
        <f t="shared" si="2"/>
        <v>0</v>
      </c>
      <c r="K56" s="21">
        <f t="shared" si="0"/>
        <v>0</v>
      </c>
      <c r="L56" s="82"/>
    </row>
    <row r="57" spans="2:12" ht="30" customHeight="1" x14ac:dyDescent="0.3">
      <c r="B57" s="100" t="str">
        <f t="shared" si="6"/>
        <v>JMS</v>
      </c>
      <c r="C57" s="100">
        <f>IF(ISTEXT(D57),MAX($C$4:$C56)+1,"")</f>
        <v>52</v>
      </c>
      <c r="D57" s="104" t="s">
        <v>11</v>
      </c>
      <c r="E57" s="115" t="s">
        <v>109</v>
      </c>
      <c r="F57" s="92" t="s">
        <v>43</v>
      </c>
      <c r="G57" s="76"/>
      <c r="H57" s="98"/>
      <c r="I57" s="14">
        <f t="shared" si="1"/>
        <v>1</v>
      </c>
      <c r="J57" s="15">
        <f t="shared" si="2"/>
        <v>0</v>
      </c>
      <c r="K57" s="21">
        <f t="shared" si="0"/>
        <v>0</v>
      </c>
      <c r="L57" s="82"/>
    </row>
    <row r="58" spans="2:12" ht="30" customHeight="1" x14ac:dyDescent="0.3">
      <c r="B58" s="100" t="str">
        <f t="shared" si="6"/>
        <v>JMS</v>
      </c>
      <c r="C58" s="100">
        <f>IF(ISTEXT(D58),MAX($C$4:$C57)+1,"")</f>
        <v>53</v>
      </c>
      <c r="D58" s="104" t="s">
        <v>11</v>
      </c>
      <c r="E58" s="115" t="s">
        <v>110</v>
      </c>
      <c r="F58" s="92" t="s">
        <v>43</v>
      </c>
      <c r="G58" s="76"/>
      <c r="H58" s="98"/>
      <c r="I58" s="14">
        <f t="shared" si="1"/>
        <v>1</v>
      </c>
      <c r="J58" s="15">
        <f t="shared" si="2"/>
        <v>0</v>
      </c>
      <c r="K58" s="21">
        <f t="shared" si="0"/>
        <v>0</v>
      </c>
      <c r="L58" s="82"/>
    </row>
    <row r="59" spans="2:12" ht="30" customHeight="1" x14ac:dyDescent="0.3">
      <c r="B59" s="100" t="str">
        <f t="shared" si="6"/>
        <v>JMS</v>
      </c>
      <c r="C59" s="100">
        <f>IF(ISTEXT(D59),MAX($C$4:$C58)+1,"")</f>
        <v>54</v>
      </c>
      <c r="D59" s="104" t="s">
        <v>11</v>
      </c>
      <c r="E59" s="115" t="s">
        <v>111</v>
      </c>
      <c r="F59" s="92" t="s">
        <v>43</v>
      </c>
      <c r="G59" s="76"/>
      <c r="H59" s="98"/>
      <c r="I59" s="14">
        <f t="shared" si="1"/>
        <v>1</v>
      </c>
      <c r="J59" s="15">
        <f t="shared" si="2"/>
        <v>0</v>
      </c>
      <c r="K59" s="21">
        <f t="shared" si="0"/>
        <v>0</v>
      </c>
      <c r="L59" s="82"/>
    </row>
    <row r="60" spans="2:12" ht="30" customHeight="1" x14ac:dyDescent="0.3">
      <c r="B60" s="100" t="str">
        <f t="shared" si="6"/>
        <v>JMS</v>
      </c>
      <c r="C60" s="100">
        <f>IF(ISTEXT(D60),MAX($C$4:$C59)+1,"")</f>
        <v>55</v>
      </c>
      <c r="D60" s="104" t="s">
        <v>11</v>
      </c>
      <c r="E60" s="115" t="s">
        <v>112</v>
      </c>
      <c r="F60" s="92" t="s">
        <v>43</v>
      </c>
      <c r="G60" s="76"/>
      <c r="H60" s="98"/>
      <c r="I60" s="14">
        <f t="shared" si="1"/>
        <v>1</v>
      </c>
      <c r="J60" s="15">
        <f t="shared" si="2"/>
        <v>0</v>
      </c>
      <c r="K60" s="21">
        <f t="shared" si="0"/>
        <v>0</v>
      </c>
      <c r="L60" s="82"/>
    </row>
    <row r="61" spans="2:12" ht="30" customHeight="1" x14ac:dyDescent="0.3">
      <c r="B61" s="100" t="str">
        <f t="shared" si="6"/>
        <v>JMS</v>
      </c>
      <c r="C61" s="100">
        <f>IF(ISTEXT(D61),MAX($C$4:$C60)+1,"")</f>
        <v>56</v>
      </c>
      <c r="D61" s="104" t="s">
        <v>11</v>
      </c>
      <c r="E61" s="115" t="s">
        <v>113</v>
      </c>
      <c r="F61" s="92" t="s">
        <v>43</v>
      </c>
      <c r="G61" s="76"/>
      <c r="H61" s="98"/>
      <c r="I61" s="14">
        <f t="shared" si="1"/>
        <v>1</v>
      </c>
      <c r="J61" s="15">
        <f t="shared" si="2"/>
        <v>0</v>
      </c>
      <c r="K61" s="21">
        <f t="shared" si="0"/>
        <v>0</v>
      </c>
      <c r="L61" s="82"/>
    </row>
    <row r="62" spans="2:12" ht="30" customHeight="1" x14ac:dyDescent="0.3">
      <c r="B62" s="100" t="str">
        <f t="shared" si="6"/>
        <v>JMS</v>
      </c>
      <c r="C62" s="100">
        <f>IF(ISTEXT(D62),MAX($C$4:$C61)+1,"")</f>
        <v>57</v>
      </c>
      <c r="D62" s="104" t="s">
        <v>11</v>
      </c>
      <c r="E62" s="115" t="s">
        <v>114</v>
      </c>
      <c r="F62" s="92" t="s">
        <v>43</v>
      </c>
      <c r="G62" s="76"/>
      <c r="H62" s="98"/>
      <c r="I62" s="14">
        <f t="shared" si="1"/>
        <v>1</v>
      </c>
      <c r="J62" s="15">
        <f t="shared" si="2"/>
        <v>0</v>
      </c>
      <c r="K62" s="21">
        <f t="shared" si="0"/>
        <v>0</v>
      </c>
      <c r="L62" s="82"/>
    </row>
    <row r="63" spans="2:12" ht="30" customHeight="1" x14ac:dyDescent="0.3">
      <c r="B63" s="100" t="str">
        <f t="shared" si="6"/>
        <v>JMS</v>
      </c>
      <c r="C63" s="100">
        <f>IF(ISTEXT(D63),MAX($C$4:$C62)+1,"")</f>
        <v>58</v>
      </c>
      <c r="D63" s="104" t="s">
        <v>11</v>
      </c>
      <c r="E63" s="115" t="s">
        <v>1193</v>
      </c>
      <c r="F63" s="92" t="s">
        <v>43</v>
      </c>
      <c r="G63" s="76"/>
      <c r="H63" s="98"/>
      <c r="I63" s="14">
        <f t="shared" si="1"/>
        <v>1</v>
      </c>
      <c r="J63" s="15">
        <f t="shared" si="2"/>
        <v>0</v>
      </c>
      <c r="K63" s="21">
        <f t="shared" si="0"/>
        <v>0</v>
      </c>
      <c r="L63" s="82"/>
    </row>
    <row r="64" spans="2:12" ht="30" customHeight="1" x14ac:dyDescent="0.3">
      <c r="B64" s="100" t="str">
        <f t="shared" si="6"/>
        <v>JMS</v>
      </c>
      <c r="C64" s="100">
        <f>IF(ISTEXT(D64),MAX($C$4:$C63)+1,"")</f>
        <v>59</v>
      </c>
      <c r="D64" s="104" t="s">
        <v>11</v>
      </c>
      <c r="E64" s="115" t="s">
        <v>116</v>
      </c>
      <c r="F64" s="92" t="s">
        <v>43</v>
      </c>
      <c r="G64" s="76"/>
      <c r="H64" s="98"/>
      <c r="I64" s="14">
        <f t="shared" si="1"/>
        <v>1</v>
      </c>
      <c r="J64" s="15">
        <f t="shared" si="2"/>
        <v>0</v>
      </c>
      <c r="K64" s="21">
        <f t="shared" si="0"/>
        <v>0</v>
      </c>
      <c r="L64" s="82"/>
    </row>
    <row r="65" spans="2:12" ht="30" customHeight="1" x14ac:dyDescent="0.3">
      <c r="B65" s="100" t="str">
        <f t="shared" si="6"/>
        <v>JMS</v>
      </c>
      <c r="C65" s="100">
        <f>IF(ISTEXT(D65),MAX($C$4:$C64)+1,"")</f>
        <v>60</v>
      </c>
      <c r="D65" s="104" t="s">
        <v>11</v>
      </c>
      <c r="E65" s="115" t="s">
        <v>117</v>
      </c>
      <c r="F65" s="92" t="s">
        <v>43</v>
      </c>
      <c r="G65" s="65"/>
      <c r="H65" s="29"/>
      <c r="I65" s="17">
        <f t="shared" si="1"/>
        <v>1</v>
      </c>
      <c r="J65" s="18">
        <f t="shared" si="2"/>
        <v>0</v>
      </c>
      <c r="K65" s="19">
        <f t="shared" si="0"/>
        <v>0</v>
      </c>
      <c r="L65" s="82"/>
    </row>
    <row r="66" spans="2:12" ht="15.6" x14ac:dyDescent="0.3">
      <c r="B66" s="103" t="s">
        <v>1194</v>
      </c>
      <c r="C66" s="103"/>
      <c r="D66" s="103"/>
      <c r="E66" s="103"/>
      <c r="F66" s="103"/>
      <c r="G66" s="103"/>
      <c r="H66" s="103"/>
      <c r="I66" s="103"/>
      <c r="J66" s="103"/>
      <c r="K66" s="103"/>
      <c r="L66" s="103"/>
    </row>
    <row r="67" spans="2:12" ht="30" customHeight="1" x14ac:dyDescent="0.3">
      <c r="B67" s="100" t="str">
        <f t="shared" si="6"/>
        <v>JMS</v>
      </c>
      <c r="C67" s="100">
        <f>IF(ISTEXT(D67),MAX($C$4:$C65)+1,"")</f>
        <v>61</v>
      </c>
      <c r="D67" s="104" t="s">
        <v>11</v>
      </c>
      <c r="E67" s="115" t="s">
        <v>1195</v>
      </c>
      <c r="F67" s="92" t="s">
        <v>43</v>
      </c>
      <c r="G67" s="76"/>
      <c r="H67" s="98"/>
      <c r="I67" s="14">
        <f t="shared" si="1"/>
        <v>1</v>
      </c>
      <c r="J67" s="15">
        <f t="shared" si="2"/>
        <v>0</v>
      </c>
      <c r="K67" s="21">
        <f t="shared" si="0"/>
        <v>0</v>
      </c>
      <c r="L67" s="82"/>
    </row>
    <row r="68" spans="2:12" ht="30" customHeight="1" x14ac:dyDescent="0.3">
      <c r="B68" s="100" t="str">
        <f t="shared" si="6"/>
        <v>JMS</v>
      </c>
      <c r="C68" s="100">
        <f>IF(ISTEXT(D68),MAX($C$4:$C67)+1,"")</f>
        <v>62</v>
      </c>
      <c r="D68" s="104" t="s">
        <v>11</v>
      </c>
      <c r="E68" s="115" t="s">
        <v>1196</v>
      </c>
      <c r="F68" s="92" t="s">
        <v>43</v>
      </c>
      <c r="G68" s="76"/>
      <c r="H68" s="98"/>
      <c r="I68" s="14">
        <f t="shared" si="1"/>
        <v>1</v>
      </c>
      <c r="J68" s="15">
        <f t="shared" si="2"/>
        <v>0</v>
      </c>
      <c r="K68" s="21">
        <f t="shared" si="0"/>
        <v>0</v>
      </c>
      <c r="L68" s="82"/>
    </row>
    <row r="69" spans="2:12" ht="30" customHeight="1" x14ac:dyDescent="0.3">
      <c r="B69" s="100" t="str">
        <f t="shared" si="6"/>
        <v>JMS</v>
      </c>
      <c r="C69" s="100">
        <f>IF(ISTEXT(D69),MAX($C$4:$C68)+1,"")</f>
        <v>63</v>
      </c>
      <c r="D69" s="104" t="s">
        <v>11</v>
      </c>
      <c r="E69" s="115" t="s">
        <v>1197</v>
      </c>
      <c r="F69" s="92" t="s">
        <v>43</v>
      </c>
      <c r="G69" s="76"/>
      <c r="H69" s="98"/>
      <c r="I69" s="14">
        <f t="shared" si="1"/>
        <v>1</v>
      </c>
      <c r="J69" s="15">
        <f t="shared" si="2"/>
        <v>0</v>
      </c>
      <c r="K69" s="21">
        <f t="shared" ref="K69:K132" si="7">I69*J69</f>
        <v>0</v>
      </c>
      <c r="L69" s="82"/>
    </row>
    <row r="70" spans="2:12" ht="30" customHeight="1" x14ac:dyDescent="0.3">
      <c r="B70" s="100" t="str">
        <f t="shared" si="6"/>
        <v>JMS</v>
      </c>
      <c r="C70" s="100">
        <f>IF(ISTEXT(D70),MAX($C$4:$C69)+1,"")</f>
        <v>64</v>
      </c>
      <c r="D70" s="104" t="s">
        <v>11</v>
      </c>
      <c r="E70" s="115" t="s">
        <v>1198</v>
      </c>
      <c r="F70" s="92" t="s">
        <v>43</v>
      </c>
      <c r="G70" s="76"/>
      <c r="H70" s="98"/>
      <c r="I70" s="14">
        <f t="shared" si="1"/>
        <v>1</v>
      </c>
      <c r="J70" s="15">
        <f t="shared" si="2"/>
        <v>0</v>
      </c>
      <c r="K70" s="21">
        <f t="shared" si="7"/>
        <v>0</v>
      </c>
      <c r="L70" s="82"/>
    </row>
    <row r="71" spans="2:12" ht="30" customHeight="1" x14ac:dyDescent="0.3">
      <c r="B71" s="100" t="str">
        <f t="shared" si="6"/>
        <v>JMS</v>
      </c>
      <c r="C71" s="100">
        <f>IF(ISTEXT(D71),MAX($C$4:$C70)+1,"")</f>
        <v>65</v>
      </c>
      <c r="D71" s="104" t="s">
        <v>11</v>
      </c>
      <c r="E71" s="121" t="s">
        <v>1095</v>
      </c>
      <c r="F71" s="92" t="s">
        <v>43</v>
      </c>
      <c r="G71" s="76"/>
      <c r="H71" s="98"/>
      <c r="I71" s="14">
        <f t="shared" si="1"/>
        <v>1</v>
      </c>
      <c r="J71" s="15">
        <f t="shared" si="2"/>
        <v>0</v>
      </c>
      <c r="K71" s="21">
        <f t="shared" si="7"/>
        <v>0</v>
      </c>
      <c r="L71" s="82"/>
    </row>
    <row r="72" spans="2:12" ht="30" customHeight="1" x14ac:dyDescent="0.3">
      <c r="B72" s="100" t="str">
        <f t="shared" si="6"/>
        <v>JMS</v>
      </c>
      <c r="C72" s="100">
        <f>IF(ISTEXT(D72),MAX($C$4:$C71)+1,"")</f>
        <v>66</v>
      </c>
      <c r="D72" s="104" t="s">
        <v>11</v>
      </c>
      <c r="E72" s="121" t="s">
        <v>1199</v>
      </c>
      <c r="F72" s="92" t="s">
        <v>43</v>
      </c>
      <c r="G72" s="76"/>
      <c r="H72" s="98"/>
      <c r="I72" s="14">
        <f t="shared" ref="I72:I135" si="8">VLOOKUP($D72,SpecData,2,FALSE)</f>
        <v>1</v>
      </c>
      <c r="J72" s="15">
        <f t="shared" ref="J72:J135" si="9">VLOOKUP($F72,AvailabilityData,2,FALSE)</f>
        <v>0</v>
      </c>
      <c r="K72" s="21">
        <f t="shared" si="7"/>
        <v>0</v>
      </c>
      <c r="L72" s="82"/>
    </row>
    <row r="73" spans="2:12" ht="30" customHeight="1" x14ac:dyDescent="0.3">
      <c r="B73" s="100" t="str">
        <f t="shared" si="6"/>
        <v>JMS</v>
      </c>
      <c r="C73" s="100">
        <f>IF(ISTEXT(D73),MAX($C$4:$C72)+1,"")</f>
        <v>67</v>
      </c>
      <c r="D73" s="104" t="s">
        <v>11</v>
      </c>
      <c r="E73" s="121" t="s">
        <v>1200</v>
      </c>
      <c r="F73" s="92" t="s">
        <v>43</v>
      </c>
      <c r="G73" s="76"/>
      <c r="H73" s="98"/>
      <c r="I73" s="14">
        <f t="shared" si="8"/>
        <v>1</v>
      </c>
      <c r="J73" s="15">
        <f t="shared" si="9"/>
        <v>0</v>
      </c>
      <c r="K73" s="21">
        <f t="shared" si="7"/>
        <v>0</v>
      </c>
      <c r="L73" s="82"/>
    </row>
    <row r="74" spans="2:12" ht="30" customHeight="1" x14ac:dyDescent="0.3">
      <c r="B74" s="100" t="str">
        <f t="shared" si="6"/>
        <v>JMS</v>
      </c>
      <c r="C74" s="100">
        <f>IF(ISTEXT(D74),MAX($C$4:$C73)+1,"")</f>
        <v>68</v>
      </c>
      <c r="D74" s="104" t="s">
        <v>11</v>
      </c>
      <c r="E74" s="121" t="s">
        <v>1201</v>
      </c>
      <c r="F74" s="92" t="s">
        <v>43</v>
      </c>
      <c r="G74" s="76"/>
      <c r="H74" s="98"/>
      <c r="I74" s="14">
        <f t="shared" si="8"/>
        <v>1</v>
      </c>
      <c r="J74" s="15">
        <f t="shared" si="9"/>
        <v>0</v>
      </c>
      <c r="K74" s="21">
        <f t="shared" si="7"/>
        <v>0</v>
      </c>
      <c r="L74" s="82"/>
    </row>
    <row r="75" spans="2:12" ht="30" customHeight="1" x14ac:dyDescent="0.3">
      <c r="B75" s="100" t="str">
        <f t="shared" si="6"/>
        <v>JMS</v>
      </c>
      <c r="C75" s="100">
        <f>IF(ISTEXT(D75),MAX($C$4:$C74)+1,"")</f>
        <v>69</v>
      </c>
      <c r="D75" s="104" t="s">
        <v>11</v>
      </c>
      <c r="E75" s="121" t="s">
        <v>1098</v>
      </c>
      <c r="F75" s="92" t="s">
        <v>43</v>
      </c>
      <c r="G75" s="76"/>
      <c r="H75" s="98"/>
      <c r="I75" s="14">
        <f t="shared" si="8"/>
        <v>1</v>
      </c>
      <c r="J75" s="15">
        <f t="shared" si="9"/>
        <v>0</v>
      </c>
      <c r="K75" s="21">
        <f t="shared" si="7"/>
        <v>0</v>
      </c>
      <c r="L75" s="82"/>
    </row>
    <row r="76" spans="2:12" ht="30" customHeight="1" x14ac:dyDescent="0.3">
      <c r="B76" s="100" t="str">
        <f t="shared" si="6"/>
        <v>JMS</v>
      </c>
      <c r="C76" s="100">
        <f>IF(ISTEXT(D76),MAX($C$4:$C75)+1,"")</f>
        <v>70</v>
      </c>
      <c r="D76" s="104" t="s">
        <v>11</v>
      </c>
      <c r="E76" s="121" t="s">
        <v>1202</v>
      </c>
      <c r="F76" s="92" t="s">
        <v>43</v>
      </c>
      <c r="G76" s="76"/>
      <c r="H76" s="98"/>
      <c r="I76" s="14">
        <f t="shared" si="8"/>
        <v>1</v>
      </c>
      <c r="J76" s="15">
        <f t="shared" si="9"/>
        <v>0</v>
      </c>
      <c r="K76" s="21">
        <f t="shared" si="7"/>
        <v>0</v>
      </c>
      <c r="L76" s="82"/>
    </row>
    <row r="77" spans="2:12" ht="30" customHeight="1" x14ac:dyDescent="0.3">
      <c r="B77" s="100" t="str">
        <f t="shared" si="6"/>
        <v>JMS</v>
      </c>
      <c r="C77" s="100">
        <f>IF(ISTEXT(D77),MAX($C$4:$C76)+1,"")</f>
        <v>71</v>
      </c>
      <c r="D77" s="104" t="s">
        <v>11</v>
      </c>
      <c r="E77" s="121" t="s">
        <v>1106</v>
      </c>
      <c r="F77" s="92" t="s">
        <v>43</v>
      </c>
      <c r="G77" s="76"/>
      <c r="H77" s="98"/>
      <c r="I77" s="14">
        <f t="shared" si="8"/>
        <v>1</v>
      </c>
      <c r="J77" s="15">
        <f t="shared" si="9"/>
        <v>0</v>
      </c>
      <c r="K77" s="21">
        <f t="shared" si="7"/>
        <v>0</v>
      </c>
      <c r="L77" s="82"/>
    </row>
    <row r="78" spans="2:12" ht="30" customHeight="1" x14ac:dyDescent="0.3">
      <c r="B78" s="100" t="str">
        <f t="shared" si="6"/>
        <v>JMS</v>
      </c>
      <c r="C78" s="100">
        <f>IF(ISTEXT(D78),MAX($C$4:$C77)+1,"")</f>
        <v>72</v>
      </c>
      <c r="D78" s="104" t="s">
        <v>11</v>
      </c>
      <c r="E78" s="121" t="s">
        <v>1203</v>
      </c>
      <c r="F78" s="92" t="s">
        <v>43</v>
      </c>
      <c r="G78" s="76"/>
      <c r="H78" s="98"/>
      <c r="I78" s="14">
        <f t="shared" si="8"/>
        <v>1</v>
      </c>
      <c r="J78" s="15">
        <f t="shared" si="9"/>
        <v>0</v>
      </c>
      <c r="K78" s="21">
        <f t="shared" si="7"/>
        <v>0</v>
      </c>
      <c r="L78" s="82"/>
    </row>
    <row r="79" spans="2:12" ht="30" customHeight="1" x14ac:dyDescent="0.3">
      <c r="B79" s="100" t="str">
        <f t="shared" si="6"/>
        <v>JMS</v>
      </c>
      <c r="C79" s="100">
        <f>IF(ISTEXT(D79),MAX($C$4:$C78)+1,"")</f>
        <v>73</v>
      </c>
      <c r="D79" s="104" t="s">
        <v>11</v>
      </c>
      <c r="E79" s="121" t="s">
        <v>1204</v>
      </c>
      <c r="F79" s="92" t="s">
        <v>43</v>
      </c>
      <c r="G79" s="76"/>
      <c r="H79" s="98"/>
      <c r="I79" s="14">
        <f t="shared" si="8"/>
        <v>1</v>
      </c>
      <c r="J79" s="15">
        <f t="shared" si="9"/>
        <v>0</v>
      </c>
      <c r="K79" s="21">
        <f t="shared" si="7"/>
        <v>0</v>
      </c>
      <c r="L79" s="82"/>
    </row>
    <row r="80" spans="2:12" ht="30" customHeight="1" x14ac:dyDescent="0.3">
      <c r="B80" s="100" t="str">
        <f t="shared" si="6"/>
        <v>JMS</v>
      </c>
      <c r="C80" s="100">
        <f>IF(ISTEXT(D80),MAX($C$4:$C79)+1,"")</f>
        <v>74</v>
      </c>
      <c r="D80" s="104" t="s">
        <v>11</v>
      </c>
      <c r="E80" s="121" t="s">
        <v>1205</v>
      </c>
      <c r="F80" s="92" t="s">
        <v>43</v>
      </c>
      <c r="G80" s="76"/>
      <c r="H80" s="98"/>
      <c r="I80" s="14">
        <f t="shared" si="8"/>
        <v>1</v>
      </c>
      <c r="J80" s="15">
        <f t="shared" si="9"/>
        <v>0</v>
      </c>
      <c r="K80" s="21">
        <f t="shared" si="7"/>
        <v>0</v>
      </c>
      <c r="L80" s="82"/>
    </row>
    <row r="81" spans="2:12" ht="30" customHeight="1" x14ac:dyDescent="0.3">
      <c r="B81" s="100" t="str">
        <f t="shared" si="6"/>
        <v>JMS</v>
      </c>
      <c r="C81" s="100">
        <f>IF(ISTEXT(D81),MAX($C$4:$C80)+1,"")</f>
        <v>75</v>
      </c>
      <c r="D81" s="104" t="s">
        <v>11</v>
      </c>
      <c r="E81" s="121" t="s">
        <v>1096</v>
      </c>
      <c r="F81" s="92" t="s">
        <v>43</v>
      </c>
      <c r="G81" s="76"/>
      <c r="H81" s="98"/>
      <c r="I81" s="14">
        <f t="shared" si="8"/>
        <v>1</v>
      </c>
      <c r="J81" s="15">
        <f t="shared" si="9"/>
        <v>0</v>
      </c>
      <c r="K81" s="21">
        <f t="shared" si="7"/>
        <v>0</v>
      </c>
      <c r="L81" s="82"/>
    </row>
    <row r="82" spans="2:12" ht="30" customHeight="1" x14ac:dyDescent="0.3">
      <c r="B82" s="100" t="str">
        <f t="shared" si="6"/>
        <v>JMS</v>
      </c>
      <c r="C82" s="100">
        <f>IF(ISTEXT(D82),MAX($C$4:$C81)+1,"")</f>
        <v>76</v>
      </c>
      <c r="D82" s="104" t="s">
        <v>11</v>
      </c>
      <c r="E82" s="121" t="s">
        <v>1206</v>
      </c>
      <c r="F82" s="92" t="s">
        <v>43</v>
      </c>
      <c r="G82" s="76"/>
      <c r="H82" s="98"/>
      <c r="I82" s="14">
        <f t="shared" si="8"/>
        <v>1</v>
      </c>
      <c r="J82" s="15">
        <f t="shared" si="9"/>
        <v>0</v>
      </c>
      <c r="K82" s="21">
        <f t="shared" si="7"/>
        <v>0</v>
      </c>
      <c r="L82" s="82"/>
    </row>
    <row r="83" spans="2:12" ht="30" customHeight="1" x14ac:dyDescent="0.3">
      <c r="B83" s="100" t="str">
        <f t="shared" si="6"/>
        <v>JMS</v>
      </c>
      <c r="C83" s="100">
        <f>IF(ISTEXT(D83),MAX($C$4:$C82)+1,"")</f>
        <v>77</v>
      </c>
      <c r="D83" s="104" t="s">
        <v>11</v>
      </c>
      <c r="E83" s="121" t="s">
        <v>1207</v>
      </c>
      <c r="F83" s="92" t="s">
        <v>43</v>
      </c>
      <c r="G83" s="76"/>
      <c r="H83" s="98"/>
      <c r="I83" s="14">
        <f t="shared" si="8"/>
        <v>1</v>
      </c>
      <c r="J83" s="15">
        <f t="shared" si="9"/>
        <v>0</v>
      </c>
      <c r="K83" s="21">
        <f t="shared" si="7"/>
        <v>0</v>
      </c>
      <c r="L83" s="82"/>
    </row>
    <row r="84" spans="2:12" ht="30" customHeight="1" x14ac:dyDescent="0.3">
      <c r="B84" s="100" t="str">
        <f t="shared" si="6"/>
        <v>JMS</v>
      </c>
      <c r="C84" s="100">
        <f>IF(ISTEXT(D84),MAX($C$4:$C83)+1,"")</f>
        <v>78</v>
      </c>
      <c r="D84" s="104" t="s">
        <v>11</v>
      </c>
      <c r="E84" s="121" t="s">
        <v>1208</v>
      </c>
      <c r="F84" s="92" t="s">
        <v>43</v>
      </c>
      <c r="G84" s="76"/>
      <c r="H84" s="98"/>
      <c r="I84" s="14">
        <f t="shared" si="8"/>
        <v>1</v>
      </c>
      <c r="J84" s="15">
        <f t="shared" si="9"/>
        <v>0</v>
      </c>
      <c r="K84" s="21">
        <f t="shared" si="7"/>
        <v>0</v>
      </c>
      <c r="L84" s="82"/>
    </row>
    <row r="85" spans="2:12" ht="30" customHeight="1" x14ac:dyDescent="0.3">
      <c r="B85" s="100" t="str">
        <f t="shared" si="6"/>
        <v>JMS</v>
      </c>
      <c r="C85" s="100">
        <f>IF(ISTEXT(D85),MAX($C$4:$C84)+1,"")</f>
        <v>79</v>
      </c>
      <c r="D85" s="104" t="s">
        <v>11</v>
      </c>
      <c r="E85" s="121" t="s">
        <v>1209</v>
      </c>
      <c r="F85" s="92" t="s">
        <v>43</v>
      </c>
      <c r="G85" s="76"/>
      <c r="H85" s="98"/>
      <c r="I85" s="14">
        <f t="shared" si="8"/>
        <v>1</v>
      </c>
      <c r="J85" s="15">
        <f t="shared" si="9"/>
        <v>0</v>
      </c>
      <c r="K85" s="21">
        <f t="shared" si="7"/>
        <v>0</v>
      </c>
      <c r="L85" s="82"/>
    </row>
    <row r="86" spans="2:12" ht="30" customHeight="1" x14ac:dyDescent="0.3">
      <c r="B86" s="100" t="str">
        <f t="shared" si="6"/>
        <v>JMS</v>
      </c>
      <c r="C86" s="100">
        <f>IF(ISTEXT(D86),MAX($C$4:$C85)+1,"")</f>
        <v>80</v>
      </c>
      <c r="D86" s="104" t="s">
        <v>11</v>
      </c>
      <c r="E86" s="121" t="s">
        <v>1210</v>
      </c>
      <c r="F86" s="92" t="s">
        <v>43</v>
      </c>
      <c r="G86" s="76"/>
      <c r="H86" s="98"/>
      <c r="I86" s="14">
        <f t="shared" si="8"/>
        <v>1</v>
      </c>
      <c r="J86" s="15">
        <f t="shared" si="9"/>
        <v>0</v>
      </c>
      <c r="K86" s="21">
        <f t="shared" si="7"/>
        <v>0</v>
      </c>
      <c r="L86" s="82"/>
    </row>
    <row r="87" spans="2:12" ht="30" customHeight="1" x14ac:dyDescent="0.3">
      <c r="B87" s="100" t="str">
        <f t="shared" si="6"/>
        <v>JMS</v>
      </c>
      <c r="C87" s="100">
        <f>IF(ISTEXT(D87),MAX($C$4:$C86)+1,"")</f>
        <v>81</v>
      </c>
      <c r="D87" s="104" t="s">
        <v>11</v>
      </c>
      <c r="E87" s="121" t="s">
        <v>1211</v>
      </c>
      <c r="F87" s="92" t="s">
        <v>43</v>
      </c>
      <c r="G87" s="76"/>
      <c r="H87" s="98"/>
      <c r="I87" s="14">
        <f t="shared" si="8"/>
        <v>1</v>
      </c>
      <c r="J87" s="15">
        <f t="shared" si="9"/>
        <v>0</v>
      </c>
      <c r="K87" s="21">
        <f t="shared" si="7"/>
        <v>0</v>
      </c>
      <c r="L87" s="82"/>
    </row>
    <row r="88" spans="2:12" ht="30" customHeight="1" x14ac:dyDescent="0.3">
      <c r="B88" s="100" t="str">
        <f t="shared" ref="B88:B151" si="10">IF(C88="","",$B$4)</f>
        <v>JMS</v>
      </c>
      <c r="C88" s="100">
        <f>IF(ISTEXT(D88),MAX($C$4:$C87)+1,"")</f>
        <v>82</v>
      </c>
      <c r="D88" s="104" t="s">
        <v>11</v>
      </c>
      <c r="E88" s="121" t="s">
        <v>1212</v>
      </c>
      <c r="F88" s="92" t="s">
        <v>43</v>
      </c>
      <c r="G88" s="76"/>
      <c r="H88" s="98"/>
      <c r="I88" s="14">
        <f t="shared" si="8"/>
        <v>1</v>
      </c>
      <c r="J88" s="15">
        <f t="shared" si="9"/>
        <v>0</v>
      </c>
      <c r="K88" s="21">
        <f t="shared" si="7"/>
        <v>0</v>
      </c>
      <c r="L88" s="82"/>
    </row>
    <row r="89" spans="2:12" ht="30" customHeight="1" x14ac:dyDescent="0.3">
      <c r="B89" s="100" t="str">
        <f t="shared" si="10"/>
        <v>JMS</v>
      </c>
      <c r="C89" s="100">
        <f>IF(ISTEXT(D89),MAX($C$4:$C88)+1,"")</f>
        <v>83</v>
      </c>
      <c r="D89" s="104" t="s">
        <v>11</v>
      </c>
      <c r="E89" s="121" t="s">
        <v>1213</v>
      </c>
      <c r="F89" s="92" t="s">
        <v>43</v>
      </c>
      <c r="G89" s="76"/>
      <c r="H89" s="98"/>
      <c r="I89" s="14">
        <f t="shared" si="8"/>
        <v>1</v>
      </c>
      <c r="J89" s="15">
        <f t="shared" si="9"/>
        <v>0</v>
      </c>
      <c r="K89" s="21">
        <f t="shared" si="7"/>
        <v>0</v>
      </c>
      <c r="L89" s="82"/>
    </row>
    <row r="90" spans="2:12" ht="30" customHeight="1" x14ac:dyDescent="0.3">
      <c r="B90" s="100" t="str">
        <f t="shared" si="10"/>
        <v>JMS</v>
      </c>
      <c r="C90" s="100">
        <f>IF(ISTEXT(D90),MAX($C$4:$C89)+1,"")</f>
        <v>84</v>
      </c>
      <c r="D90" s="104" t="s">
        <v>11</v>
      </c>
      <c r="E90" s="121" t="s">
        <v>1214</v>
      </c>
      <c r="F90" s="92" t="s">
        <v>43</v>
      </c>
      <c r="G90" s="76"/>
      <c r="H90" s="98"/>
      <c r="I90" s="14">
        <f t="shared" si="8"/>
        <v>1</v>
      </c>
      <c r="J90" s="15">
        <f t="shared" si="9"/>
        <v>0</v>
      </c>
      <c r="K90" s="21">
        <f t="shared" si="7"/>
        <v>0</v>
      </c>
      <c r="L90" s="82"/>
    </row>
    <row r="91" spans="2:12" ht="30" customHeight="1" x14ac:dyDescent="0.3">
      <c r="B91" s="100" t="str">
        <f t="shared" si="10"/>
        <v>JMS</v>
      </c>
      <c r="C91" s="100">
        <f>IF(ISTEXT(D91),MAX($C$4:$C90)+1,"")</f>
        <v>85</v>
      </c>
      <c r="D91" s="104" t="s">
        <v>11</v>
      </c>
      <c r="E91" s="121" t="s">
        <v>1043</v>
      </c>
      <c r="F91" s="92" t="s">
        <v>43</v>
      </c>
      <c r="G91" s="76"/>
      <c r="H91" s="98"/>
      <c r="I91" s="14">
        <f t="shared" si="8"/>
        <v>1</v>
      </c>
      <c r="J91" s="15">
        <f t="shared" si="9"/>
        <v>0</v>
      </c>
      <c r="K91" s="21">
        <f t="shared" si="7"/>
        <v>0</v>
      </c>
      <c r="L91" s="82"/>
    </row>
    <row r="92" spans="2:12" ht="30" customHeight="1" x14ac:dyDescent="0.3">
      <c r="B92" s="100" t="str">
        <f t="shared" si="10"/>
        <v>JMS</v>
      </c>
      <c r="C92" s="100">
        <f>IF(ISTEXT(D92),MAX($C$4:$C91)+1,"")</f>
        <v>86</v>
      </c>
      <c r="D92" s="104" t="s">
        <v>11</v>
      </c>
      <c r="E92" s="121" t="s">
        <v>1215</v>
      </c>
      <c r="F92" s="92" t="s">
        <v>43</v>
      </c>
      <c r="G92" s="76"/>
      <c r="H92" s="98"/>
      <c r="I92" s="14">
        <f t="shared" si="8"/>
        <v>1</v>
      </c>
      <c r="J92" s="15">
        <f t="shared" si="9"/>
        <v>0</v>
      </c>
      <c r="K92" s="21">
        <f t="shared" si="7"/>
        <v>0</v>
      </c>
      <c r="L92" s="82"/>
    </row>
    <row r="93" spans="2:12" ht="30" customHeight="1" x14ac:dyDescent="0.3">
      <c r="B93" s="100" t="str">
        <f t="shared" si="10"/>
        <v>JMS</v>
      </c>
      <c r="C93" s="100">
        <f>IF(ISTEXT(D93),MAX($C$4:$C92)+1,"")</f>
        <v>87</v>
      </c>
      <c r="D93" s="104" t="s">
        <v>11</v>
      </c>
      <c r="E93" s="121" t="s">
        <v>1216</v>
      </c>
      <c r="F93" s="92" t="s">
        <v>43</v>
      </c>
      <c r="G93" s="76"/>
      <c r="H93" s="98"/>
      <c r="I93" s="14">
        <f t="shared" si="8"/>
        <v>1</v>
      </c>
      <c r="J93" s="15">
        <f t="shared" si="9"/>
        <v>0</v>
      </c>
      <c r="K93" s="21">
        <f t="shared" si="7"/>
        <v>0</v>
      </c>
      <c r="L93" s="82"/>
    </row>
    <row r="94" spans="2:12" ht="30" customHeight="1" x14ac:dyDescent="0.3">
      <c r="B94" s="100" t="str">
        <f t="shared" si="10"/>
        <v>JMS</v>
      </c>
      <c r="C94" s="100">
        <f>IF(ISTEXT(D94),MAX($C$4:$C93)+1,"")</f>
        <v>88</v>
      </c>
      <c r="D94" s="104" t="s">
        <v>11</v>
      </c>
      <c r="E94" s="121" t="s">
        <v>1217</v>
      </c>
      <c r="F94" s="92" t="s">
        <v>43</v>
      </c>
      <c r="G94" s="76"/>
      <c r="H94" s="98"/>
      <c r="I94" s="14">
        <f t="shared" si="8"/>
        <v>1</v>
      </c>
      <c r="J94" s="15">
        <f t="shared" si="9"/>
        <v>0</v>
      </c>
      <c r="K94" s="21">
        <f t="shared" si="7"/>
        <v>0</v>
      </c>
      <c r="L94" s="82"/>
    </row>
    <row r="95" spans="2:12" ht="30" customHeight="1" x14ac:dyDescent="0.3">
      <c r="B95" s="100" t="str">
        <f t="shared" si="10"/>
        <v>JMS</v>
      </c>
      <c r="C95" s="100">
        <f>IF(ISTEXT(D95),MAX($C$4:$C94)+1,"")</f>
        <v>89</v>
      </c>
      <c r="D95" s="104" t="s">
        <v>11</v>
      </c>
      <c r="E95" s="121" t="s">
        <v>1218</v>
      </c>
      <c r="F95" s="92" t="s">
        <v>43</v>
      </c>
      <c r="G95" s="76"/>
      <c r="H95" s="98"/>
      <c r="I95" s="14">
        <f t="shared" si="8"/>
        <v>1</v>
      </c>
      <c r="J95" s="15">
        <f t="shared" si="9"/>
        <v>0</v>
      </c>
      <c r="K95" s="21">
        <f t="shared" si="7"/>
        <v>0</v>
      </c>
      <c r="L95" s="82"/>
    </row>
    <row r="96" spans="2:12" ht="30" customHeight="1" x14ac:dyDescent="0.3">
      <c r="B96" s="100" t="str">
        <f t="shared" si="10"/>
        <v>JMS</v>
      </c>
      <c r="C96" s="100">
        <f>IF(ISTEXT(D96),MAX($C$4:$C95)+1,"")</f>
        <v>90</v>
      </c>
      <c r="D96" s="104" t="s">
        <v>11</v>
      </c>
      <c r="E96" s="121" t="s">
        <v>1219</v>
      </c>
      <c r="F96" s="92" t="s">
        <v>43</v>
      </c>
      <c r="G96" s="76"/>
      <c r="H96" s="98"/>
      <c r="I96" s="14">
        <f t="shared" si="8"/>
        <v>1</v>
      </c>
      <c r="J96" s="15">
        <f t="shared" si="9"/>
        <v>0</v>
      </c>
      <c r="K96" s="21">
        <f t="shared" si="7"/>
        <v>0</v>
      </c>
      <c r="L96" s="82"/>
    </row>
    <row r="97" spans="2:12" ht="30" customHeight="1" x14ac:dyDescent="0.3">
      <c r="B97" s="100" t="str">
        <f t="shared" si="10"/>
        <v>JMS</v>
      </c>
      <c r="C97" s="100">
        <f>IF(ISTEXT(D97),MAX($C$4:$C96)+1,"")</f>
        <v>91</v>
      </c>
      <c r="D97" s="104" t="s">
        <v>11</v>
      </c>
      <c r="E97" s="121" t="s">
        <v>1220</v>
      </c>
      <c r="F97" s="92" t="s">
        <v>43</v>
      </c>
      <c r="G97" s="76"/>
      <c r="H97" s="98"/>
      <c r="I97" s="14">
        <f t="shared" si="8"/>
        <v>1</v>
      </c>
      <c r="J97" s="15">
        <f t="shared" si="9"/>
        <v>0</v>
      </c>
      <c r="K97" s="21">
        <f t="shared" si="7"/>
        <v>0</v>
      </c>
      <c r="L97" s="82"/>
    </row>
    <row r="98" spans="2:12" ht="30" customHeight="1" x14ac:dyDescent="0.3">
      <c r="B98" s="100" t="str">
        <f t="shared" si="10"/>
        <v>JMS</v>
      </c>
      <c r="C98" s="100">
        <f>IF(ISTEXT(D98),MAX($C$4:$C97)+1,"")</f>
        <v>92</v>
      </c>
      <c r="D98" s="104" t="s">
        <v>11</v>
      </c>
      <c r="E98" s="121" t="s">
        <v>742</v>
      </c>
      <c r="F98" s="92" t="s">
        <v>43</v>
      </c>
      <c r="G98" s="76"/>
      <c r="H98" s="98"/>
      <c r="I98" s="14">
        <f t="shared" si="8"/>
        <v>1</v>
      </c>
      <c r="J98" s="15">
        <f t="shared" si="9"/>
        <v>0</v>
      </c>
      <c r="K98" s="21">
        <f t="shared" si="7"/>
        <v>0</v>
      </c>
      <c r="L98" s="82"/>
    </row>
    <row r="99" spans="2:12" ht="30" customHeight="1" x14ac:dyDescent="0.3">
      <c r="B99" s="100" t="str">
        <f t="shared" si="10"/>
        <v>JMS</v>
      </c>
      <c r="C99" s="100">
        <f>IF(ISTEXT(D99),MAX($C$4:$C98)+1,"")</f>
        <v>93</v>
      </c>
      <c r="D99" s="104" t="s">
        <v>11</v>
      </c>
      <c r="E99" s="121" t="s">
        <v>1221</v>
      </c>
      <c r="F99" s="92" t="s">
        <v>43</v>
      </c>
      <c r="G99" s="76"/>
      <c r="H99" s="98"/>
      <c r="I99" s="14">
        <f t="shared" si="8"/>
        <v>1</v>
      </c>
      <c r="J99" s="15">
        <f t="shared" si="9"/>
        <v>0</v>
      </c>
      <c r="K99" s="21">
        <f t="shared" si="7"/>
        <v>0</v>
      </c>
      <c r="L99" s="82"/>
    </row>
    <row r="100" spans="2:12" ht="30" customHeight="1" x14ac:dyDescent="0.3">
      <c r="B100" s="100" t="str">
        <f t="shared" si="10"/>
        <v>JMS</v>
      </c>
      <c r="C100" s="100">
        <f>IF(ISTEXT(D100),MAX($C$4:$C99)+1,"")</f>
        <v>94</v>
      </c>
      <c r="D100" s="104" t="s">
        <v>11</v>
      </c>
      <c r="E100" s="115" t="s">
        <v>1222</v>
      </c>
      <c r="F100" s="92" t="s">
        <v>43</v>
      </c>
      <c r="G100" s="76"/>
      <c r="H100" s="98"/>
      <c r="I100" s="14">
        <f t="shared" si="8"/>
        <v>1</v>
      </c>
      <c r="J100" s="15">
        <f t="shared" si="9"/>
        <v>0</v>
      </c>
      <c r="K100" s="21">
        <f t="shared" si="7"/>
        <v>0</v>
      </c>
      <c r="L100" s="82"/>
    </row>
    <row r="101" spans="2:12" ht="30" customHeight="1" x14ac:dyDescent="0.3">
      <c r="B101" s="100" t="str">
        <f t="shared" si="10"/>
        <v>JMS</v>
      </c>
      <c r="C101" s="100">
        <f>IF(ISTEXT(D101),MAX($C$4:$C100)+1,"")</f>
        <v>95</v>
      </c>
      <c r="D101" s="104" t="s">
        <v>11</v>
      </c>
      <c r="E101" s="121" t="s">
        <v>695</v>
      </c>
      <c r="F101" s="92" t="s">
        <v>43</v>
      </c>
      <c r="G101" s="76"/>
      <c r="H101" s="98"/>
      <c r="I101" s="14">
        <f t="shared" si="8"/>
        <v>1</v>
      </c>
      <c r="J101" s="15">
        <f t="shared" si="9"/>
        <v>0</v>
      </c>
      <c r="K101" s="21">
        <f t="shared" si="7"/>
        <v>0</v>
      </c>
      <c r="L101" s="82"/>
    </row>
    <row r="102" spans="2:12" ht="30" customHeight="1" x14ac:dyDescent="0.3">
      <c r="B102" s="100" t="str">
        <f t="shared" si="10"/>
        <v>JMS</v>
      </c>
      <c r="C102" s="100">
        <f>IF(ISTEXT(D102),MAX($C$4:$C101)+1,"")</f>
        <v>96</v>
      </c>
      <c r="D102" s="104" t="s">
        <v>11</v>
      </c>
      <c r="E102" s="121" t="s">
        <v>696</v>
      </c>
      <c r="F102" s="92" t="s">
        <v>43</v>
      </c>
      <c r="G102" s="76"/>
      <c r="H102" s="98"/>
      <c r="I102" s="14">
        <f t="shared" si="8"/>
        <v>1</v>
      </c>
      <c r="J102" s="15">
        <f t="shared" si="9"/>
        <v>0</v>
      </c>
      <c r="K102" s="21">
        <f t="shared" si="7"/>
        <v>0</v>
      </c>
      <c r="L102" s="82"/>
    </row>
    <row r="103" spans="2:12" ht="30" customHeight="1" x14ac:dyDescent="0.3">
      <c r="B103" s="100" t="str">
        <f t="shared" si="10"/>
        <v>JMS</v>
      </c>
      <c r="C103" s="100">
        <f>IF(ISTEXT(D103),MAX($C$4:$C102)+1,"")</f>
        <v>97</v>
      </c>
      <c r="D103" s="104" t="s">
        <v>11</v>
      </c>
      <c r="E103" s="121" t="s">
        <v>1223</v>
      </c>
      <c r="F103" s="92" t="s">
        <v>43</v>
      </c>
      <c r="G103" s="76"/>
      <c r="H103" s="98"/>
      <c r="I103" s="14">
        <f t="shared" si="8"/>
        <v>1</v>
      </c>
      <c r="J103" s="15">
        <f t="shared" si="9"/>
        <v>0</v>
      </c>
      <c r="K103" s="21">
        <f t="shared" si="7"/>
        <v>0</v>
      </c>
      <c r="L103" s="82"/>
    </row>
    <row r="104" spans="2:12" ht="30" customHeight="1" x14ac:dyDescent="0.3">
      <c r="B104" s="100" t="str">
        <f t="shared" si="10"/>
        <v>JMS</v>
      </c>
      <c r="C104" s="100">
        <f>IF(ISTEXT(D104),MAX($C$4:$C103)+1,"")</f>
        <v>98</v>
      </c>
      <c r="D104" s="104" t="s">
        <v>11</v>
      </c>
      <c r="E104" s="121" t="s">
        <v>1224</v>
      </c>
      <c r="F104" s="92" t="s">
        <v>43</v>
      </c>
      <c r="G104" s="76"/>
      <c r="H104" s="98"/>
      <c r="I104" s="14">
        <f t="shared" si="8"/>
        <v>1</v>
      </c>
      <c r="J104" s="15">
        <f t="shared" si="9"/>
        <v>0</v>
      </c>
      <c r="K104" s="21">
        <f t="shared" si="7"/>
        <v>0</v>
      </c>
      <c r="L104" s="82"/>
    </row>
    <row r="105" spans="2:12" ht="30" customHeight="1" x14ac:dyDescent="0.3">
      <c r="B105" s="100" t="str">
        <f t="shared" si="10"/>
        <v>JMS</v>
      </c>
      <c r="C105" s="100">
        <f>IF(ISTEXT(D105),MAX($C$4:$C104)+1,"")</f>
        <v>99</v>
      </c>
      <c r="D105" s="104" t="s">
        <v>11</v>
      </c>
      <c r="E105" s="121" t="s">
        <v>717</v>
      </c>
      <c r="F105" s="92" t="s">
        <v>43</v>
      </c>
      <c r="G105" s="76"/>
      <c r="H105" s="98"/>
      <c r="I105" s="14">
        <f t="shared" si="8"/>
        <v>1</v>
      </c>
      <c r="J105" s="15">
        <f t="shared" si="9"/>
        <v>0</v>
      </c>
      <c r="K105" s="21">
        <f t="shared" si="7"/>
        <v>0</v>
      </c>
      <c r="L105" s="82"/>
    </row>
    <row r="106" spans="2:12" ht="30" customHeight="1" x14ac:dyDescent="0.3">
      <c r="B106" s="100" t="str">
        <f t="shared" si="10"/>
        <v>JMS</v>
      </c>
      <c r="C106" s="100">
        <f>IF(ISTEXT(D106),MAX($C$4:$C105)+1,"")</f>
        <v>100</v>
      </c>
      <c r="D106" s="104" t="s">
        <v>11</v>
      </c>
      <c r="E106" s="121" t="s">
        <v>1225</v>
      </c>
      <c r="F106" s="92" t="s">
        <v>43</v>
      </c>
      <c r="G106" s="76"/>
      <c r="H106" s="98"/>
      <c r="I106" s="14">
        <f t="shared" si="8"/>
        <v>1</v>
      </c>
      <c r="J106" s="15">
        <f t="shared" si="9"/>
        <v>0</v>
      </c>
      <c r="K106" s="21">
        <f t="shared" si="7"/>
        <v>0</v>
      </c>
      <c r="L106" s="82"/>
    </row>
    <row r="107" spans="2:12" ht="30" customHeight="1" x14ac:dyDescent="0.3">
      <c r="B107" s="100" t="str">
        <f t="shared" si="10"/>
        <v>JMS</v>
      </c>
      <c r="C107" s="100">
        <f>IF(ISTEXT(D107),MAX($C$4:$C106)+1,"")</f>
        <v>101</v>
      </c>
      <c r="D107" s="104" t="s">
        <v>11</v>
      </c>
      <c r="E107" s="121" t="s">
        <v>719</v>
      </c>
      <c r="F107" s="92" t="s">
        <v>43</v>
      </c>
      <c r="G107" s="76"/>
      <c r="H107" s="98"/>
      <c r="I107" s="14">
        <f t="shared" si="8"/>
        <v>1</v>
      </c>
      <c r="J107" s="15">
        <f t="shared" si="9"/>
        <v>0</v>
      </c>
      <c r="K107" s="21">
        <f t="shared" si="7"/>
        <v>0</v>
      </c>
      <c r="L107" s="82"/>
    </row>
    <row r="108" spans="2:12" ht="30" customHeight="1" x14ac:dyDescent="0.3">
      <c r="B108" s="100" t="str">
        <f t="shared" si="10"/>
        <v>JMS</v>
      </c>
      <c r="C108" s="100">
        <f>IF(ISTEXT(D108),MAX($C$4:$C107)+1,"")</f>
        <v>102</v>
      </c>
      <c r="D108" s="104" t="s">
        <v>11</v>
      </c>
      <c r="E108" s="121" t="s">
        <v>242</v>
      </c>
      <c r="F108" s="92" t="s">
        <v>43</v>
      </c>
      <c r="G108" s="76"/>
      <c r="H108" s="98"/>
      <c r="I108" s="14">
        <f t="shared" si="8"/>
        <v>1</v>
      </c>
      <c r="J108" s="15">
        <f t="shared" si="9"/>
        <v>0</v>
      </c>
      <c r="K108" s="21">
        <f t="shared" si="7"/>
        <v>0</v>
      </c>
      <c r="L108" s="82"/>
    </row>
    <row r="109" spans="2:12" ht="30" customHeight="1" x14ac:dyDescent="0.3">
      <c r="B109" s="100" t="str">
        <f t="shared" si="10"/>
        <v>JMS</v>
      </c>
      <c r="C109" s="100">
        <f>IF(ISTEXT(D109),MAX($C$4:$C108)+1,"")</f>
        <v>103</v>
      </c>
      <c r="D109" s="104" t="s">
        <v>11</v>
      </c>
      <c r="E109" s="121" t="s">
        <v>581</v>
      </c>
      <c r="F109" s="92" t="s">
        <v>43</v>
      </c>
      <c r="G109" s="76"/>
      <c r="H109" s="98"/>
      <c r="I109" s="14">
        <f t="shared" si="8"/>
        <v>1</v>
      </c>
      <c r="J109" s="15">
        <f t="shared" si="9"/>
        <v>0</v>
      </c>
      <c r="K109" s="21">
        <f t="shared" si="7"/>
        <v>0</v>
      </c>
      <c r="L109" s="82"/>
    </row>
    <row r="110" spans="2:12" ht="30" customHeight="1" x14ac:dyDescent="0.3">
      <c r="B110" s="100" t="str">
        <f t="shared" si="10"/>
        <v>JMS</v>
      </c>
      <c r="C110" s="100">
        <f>IF(ISTEXT(D110),MAX($C$4:$C109)+1,"")</f>
        <v>104</v>
      </c>
      <c r="D110" s="104" t="s">
        <v>11</v>
      </c>
      <c r="E110" s="121" t="s">
        <v>1226</v>
      </c>
      <c r="F110" s="92" t="s">
        <v>43</v>
      </c>
      <c r="G110" s="76"/>
      <c r="H110" s="98"/>
      <c r="I110" s="14">
        <f t="shared" si="8"/>
        <v>1</v>
      </c>
      <c r="J110" s="15">
        <f t="shared" si="9"/>
        <v>0</v>
      </c>
      <c r="K110" s="21">
        <f t="shared" si="7"/>
        <v>0</v>
      </c>
      <c r="L110" s="82"/>
    </row>
    <row r="111" spans="2:12" ht="30" customHeight="1" x14ac:dyDescent="0.3">
      <c r="B111" s="100" t="str">
        <f t="shared" si="10"/>
        <v>JMS</v>
      </c>
      <c r="C111" s="100">
        <f>IF(ISTEXT(D111),MAX($C$4:$C110)+1,"")</f>
        <v>105</v>
      </c>
      <c r="D111" s="104" t="s">
        <v>11</v>
      </c>
      <c r="E111" s="121" t="s">
        <v>1227</v>
      </c>
      <c r="F111" s="92" t="s">
        <v>43</v>
      </c>
      <c r="G111" s="76"/>
      <c r="H111" s="98"/>
      <c r="I111" s="14">
        <f t="shared" si="8"/>
        <v>1</v>
      </c>
      <c r="J111" s="15">
        <f t="shared" si="9"/>
        <v>0</v>
      </c>
      <c r="K111" s="21">
        <f t="shared" si="7"/>
        <v>0</v>
      </c>
      <c r="L111" s="82"/>
    </row>
    <row r="112" spans="2:12" ht="30" customHeight="1" x14ac:dyDescent="0.3">
      <c r="B112" s="100" t="str">
        <f t="shared" si="10"/>
        <v>JMS</v>
      </c>
      <c r="C112" s="100">
        <f>IF(ISTEXT(D112),MAX($C$4:$C111)+1,"")</f>
        <v>106</v>
      </c>
      <c r="D112" s="104" t="s">
        <v>11</v>
      </c>
      <c r="E112" s="121" t="s">
        <v>243</v>
      </c>
      <c r="F112" s="92" t="s">
        <v>43</v>
      </c>
      <c r="G112" s="76"/>
      <c r="H112" s="98"/>
      <c r="I112" s="14">
        <f t="shared" si="8"/>
        <v>1</v>
      </c>
      <c r="J112" s="15">
        <f t="shared" si="9"/>
        <v>0</v>
      </c>
      <c r="K112" s="21">
        <f t="shared" si="7"/>
        <v>0</v>
      </c>
      <c r="L112" s="82"/>
    </row>
    <row r="113" spans="2:12" ht="30" customHeight="1" x14ac:dyDescent="0.3">
      <c r="B113" s="100" t="str">
        <f t="shared" si="10"/>
        <v>JMS</v>
      </c>
      <c r="C113" s="100">
        <f>IF(ISTEXT(D113),MAX($C$4:$C112)+1,"")</f>
        <v>107</v>
      </c>
      <c r="D113" s="104" t="s">
        <v>11</v>
      </c>
      <c r="E113" s="121" t="s">
        <v>1228</v>
      </c>
      <c r="F113" s="92" t="s">
        <v>43</v>
      </c>
      <c r="G113" s="76"/>
      <c r="H113" s="98"/>
      <c r="I113" s="14">
        <f t="shared" si="8"/>
        <v>1</v>
      </c>
      <c r="J113" s="15">
        <f t="shared" si="9"/>
        <v>0</v>
      </c>
      <c r="K113" s="21">
        <f t="shared" si="7"/>
        <v>0</v>
      </c>
      <c r="L113" s="82"/>
    </row>
    <row r="114" spans="2:12" ht="30" customHeight="1" x14ac:dyDescent="0.3">
      <c r="B114" s="100" t="str">
        <f t="shared" si="10"/>
        <v>JMS</v>
      </c>
      <c r="C114" s="100">
        <f>IF(ISTEXT(D114),MAX($C$4:$C113)+1,"")</f>
        <v>108</v>
      </c>
      <c r="D114" s="104" t="s">
        <v>11</v>
      </c>
      <c r="E114" s="121" t="s">
        <v>725</v>
      </c>
      <c r="F114" s="92" t="s">
        <v>43</v>
      </c>
      <c r="G114" s="76"/>
      <c r="H114" s="98"/>
      <c r="I114" s="14">
        <f t="shared" si="8"/>
        <v>1</v>
      </c>
      <c r="J114" s="15">
        <f t="shared" si="9"/>
        <v>0</v>
      </c>
      <c r="K114" s="21">
        <f t="shared" si="7"/>
        <v>0</v>
      </c>
      <c r="L114" s="82"/>
    </row>
    <row r="115" spans="2:12" ht="30" customHeight="1" x14ac:dyDescent="0.3">
      <c r="B115" s="100" t="str">
        <f t="shared" si="10"/>
        <v>JMS</v>
      </c>
      <c r="C115" s="100">
        <f>IF(ISTEXT(D115),MAX($C$4:$C114)+1,"")</f>
        <v>109</v>
      </c>
      <c r="D115" s="104" t="s">
        <v>11</v>
      </c>
      <c r="E115" s="121" t="s">
        <v>1229</v>
      </c>
      <c r="F115" s="92" t="s">
        <v>43</v>
      </c>
      <c r="G115" s="76"/>
      <c r="H115" s="98"/>
      <c r="I115" s="14">
        <f t="shared" si="8"/>
        <v>1</v>
      </c>
      <c r="J115" s="15">
        <f t="shared" si="9"/>
        <v>0</v>
      </c>
      <c r="K115" s="21">
        <f t="shared" si="7"/>
        <v>0</v>
      </c>
      <c r="L115" s="82"/>
    </row>
    <row r="116" spans="2:12" ht="30" customHeight="1" x14ac:dyDescent="0.3">
      <c r="B116" s="100" t="str">
        <f t="shared" si="10"/>
        <v>JMS</v>
      </c>
      <c r="C116" s="100">
        <f>IF(ISTEXT(D116),MAX($C$4:$C115)+1,"")</f>
        <v>110</v>
      </c>
      <c r="D116" s="104" t="s">
        <v>11</v>
      </c>
      <c r="E116" s="121" t="s">
        <v>1230</v>
      </c>
      <c r="F116" s="92" t="s">
        <v>43</v>
      </c>
      <c r="G116" s="76"/>
      <c r="H116" s="98"/>
      <c r="I116" s="14">
        <f t="shared" si="8"/>
        <v>1</v>
      </c>
      <c r="J116" s="15">
        <f t="shared" si="9"/>
        <v>0</v>
      </c>
      <c r="K116" s="21">
        <f t="shared" si="7"/>
        <v>0</v>
      </c>
      <c r="L116" s="82"/>
    </row>
    <row r="117" spans="2:12" ht="30" customHeight="1" x14ac:dyDescent="0.3">
      <c r="B117" s="100" t="str">
        <f t="shared" si="10"/>
        <v>JMS</v>
      </c>
      <c r="C117" s="100">
        <f>IF(ISTEXT(D117),MAX($C$4:$C116)+1,"")</f>
        <v>111</v>
      </c>
      <c r="D117" s="104" t="s">
        <v>11</v>
      </c>
      <c r="E117" s="121" t="s">
        <v>1231</v>
      </c>
      <c r="F117" s="92" t="s">
        <v>43</v>
      </c>
      <c r="G117" s="76"/>
      <c r="H117" s="98"/>
      <c r="I117" s="14">
        <f t="shared" si="8"/>
        <v>1</v>
      </c>
      <c r="J117" s="15">
        <f t="shared" si="9"/>
        <v>0</v>
      </c>
      <c r="K117" s="21">
        <f t="shared" si="7"/>
        <v>0</v>
      </c>
      <c r="L117" s="82"/>
    </row>
    <row r="118" spans="2:12" ht="30" customHeight="1" x14ac:dyDescent="0.3">
      <c r="B118" s="100" t="str">
        <f t="shared" si="10"/>
        <v>JMS</v>
      </c>
      <c r="C118" s="100">
        <f>IF(ISTEXT(D118),MAX($C$4:$C117)+1,"")</f>
        <v>112</v>
      </c>
      <c r="D118" s="104" t="s">
        <v>11</v>
      </c>
      <c r="E118" s="121" t="s">
        <v>247</v>
      </c>
      <c r="F118" s="92" t="s">
        <v>43</v>
      </c>
      <c r="G118" s="76"/>
      <c r="H118" s="98"/>
      <c r="I118" s="14">
        <f t="shared" si="8"/>
        <v>1</v>
      </c>
      <c r="J118" s="15">
        <f t="shared" si="9"/>
        <v>0</v>
      </c>
      <c r="K118" s="21">
        <f t="shared" si="7"/>
        <v>0</v>
      </c>
      <c r="L118" s="82"/>
    </row>
    <row r="119" spans="2:12" ht="30" customHeight="1" x14ac:dyDescent="0.3">
      <c r="B119" s="100" t="str">
        <f t="shared" si="10"/>
        <v>JMS</v>
      </c>
      <c r="C119" s="100">
        <f>IF(ISTEXT(D119),MAX($C$4:$C118)+1,"")</f>
        <v>113</v>
      </c>
      <c r="D119" s="104" t="s">
        <v>11</v>
      </c>
      <c r="E119" s="121" t="s">
        <v>1232</v>
      </c>
      <c r="F119" s="92" t="s">
        <v>43</v>
      </c>
      <c r="G119" s="76"/>
      <c r="H119" s="98"/>
      <c r="I119" s="14">
        <f t="shared" si="8"/>
        <v>1</v>
      </c>
      <c r="J119" s="15">
        <f t="shared" si="9"/>
        <v>0</v>
      </c>
      <c r="K119" s="21">
        <f t="shared" si="7"/>
        <v>0</v>
      </c>
      <c r="L119" s="82"/>
    </row>
    <row r="120" spans="2:12" ht="30" customHeight="1" x14ac:dyDescent="0.3">
      <c r="B120" s="100" t="str">
        <f t="shared" si="10"/>
        <v>JMS</v>
      </c>
      <c r="C120" s="100">
        <f>IF(ISTEXT(D120),MAX($C$4:$C119)+1,"")</f>
        <v>114</v>
      </c>
      <c r="D120" s="104" t="s">
        <v>11</v>
      </c>
      <c r="E120" s="121" t="s">
        <v>1233</v>
      </c>
      <c r="F120" s="92" t="s">
        <v>43</v>
      </c>
      <c r="G120" s="76"/>
      <c r="H120" s="98"/>
      <c r="I120" s="14">
        <f t="shared" si="8"/>
        <v>1</v>
      </c>
      <c r="J120" s="15">
        <f t="shared" si="9"/>
        <v>0</v>
      </c>
      <c r="K120" s="21">
        <f t="shared" si="7"/>
        <v>0</v>
      </c>
      <c r="L120" s="82"/>
    </row>
    <row r="121" spans="2:12" ht="30" customHeight="1" x14ac:dyDescent="0.3">
      <c r="B121" s="100" t="str">
        <f t="shared" si="10"/>
        <v>JMS</v>
      </c>
      <c r="C121" s="100">
        <f>IF(ISTEXT(D121),MAX($C$4:$C120)+1,"")</f>
        <v>115</v>
      </c>
      <c r="D121" s="104" t="s">
        <v>11</v>
      </c>
      <c r="E121" s="121" t="s">
        <v>1234</v>
      </c>
      <c r="F121" s="92" t="s">
        <v>43</v>
      </c>
      <c r="G121" s="76"/>
      <c r="H121" s="98"/>
      <c r="I121" s="14">
        <f t="shared" si="8"/>
        <v>1</v>
      </c>
      <c r="J121" s="15">
        <f t="shared" si="9"/>
        <v>0</v>
      </c>
      <c r="K121" s="21">
        <f t="shared" si="7"/>
        <v>0</v>
      </c>
      <c r="L121" s="82"/>
    </row>
    <row r="122" spans="2:12" ht="30" customHeight="1" x14ac:dyDescent="0.3">
      <c r="B122" s="100" t="str">
        <f t="shared" si="10"/>
        <v>JMS</v>
      </c>
      <c r="C122" s="100">
        <f>IF(ISTEXT(D122),MAX($C$4:$C121)+1,"")</f>
        <v>116</v>
      </c>
      <c r="D122" s="104" t="s">
        <v>11</v>
      </c>
      <c r="E122" s="121" t="s">
        <v>1235</v>
      </c>
      <c r="F122" s="92" t="s">
        <v>43</v>
      </c>
      <c r="G122" s="76"/>
      <c r="H122" s="98"/>
      <c r="I122" s="14">
        <f t="shared" si="8"/>
        <v>1</v>
      </c>
      <c r="J122" s="15">
        <f t="shared" si="9"/>
        <v>0</v>
      </c>
      <c r="K122" s="21">
        <f t="shared" si="7"/>
        <v>0</v>
      </c>
      <c r="L122" s="82"/>
    </row>
    <row r="123" spans="2:12" ht="30" customHeight="1" x14ac:dyDescent="0.3">
      <c r="B123" s="100" t="str">
        <f t="shared" si="10"/>
        <v>JMS</v>
      </c>
      <c r="C123" s="100">
        <f>IF(ISTEXT(D123),MAX($C$4:$C122)+1,"")</f>
        <v>117</v>
      </c>
      <c r="D123" s="104" t="s">
        <v>11</v>
      </c>
      <c r="E123" s="121" t="s">
        <v>1236</v>
      </c>
      <c r="F123" s="92" t="s">
        <v>43</v>
      </c>
      <c r="G123" s="76"/>
      <c r="H123" s="98"/>
      <c r="I123" s="14">
        <f t="shared" si="8"/>
        <v>1</v>
      </c>
      <c r="J123" s="15">
        <f t="shared" si="9"/>
        <v>0</v>
      </c>
      <c r="K123" s="21">
        <f t="shared" si="7"/>
        <v>0</v>
      </c>
      <c r="L123" s="82"/>
    </row>
    <row r="124" spans="2:12" ht="30" customHeight="1" x14ac:dyDescent="0.3">
      <c r="B124" s="100" t="str">
        <f t="shared" si="10"/>
        <v>JMS</v>
      </c>
      <c r="C124" s="100">
        <f>IF(ISTEXT(D124),MAX($C$4:$C123)+1,"")</f>
        <v>118</v>
      </c>
      <c r="D124" s="104" t="s">
        <v>11</v>
      </c>
      <c r="E124" s="121" t="s">
        <v>1237</v>
      </c>
      <c r="F124" s="92" t="s">
        <v>43</v>
      </c>
      <c r="G124" s="76"/>
      <c r="H124" s="98"/>
      <c r="I124" s="14">
        <f t="shared" si="8"/>
        <v>1</v>
      </c>
      <c r="J124" s="15">
        <f t="shared" si="9"/>
        <v>0</v>
      </c>
      <c r="K124" s="21">
        <f t="shared" si="7"/>
        <v>0</v>
      </c>
      <c r="L124" s="82"/>
    </row>
    <row r="125" spans="2:12" ht="30" customHeight="1" x14ac:dyDescent="0.3">
      <c r="B125" s="100" t="str">
        <f t="shared" si="10"/>
        <v>JMS</v>
      </c>
      <c r="C125" s="100">
        <f>IF(ISTEXT(D125),MAX($C$4:$C124)+1,"")</f>
        <v>119</v>
      </c>
      <c r="D125" s="104" t="s">
        <v>11</v>
      </c>
      <c r="E125" s="121" t="s">
        <v>565</v>
      </c>
      <c r="F125" s="92" t="s">
        <v>43</v>
      </c>
      <c r="G125" s="76"/>
      <c r="H125" s="98"/>
      <c r="I125" s="14">
        <f t="shared" si="8"/>
        <v>1</v>
      </c>
      <c r="J125" s="15">
        <f t="shared" si="9"/>
        <v>0</v>
      </c>
      <c r="K125" s="21">
        <f t="shared" si="7"/>
        <v>0</v>
      </c>
      <c r="L125" s="82"/>
    </row>
    <row r="126" spans="2:12" ht="30" customHeight="1" x14ac:dyDescent="0.3">
      <c r="B126" s="100" t="str">
        <f t="shared" si="10"/>
        <v>JMS</v>
      </c>
      <c r="C126" s="100">
        <f>IF(ISTEXT(D126),MAX($C$4:$C125)+1,"")</f>
        <v>120</v>
      </c>
      <c r="D126" s="104" t="s">
        <v>11</v>
      </c>
      <c r="E126" s="121" t="s">
        <v>735</v>
      </c>
      <c r="F126" s="92" t="s">
        <v>43</v>
      </c>
      <c r="G126" s="76"/>
      <c r="H126" s="98"/>
      <c r="I126" s="14">
        <f t="shared" si="8"/>
        <v>1</v>
      </c>
      <c r="J126" s="15">
        <f t="shared" si="9"/>
        <v>0</v>
      </c>
      <c r="K126" s="21">
        <f t="shared" si="7"/>
        <v>0</v>
      </c>
      <c r="L126" s="82"/>
    </row>
    <row r="127" spans="2:12" ht="30" customHeight="1" x14ac:dyDescent="0.3">
      <c r="B127" s="100" t="str">
        <f t="shared" si="10"/>
        <v>JMS</v>
      </c>
      <c r="C127" s="100">
        <f>IF(ISTEXT(D127),MAX($C$4:$C126)+1,"")</f>
        <v>121</v>
      </c>
      <c r="D127" s="104" t="s">
        <v>11</v>
      </c>
      <c r="E127" s="121" t="s">
        <v>1238</v>
      </c>
      <c r="F127" s="92" t="s">
        <v>43</v>
      </c>
      <c r="G127" s="76"/>
      <c r="H127" s="98"/>
      <c r="I127" s="14">
        <f t="shared" si="8"/>
        <v>1</v>
      </c>
      <c r="J127" s="15">
        <f t="shared" si="9"/>
        <v>0</v>
      </c>
      <c r="K127" s="21">
        <f t="shared" si="7"/>
        <v>0</v>
      </c>
      <c r="L127" s="82"/>
    </row>
    <row r="128" spans="2:12" ht="30" customHeight="1" x14ac:dyDescent="0.3">
      <c r="B128" s="100" t="str">
        <f t="shared" si="10"/>
        <v>JMS</v>
      </c>
      <c r="C128" s="100">
        <f>IF(ISTEXT(D128),MAX($C$4:$C127)+1,"")</f>
        <v>122</v>
      </c>
      <c r="D128" s="104" t="s">
        <v>11</v>
      </c>
      <c r="E128" s="121" t="s">
        <v>1239</v>
      </c>
      <c r="F128" s="92" t="s">
        <v>43</v>
      </c>
      <c r="G128" s="76"/>
      <c r="H128" s="98"/>
      <c r="I128" s="14">
        <f t="shared" si="8"/>
        <v>1</v>
      </c>
      <c r="J128" s="15">
        <f t="shared" si="9"/>
        <v>0</v>
      </c>
      <c r="K128" s="21">
        <f t="shared" si="7"/>
        <v>0</v>
      </c>
      <c r="L128" s="82"/>
    </row>
    <row r="129" spans="2:12" ht="30" customHeight="1" x14ac:dyDescent="0.3">
      <c r="B129" s="100" t="str">
        <f t="shared" si="10"/>
        <v>JMS</v>
      </c>
      <c r="C129" s="100">
        <f>IF(ISTEXT(D129),MAX($C$4:$C128)+1,"")</f>
        <v>123</v>
      </c>
      <c r="D129" s="104" t="s">
        <v>11</v>
      </c>
      <c r="E129" s="121" t="s">
        <v>1240</v>
      </c>
      <c r="F129" s="92" t="s">
        <v>43</v>
      </c>
      <c r="G129" s="76"/>
      <c r="H129" s="98"/>
      <c r="I129" s="14">
        <f t="shared" si="8"/>
        <v>1</v>
      </c>
      <c r="J129" s="15">
        <f t="shared" si="9"/>
        <v>0</v>
      </c>
      <c r="K129" s="21">
        <f t="shared" si="7"/>
        <v>0</v>
      </c>
      <c r="L129" s="82"/>
    </row>
    <row r="130" spans="2:12" ht="30" customHeight="1" x14ac:dyDescent="0.3">
      <c r="B130" s="100" t="str">
        <f t="shared" si="10"/>
        <v>JMS</v>
      </c>
      <c r="C130" s="100">
        <f>IF(ISTEXT(D130),MAX($C$4:$C129)+1,"")</f>
        <v>124</v>
      </c>
      <c r="D130" s="104" t="s">
        <v>11</v>
      </c>
      <c r="E130" s="121" t="s">
        <v>1241</v>
      </c>
      <c r="F130" s="92" t="s">
        <v>43</v>
      </c>
      <c r="G130" s="76"/>
      <c r="H130" s="98"/>
      <c r="I130" s="14">
        <f t="shared" si="8"/>
        <v>1</v>
      </c>
      <c r="J130" s="15">
        <f t="shared" si="9"/>
        <v>0</v>
      </c>
      <c r="K130" s="21">
        <f t="shared" si="7"/>
        <v>0</v>
      </c>
      <c r="L130" s="82"/>
    </row>
    <row r="131" spans="2:12" ht="30" customHeight="1" x14ac:dyDescent="0.3">
      <c r="B131" s="100" t="str">
        <f t="shared" si="10"/>
        <v>JMS</v>
      </c>
      <c r="C131" s="100">
        <f>IF(ISTEXT(D131),MAX($C$4:$C130)+1,"")</f>
        <v>125</v>
      </c>
      <c r="D131" s="104" t="s">
        <v>11</v>
      </c>
      <c r="E131" s="121" t="s">
        <v>1242</v>
      </c>
      <c r="F131" s="92" t="s">
        <v>43</v>
      </c>
      <c r="G131" s="76"/>
      <c r="H131" s="98"/>
      <c r="I131" s="14">
        <f t="shared" si="8"/>
        <v>1</v>
      </c>
      <c r="J131" s="15">
        <f t="shared" si="9"/>
        <v>0</v>
      </c>
      <c r="K131" s="21">
        <f t="shared" si="7"/>
        <v>0</v>
      </c>
      <c r="L131" s="82"/>
    </row>
    <row r="132" spans="2:12" ht="30" customHeight="1" x14ac:dyDescent="0.3">
      <c r="B132" s="100" t="str">
        <f t="shared" si="10"/>
        <v>JMS</v>
      </c>
      <c r="C132" s="100">
        <f>IF(ISTEXT(D132),MAX($C$4:$C131)+1,"")</f>
        <v>126</v>
      </c>
      <c r="D132" s="104" t="s">
        <v>11</v>
      </c>
      <c r="E132" s="121" t="s">
        <v>1243</v>
      </c>
      <c r="F132" s="92" t="s">
        <v>43</v>
      </c>
      <c r="G132" s="76"/>
      <c r="H132" s="98"/>
      <c r="I132" s="14">
        <f t="shared" si="8"/>
        <v>1</v>
      </c>
      <c r="J132" s="15">
        <f t="shared" si="9"/>
        <v>0</v>
      </c>
      <c r="K132" s="21">
        <f t="shared" si="7"/>
        <v>0</v>
      </c>
      <c r="L132" s="82"/>
    </row>
    <row r="133" spans="2:12" ht="30" customHeight="1" x14ac:dyDescent="0.3">
      <c r="B133" s="100" t="str">
        <f t="shared" si="10"/>
        <v>JMS</v>
      </c>
      <c r="C133" s="100">
        <f>IF(ISTEXT(D133),MAX($C$4:$C132)+1,"")</f>
        <v>127</v>
      </c>
      <c r="D133" s="104" t="s">
        <v>11</v>
      </c>
      <c r="E133" s="121" t="s">
        <v>742</v>
      </c>
      <c r="F133" s="92" t="s">
        <v>43</v>
      </c>
      <c r="G133" s="76"/>
      <c r="H133" s="98"/>
      <c r="I133" s="14">
        <f t="shared" si="8"/>
        <v>1</v>
      </c>
      <c r="J133" s="15">
        <f t="shared" si="9"/>
        <v>0</v>
      </c>
      <c r="K133" s="21">
        <f t="shared" ref="K133:K196" si="11">I133*J133</f>
        <v>0</v>
      </c>
      <c r="L133" s="82"/>
    </row>
    <row r="134" spans="2:12" ht="30" customHeight="1" x14ac:dyDescent="0.3">
      <c r="B134" s="100" t="str">
        <f t="shared" si="10"/>
        <v>JMS</v>
      </c>
      <c r="C134" s="100">
        <f>IF(ISTEXT(D134),MAX($C$4:$C133)+1,"")</f>
        <v>128</v>
      </c>
      <c r="D134" s="104" t="s">
        <v>11</v>
      </c>
      <c r="E134" s="121" t="s">
        <v>1244</v>
      </c>
      <c r="F134" s="92" t="s">
        <v>43</v>
      </c>
      <c r="G134" s="76"/>
      <c r="H134" s="98"/>
      <c r="I134" s="14">
        <f t="shared" si="8"/>
        <v>1</v>
      </c>
      <c r="J134" s="15">
        <f t="shared" si="9"/>
        <v>0</v>
      </c>
      <c r="K134" s="21">
        <f t="shared" si="11"/>
        <v>0</v>
      </c>
      <c r="L134" s="82"/>
    </row>
    <row r="135" spans="2:12" ht="30" customHeight="1" x14ac:dyDescent="0.3">
      <c r="B135" s="100" t="str">
        <f t="shared" si="10"/>
        <v>JMS</v>
      </c>
      <c r="C135" s="100">
        <f>IF(ISTEXT(D135),MAX($C$4:$C134)+1,"")</f>
        <v>129</v>
      </c>
      <c r="D135" s="104" t="s">
        <v>11</v>
      </c>
      <c r="E135" s="121" t="s">
        <v>1245</v>
      </c>
      <c r="F135" s="92" t="s">
        <v>43</v>
      </c>
      <c r="G135" s="76"/>
      <c r="H135" s="98"/>
      <c r="I135" s="14">
        <f t="shared" si="8"/>
        <v>1</v>
      </c>
      <c r="J135" s="15">
        <f t="shared" si="9"/>
        <v>0</v>
      </c>
      <c r="K135" s="21">
        <f t="shared" si="11"/>
        <v>0</v>
      </c>
      <c r="L135" s="82"/>
    </row>
    <row r="136" spans="2:12" ht="30" customHeight="1" x14ac:dyDescent="0.3">
      <c r="B136" s="100" t="str">
        <f t="shared" si="10"/>
        <v>JMS</v>
      </c>
      <c r="C136" s="100">
        <f>IF(ISTEXT(D136),MAX($C$4:$C135)+1,"")</f>
        <v>130</v>
      </c>
      <c r="D136" s="104" t="s">
        <v>11</v>
      </c>
      <c r="E136" s="121" t="s">
        <v>743</v>
      </c>
      <c r="F136" s="92" t="s">
        <v>43</v>
      </c>
      <c r="G136" s="76"/>
      <c r="H136" s="98"/>
      <c r="I136" s="14">
        <f t="shared" ref="I136:I201" si="12">VLOOKUP($D136,SpecData,2,FALSE)</f>
        <v>1</v>
      </c>
      <c r="J136" s="15">
        <f t="shared" ref="J136:J201" si="13">VLOOKUP($F136,AvailabilityData,2,FALSE)</f>
        <v>0</v>
      </c>
      <c r="K136" s="21">
        <f t="shared" si="11"/>
        <v>0</v>
      </c>
      <c r="L136" s="82"/>
    </row>
    <row r="137" spans="2:12" ht="30" customHeight="1" x14ac:dyDescent="0.3">
      <c r="B137" s="100" t="str">
        <f t="shared" si="10"/>
        <v>JMS</v>
      </c>
      <c r="C137" s="100">
        <f>IF(ISTEXT(D137),MAX($C$4:$C136)+1,"")</f>
        <v>131</v>
      </c>
      <c r="D137" s="104" t="s">
        <v>11</v>
      </c>
      <c r="E137" s="121" t="s">
        <v>744</v>
      </c>
      <c r="F137" s="92" t="s">
        <v>43</v>
      </c>
      <c r="G137" s="76"/>
      <c r="H137" s="98"/>
      <c r="I137" s="14">
        <f t="shared" si="12"/>
        <v>1</v>
      </c>
      <c r="J137" s="15">
        <f t="shared" si="13"/>
        <v>0</v>
      </c>
      <c r="K137" s="21">
        <f t="shared" si="11"/>
        <v>0</v>
      </c>
      <c r="L137" s="82"/>
    </row>
    <row r="138" spans="2:12" ht="30" customHeight="1" x14ac:dyDescent="0.3">
      <c r="B138" s="100" t="str">
        <f t="shared" si="10"/>
        <v>JMS</v>
      </c>
      <c r="C138" s="100">
        <f>IF(ISTEXT(D138),MAX($C$4:$C137)+1,"")</f>
        <v>132</v>
      </c>
      <c r="D138" s="104" t="s">
        <v>11</v>
      </c>
      <c r="E138" s="121" t="s">
        <v>566</v>
      </c>
      <c r="F138" s="92" t="s">
        <v>43</v>
      </c>
      <c r="G138" s="76"/>
      <c r="H138" s="98"/>
      <c r="I138" s="14">
        <f t="shared" si="12"/>
        <v>1</v>
      </c>
      <c r="J138" s="15">
        <f t="shared" si="13"/>
        <v>0</v>
      </c>
      <c r="K138" s="21">
        <f t="shared" si="11"/>
        <v>0</v>
      </c>
      <c r="L138" s="82"/>
    </row>
    <row r="139" spans="2:12" ht="30" customHeight="1" x14ac:dyDescent="0.3">
      <c r="B139" s="100" t="str">
        <f t="shared" si="10"/>
        <v>JMS</v>
      </c>
      <c r="C139" s="100">
        <f>IF(ISTEXT(D139),MAX($C$4:$C138)+1,"")</f>
        <v>133</v>
      </c>
      <c r="D139" s="104" t="s">
        <v>11</v>
      </c>
      <c r="E139" s="121" t="s">
        <v>1246</v>
      </c>
      <c r="F139" s="92" t="s">
        <v>43</v>
      </c>
      <c r="G139" s="76"/>
      <c r="H139" s="98"/>
      <c r="I139" s="14">
        <f t="shared" si="12"/>
        <v>1</v>
      </c>
      <c r="J139" s="15">
        <f t="shared" si="13"/>
        <v>0</v>
      </c>
      <c r="K139" s="21">
        <f t="shared" si="11"/>
        <v>0</v>
      </c>
      <c r="L139" s="82"/>
    </row>
    <row r="140" spans="2:12" ht="30" customHeight="1" x14ac:dyDescent="0.3">
      <c r="B140" s="100" t="str">
        <f t="shared" si="10"/>
        <v>JMS</v>
      </c>
      <c r="C140" s="100">
        <f>IF(ISTEXT(D140),MAX($C$4:$C139)+1,"")</f>
        <v>134</v>
      </c>
      <c r="D140" s="104" t="s">
        <v>11</v>
      </c>
      <c r="E140" s="121" t="s">
        <v>746</v>
      </c>
      <c r="F140" s="92" t="s">
        <v>43</v>
      </c>
      <c r="G140" s="76"/>
      <c r="H140" s="98"/>
      <c r="I140" s="14">
        <f t="shared" si="12"/>
        <v>1</v>
      </c>
      <c r="J140" s="15">
        <f t="shared" si="13"/>
        <v>0</v>
      </c>
      <c r="K140" s="21">
        <f t="shared" si="11"/>
        <v>0</v>
      </c>
      <c r="L140" s="82"/>
    </row>
    <row r="141" spans="2:12" ht="30" customHeight="1" x14ac:dyDescent="0.3">
      <c r="B141" s="100" t="str">
        <f t="shared" si="10"/>
        <v>JMS</v>
      </c>
      <c r="C141" s="100">
        <f>IF(ISTEXT(D141),MAX($C$4:$C140)+1,"")</f>
        <v>135</v>
      </c>
      <c r="D141" s="104" t="s">
        <v>11</v>
      </c>
      <c r="E141" s="121" t="s">
        <v>1247</v>
      </c>
      <c r="F141" s="92" t="s">
        <v>43</v>
      </c>
      <c r="G141" s="76"/>
      <c r="H141" s="98"/>
      <c r="I141" s="14">
        <f t="shared" si="12"/>
        <v>1</v>
      </c>
      <c r="J141" s="15">
        <f t="shared" si="13"/>
        <v>0</v>
      </c>
      <c r="K141" s="21">
        <f t="shared" si="11"/>
        <v>0</v>
      </c>
      <c r="L141" s="82"/>
    </row>
    <row r="142" spans="2:12" ht="30" customHeight="1" x14ac:dyDescent="0.3">
      <c r="B142" s="100" t="str">
        <f t="shared" si="10"/>
        <v>JMS</v>
      </c>
      <c r="C142" s="100">
        <f>IF(ISTEXT(D142),MAX($C$4:$C141)+1,"")</f>
        <v>136</v>
      </c>
      <c r="D142" s="104" t="s">
        <v>11</v>
      </c>
      <c r="E142" s="121" t="s">
        <v>584</v>
      </c>
      <c r="F142" s="92" t="s">
        <v>43</v>
      </c>
      <c r="G142" s="76"/>
      <c r="H142" s="98"/>
      <c r="I142" s="14">
        <f t="shared" si="12"/>
        <v>1</v>
      </c>
      <c r="J142" s="15">
        <f t="shared" si="13"/>
        <v>0</v>
      </c>
      <c r="K142" s="21">
        <f t="shared" si="11"/>
        <v>0</v>
      </c>
      <c r="L142" s="82"/>
    </row>
    <row r="143" spans="2:12" ht="30" customHeight="1" x14ac:dyDescent="0.3">
      <c r="B143" s="100" t="str">
        <f t="shared" si="10"/>
        <v>JMS</v>
      </c>
      <c r="C143" s="100">
        <f>IF(ISTEXT(D143),MAX($C$4:$C142)+1,"")</f>
        <v>137</v>
      </c>
      <c r="D143" s="104" t="s">
        <v>11</v>
      </c>
      <c r="E143" s="115" t="s">
        <v>1248</v>
      </c>
      <c r="F143" s="92" t="s">
        <v>43</v>
      </c>
      <c r="G143" s="76"/>
      <c r="H143" s="98"/>
      <c r="I143" s="14">
        <f t="shared" si="12"/>
        <v>1</v>
      </c>
      <c r="J143" s="15">
        <f t="shared" si="13"/>
        <v>0</v>
      </c>
      <c r="K143" s="21">
        <f t="shared" si="11"/>
        <v>0</v>
      </c>
      <c r="L143" s="82"/>
    </row>
    <row r="144" spans="2:12" ht="30" customHeight="1" x14ac:dyDescent="0.3">
      <c r="B144" s="100" t="str">
        <f t="shared" si="10"/>
        <v>JMS</v>
      </c>
      <c r="C144" s="100">
        <f>IF(ISTEXT(D144),MAX($C$4:$C143)+1,"")</f>
        <v>138</v>
      </c>
      <c r="D144" s="104" t="s">
        <v>11</v>
      </c>
      <c r="E144" s="115" t="s">
        <v>1249</v>
      </c>
      <c r="F144" s="92" t="s">
        <v>43</v>
      </c>
      <c r="G144" s="76"/>
      <c r="H144" s="98"/>
      <c r="I144" s="14">
        <f t="shared" si="12"/>
        <v>1</v>
      </c>
      <c r="J144" s="15">
        <f t="shared" si="13"/>
        <v>0</v>
      </c>
      <c r="K144" s="21">
        <f t="shared" si="11"/>
        <v>0</v>
      </c>
      <c r="L144" s="82"/>
    </row>
    <row r="145" spans="2:12" ht="30" customHeight="1" x14ac:dyDescent="0.3">
      <c r="B145" s="100" t="str">
        <f t="shared" si="10"/>
        <v>JMS</v>
      </c>
      <c r="C145" s="100">
        <f>IF(ISTEXT(D145),MAX($C$4:$C144)+1,"")</f>
        <v>139</v>
      </c>
      <c r="D145" s="104" t="s">
        <v>11</v>
      </c>
      <c r="E145" s="115" t="s">
        <v>1250</v>
      </c>
      <c r="F145" s="92" t="s">
        <v>43</v>
      </c>
      <c r="G145" s="76"/>
      <c r="H145" s="98"/>
      <c r="I145" s="14">
        <f t="shared" si="12"/>
        <v>1</v>
      </c>
      <c r="J145" s="15">
        <f t="shared" si="13"/>
        <v>0</v>
      </c>
      <c r="K145" s="21">
        <f t="shared" si="11"/>
        <v>0</v>
      </c>
      <c r="L145" s="82"/>
    </row>
    <row r="146" spans="2:12" ht="30" customHeight="1" x14ac:dyDescent="0.3">
      <c r="B146" s="100" t="str">
        <f t="shared" si="10"/>
        <v>JMS</v>
      </c>
      <c r="C146" s="100">
        <f>IF(ISTEXT(D146),MAX($C$4:$C145)+1,"")</f>
        <v>140</v>
      </c>
      <c r="D146" s="104" t="s">
        <v>11</v>
      </c>
      <c r="E146" s="115" t="s">
        <v>1251</v>
      </c>
      <c r="F146" s="92" t="s">
        <v>43</v>
      </c>
      <c r="G146" s="76"/>
      <c r="H146" s="98"/>
      <c r="I146" s="14">
        <f t="shared" si="12"/>
        <v>1</v>
      </c>
      <c r="J146" s="15">
        <f t="shared" si="13"/>
        <v>0</v>
      </c>
      <c r="K146" s="21">
        <f t="shared" si="11"/>
        <v>0</v>
      </c>
      <c r="L146" s="82"/>
    </row>
    <row r="147" spans="2:12" ht="30" customHeight="1" x14ac:dyDescent="0.3">
      <c r="B147" s="100" t="str">
        <f t="shared" si="10"/>
        <v>JMS</v>
      </c>
      <c r="C147" s="100">
        <f>IF(ISTEXT(D147),MAX($C$4:$C146)+1,"")</f>
        <v>141</v>
      </c>
      <c r="D147" s="104" t="s">
        <v>11</v>
      </c>
      <c r="E147" s="115" t="s">
        <v>1252</v>
      </c>
      <c r="F147" s="92" t="s">
        <v>43</v>
      </c>
      <c r="G147" s="76"/>
      <c r="H147" s="98"/>
      <c r="I147" s="14">
        <f t="shared" si="12"/>
        <v>1</v>
      </c>
      <c r="J147" s="15">
        <f t="shared" si="13"/>
        <v>0</v>
      </c>
      <c r="K147" s="21">
        <f t="shared" si="11"/>
        <v>0</v>
      </c>
      <c r="L147" s="82"/>
    </row>
    <row r="148" spans="2:12" ht="30" customHeight="1" x14ac:dyDescent="0.3">
      <c r="B148" s="100" t="str">
        <f t="shared" si="10"/>
        <v>JMS</v>
      </c>
      <c r="C148" s="100">
        <f>IF(ISTEXT(D148),MAX($C$4:$C147)+1,"")</f>
        <v>142</v>
      </c>
      <c r="D148" s="104" t="s">
        <v>11</v>
      </c>
      <c r="E148" s="115" t="s">
        <v>1253</v>
      </c>
      <c r="F148" s="92" t="s">
        <v>43</v>
      </c>
      <c r="G148" s="76"/>
      <c r="H148" s="98"/>
      <c r="I148" s="14">
        <f t="shared" si="12"/>
        <v>1</v>
      </c>
      <c r="J148" s="15">
        <f t="shared" si="13"/>
        <v>0</v>
      </c>
      <c r="K148" s="21">
        <f t="shared" si="11"/>
        <v>0</v>
      </c>
      <c r="L148" s="82"/>
    </row>
    <row r="149" spans="2:12" ht="30" customHeight="1" x14ac:dyDescent="0.3">
      <c r="B149" s="100" t="str">
        <f t="shared" si="10"/>
        <v>JMS</v>
      </c>
      <c r="C149" s="100">
        <f>IF(ISTEXT(D149),MAX($C$4:$C148)+1,"")</f>
        <v>143</v>
      </c>
      <c r="D149" s="104" t="s">
        <v>11</v>
      </c>
      <c r="E149" s="115" t="s">
        <v>1254</v>
      </c>
      <c r="F149" s="92" t="s">
        <v>43</v>
      </c>
      <c r="G149" s="76"/>
      <c r="H149" s="98"/>
      <c r="I149" s="14">
        <f t="shared" si="12"/>
        <v>1</v>
      </c>
      <c r="J149" s="15">
        <f t="shared" si="13"/>
        <v>0</v>
      </c>
      <c r="K149" s="21">
        <f t="shared" si="11"/>
        <v>0</v>
      </c>
      <c r="L149" s="82"/>
    </row>
    <row r="150" spans="2:12" ht="30" customHeight="1" x14ac:dyDescent="0.3">
      <c r="B150" s="100" t="str">
        <f t="shared" si="10"/>
        <v>JMS</v>
      </c>
      <c r="C150" s="100">
        <f>IF(ISTEXT(D150),MAX($C$4:$C149)+1,"")</f>
        <v>144</v>
      </c>
      <c r="D150" s="104" t="s">
        <v>11</v>
      </c>
      <c r="E150" s="115" t="s">
        <v>1255</v>
      </c>
      <c r="F150" s="92" t="s">
        <v>43</v>
      </c>
      <c r="G150" s="76"/>
      <c r="H150" s="98"/>
      <c r="I150" s="14">
        <f t="shared" si="12"/>
        <v>1</v>
      </c>
      <c r="J150" s="15">
        <f t="shared" si="13"/>
        <v>0</v>
      </c>
      <c r="K150" s="21">
        <f t="shared" si="11"/>
        <v>0</v>
      </c>
      <c r="L150" s="82"/>
    </row>
    <row r="151" spans="2:12" ht="30" customHeight="1" x14ac:dyDescent="0.3">
      <c r="B151" s="100" t="str">
        <f t="shared" si="10"/>
        <v>JMS</v>
      </c>
      <c r="C151" s="100">
        <f>IF(ISTEXT(D151),MAX($C$4:$C150)+1,"")</f>
        <v>145</v>
      </c>
      <c r="D151" s="104" t="s">
        <v>11</v>
      </c>
      <c r="E151" s="115" t="s">
        <v>1256</v>
      </c>
      <c r="F151" s="92" t="s">
        <v>43</v>
      </c>
      <c r="G151" s="76"/>
      <c r="H151" s="98"/>
      <c r="I151" s="14">
        <f t="shared" si="12"/>
        <v>1</v>
      </c>
      <c r="J151" s="15">
        <f t="shared" si="13"/>
        <v>0</v>
      </c>
      <c r="K151" s="21">
        <f t="shared" si="11"/>
        <v>0</v>
      </c>
      <c r="L151" s="82"/>
    </row>
    <row r="152" spans="2:12" ht="30" customHeight="1" x14ac:dyDescent="0.3">
      <c r="B152" s="100" t="str">
        <f t="shared" ref="B152:B217" si="14">IF(C152="","",$B$4)</f>
        <v>JMS</v>
      </c>
      <c r="C152" s="100">
        <f>IF(ISTEXT(D152),MAX($C$4:$C151)+1,"")</f>
        <v>146</v>
      </c>
      <c r="D152" s="104" t="s">
        <v>11</v>
      </c>
      <c r="E152" s="115" t="s">
        <v>1257</v>
      </c>
      <c r="F152" s="92" t="s">
        <v>43</v>
      </c>
      <c r="G152" s="76"/>
      <c r="H152" s="98"/>
      <c r="I152" s="14">
        <f t="shared" si="12"/>
        <v>1</v>
      </c>
      <c r="J152" s="15">
        <f t="shared" si="13"/>
        <v>0</v>
      </c>
      <c r="K152" s="21">
        <f t="shared" si="11"/>
        <v>0</v>
      </c>
      <c r="L152" s="82"/>
    </row>
    <row r="153" spans="2:12" ht="30" customHeight="1" x14ac:dyDescent="0.3">
      <c r="B153" s="100" t="str">
        <f t="shared" si="14"/>
        <v>JMS</v>
      </c>
      <c r="C153" s="100">
        <f>IF(ISTEXT(D153),MAX($C$4:$C152)+1,"")</f>
        <v>147</v>
      </c>
      <c r="D153" s="104" t="s">
        <v>11</v>
      </c>
      <c r="E153" s="115" t="s">
        <v>1258</v>
      </c>
      <c r="F153" s="92" t="s">
        <v>43</v>
      </c>
      <c r="G153" s="76"/>
      <c r="H153" s="98"/>
      <c r="I153" s="14">
        <f t="shared" si="12"/>
        <v>1</v>
      </c>
      <c r="J153" s="15">
        <f t="shared" si="13"/>
        <v>0</v>
      </c>
      <c r="K153" s="21">
        <f t="shared" si="11"/>
        <v>0</v>
      </c>
      <c r="L153" s="82"/>
    </row>
    <row r="154" spans="2:12" ht="30" customHeight="1" x14ac:dyDescent="0.3">
      <c r="B154" s="100" t="str">
        <f t="shared" si="14"/>
        <v>JMS</v>
      </c>
      <c r="C154" s="100">
        <f>IF(ISTEXT(D154),MAX($C$4:$C153)+1,"")</f>
        <v>148</v>
      </c>
      <c r="D154" s="104" t="s">
        <v>11</v>
      </c>
      <c r="E154" s="115" t="s">
        <v>1259</v>
      </c>
      <c r="F154" s="92" t="s">
        <v>43</v>
      </c>
      <c r="G154" s="76"/>
      <c r="H154" s="98"/>
      <c r="I154" s="14">
        <f t="shared" si="12"/>
        <v>1</v>
      </c>
      <c r="J154" s="15">
        <f t="shared" si="13"/>
        <v>0</v>
      </c>
      <c r="K154" s="21">
        <f t="shared" si="11"/>
        <v>0</v>
      </c>
      <c r="L154" s="82"/>
    </row>
    <row r="155" spans="2:12" ht="30" customHeight="1" x14ac:dyDescent="0.3">
      <c r="B155" s="100" t="str">
        <f t="shared" si="14"/>
        <v>JMS</v>
      </c>
      <c r="C155" s="100">
        <f>IF(ISTEXT(D155),MAX($C$4:$C154)+1,"")</f>
        <v>149</v>
      </c>
      <c r="D155" s="104" t="s">
        <v>11</v>
      </c>
      <c r="E155" s="121" t="s">
        <v>1260</v>
      </c>
      <c r="F155" s="92" t="s">
        <v>43</v>
      </c>
      <c r="G155" s="76"/>
      <c r="H155" s="98"/>
      <c r="I155" s="14">
        <f t="shared" si="12"/>
        <v>1</v>
      </c>
      <c r="J155" s="15">
        <f t="shared" si="13"/>
        <v>0</v>
      </c>
      <c r="K155" s="21">
        <f t="shared" si="11"/>
        <v>0</v>
      </c>
      <c r="L155" s="82"/>
    </row>
    <row r="156" spans="2:12" ht="30" customHeight="1" x14ac:dyDescent="0.3">
      <c r="B156" s="100" t="str">
        <f t="shared" si="14"/>
        <v>JMS</v>
      </c>
      <c r="C156" s="100">
        <f>IF(ISTEXT(D156),MAX($C$4:$C155)+1,"")</f>
        <v>150</v>
      </c>
      <c r="D156" s="104" t="s">
        <v>11</v>
      </c>
      <c r="E156" s="121" t="s">
        <v>1098</v>
      </c>
      <c r="F156" s="92" t="s">
        <v>43</v>
      </c>
      <c r="G156" s="76"/>
      <c r="H156" s="98"/>
      <c r="I156" s="14">
        <f t="shared" si="12"/>
        <v>1</v>
      </c>
      <c r="J156" s="15">
        <f t="shared" si="13"/>
        <v>0</v>
      </c>
      <c r="K156" s="21">
        <f t="shared" si="11"/>
        <v>0</v>
      </c>
      <c r="L156" s="82"/>
    </row>
    <row r="157" spans="2:12" ht="30" customHeight="1" x14ac:dyDescent="0.3">
      <c r="B157" s="100" t="str">
        <f t="shared" si="14"/>
        <v>JMS</v>
      </c>
      <c r="C157" s="100">
        <f>IF(ISTEXT(D157),MAX($C$4:$C156)+1,"")</f>
        <v>151</v>
      </c>
      <c r="D157" s="104" t="s">
        <v>11</v>
      </c>
      <c r="E157" s="121" t="s">
        <v>1261</v>
      </c>
      <c r="F157" s="92" t="s">
        <v>43</v>
      </c>
      <c r="G157" s="76"/>
      <c r="H157" s="98"/>
      <c r="I157" s="14">
        <f t="shared" si="12"/>
        <v>1</v>
      </c>
      <c r="J157" s="15">
        <f t="shared" si="13"/>
        <v>0</v>
      </c>
      <c r="K157" s="21">
        <f t="shared" si="11"/>
        <v>0</v>
      </c>
      <c r="L157" s="82"/>
    </row>
    <row r="158" spans="2:12" ht="30" customHeight="1" x14ac:dyDescent="0.3">
      <c r="B158" s="100" t="str">
        <f t="shared" si="14"/>
        <v>JMS</v>
      </c>
      <c r="C158" s="100">
        <f>IF(ISTEXT(D158),MAX($C$4:$C157)+1,"")</f>
        <v>152</v>
      </c>
      <c r="D158" s="104" t="s">
        <v>11</v>
      </c>
      <c r="E158" s="121" t="s">
        <v>1262</v>
      </c>
      <c r="F158" s="92" t="s">
        <v>43</v>
      </c>
      <c r="G158" s="76"/>
      <c r="H158" s="98"/>
      <c r="I158" s="14">
        <f t="shared" si="12"/>
        <v>1</v>
      </c>
      <c r="J158" s="15">
        <f t="shared" si="13"/>
        <v>0</v>
      </c>
      <c r="K158" s="21">
        <f t="shared" si="11"/>
        <v>0</v>
      </c>
      <c r="L158" s="82"/>
    </row>
    <row r="159" spans="2:12" ht="30" customHeight="1" x14ac:dyDescent="0.3">
      <c r="B159" s="100" t="str">
        <f t="shared" si="14"/>
        <v>JMS</v>
      </c>
      <c r="C159" s="100">
        <f>IF(ISTEXT(D159),MAX($C$4:$C158)+1,"")</f>
        <v>153</v>
      </c>
      <c r="D159" s="104" t="s">
        <v>11</v>
      </c>
      <c r="E159" s="121" t="s">
        <v>1263</v>
      </c>
      <c r="F159" s="92" t="s">
        <v>43</v>
      </c>
      <c r="G159" s="76"/>
      <c r="H159" s="98"/>
      <c r="I159" s="14">
        <f t="shared" si="12"/>
        <v>1</v>
      </c>
      <c r="J159" s="15">
        <f t="shared" si="13"/>
        <v>0</v>
      </c>
      <c r="K159" s="21">
        <f t="shared" si="11"/>
        <v>0</v>
      </c>
      <c r="L159" s="82"/>
    </row>
    <row r="160" spans="2:12" ht="30" customHeight="1" x14ac:dyDescent="0.3">
      <c r="B160" s="100" t="str">
        <f t="shared" si="14"/>
        <v>JMS</v>
      </c>
      <c r="C160" s="100">
        <f>IF(ISTEXT(D160),MAX($C$4:$C159)+1,"")</f>
        <v>154</v>
      </c>
      <c r="D160" s="104" t="s">
        <v>11</v>
      </c>
      <c r="E160" s="121" t="s">
        <v>1247</v>
      </c>
      <c r="F160" s="92" t="s">
        <v>43</v>
      </c>
      <c r="G160" s="76"/>
      <c r="H160" s="98"/>
      <c r="I160" s="14">
        <f t="shared" si="12"/>
        <v>1</v>
      </c>
      <c r="J160" s="15">
        <f t="shared" si="13"/>
        <v>0</v>
      </c>
      <c r="K160" s="21">
        <f t="shared" si="11"/>
        <v>0</v>
      </c>
      <c r="L160" s="82"/>
    </row>
    <row r="161" spans="2:12" ht="30" customHeight="1" x14ac:dyDescent="0.3">
      <c r="B161" s="100" t="str">
        <f t="shared" si="14"/>
        <v>JMS</v>
      </c>
      <c r="C161" s="100">
        <f>IF(ISTEXT(D161),MAX($C$4:$C160)+1,"")</f>
        <v>155</v>
      </c>
      <c r="D161" s="104" t="s">
        <v>11</v>
      </c>
      <c r="E161" s="121" t="s">
        <v>1264</v>
      </c>
      <c r="F161" s="92" t="s">
        <v>43</v>
      </c>
      <c r="G161" s="76"/>
      <c r="H161" s="98"/>
      <c r="I161" s="14">
        <f t="shared" si="12"/>
        <v>1</v>
      </c>
      <c r="J161" s="15">
        <f t="shared" si="13"/>
        <v>0</v>
      </c>
      <c r="K161" s="21">
        <f t="shared" si="11"/>
        <v>0</v>
      </c>
      <c r="L161" s="82"/>
    </row>
    <row r="162" spans="2:12" ht="30" customHeight="1" x14ac:dyDescent="0.3">
      <c r="B162" s="100" t="str">
        <f t="shared" si="14"/>
        <v>JMS</v>
      </c>
      <c r="C162" s="100">
        <f>IF(ISTEXT(D162),MAX($C$4:$C161)+1,"")</f>
        <v>156</v>
      </c>
      <c r="D162" s="104" t="s">
        <v>11</v>
      </c>
      <c r="E162" s="121" t="s">
        <v>1265</v>
      </c>
      <c r="F162" s="92" t="s">
        <v>43</v>
      </c>
      <c r="G162" s="76"/>
      <c r="H162" s="98"/>
      <c r="I162" s="14">
        <f t="shared" si="12"/>
        <v>1</v>
      </c>
      <c r="J162" s="15">
        <f t="shared" si="13"/>
        <v>0</v>
      </c>
      <c r="K162" s="21">
        <f t="shared" si="11"/>
        <v>0</v>
      </c>
      <c r="L162" s="82"/>
    </row>
    <row r="163" spans="2:12" ht="30" customHeight="1" x14ac:dyDescent="0.3">
      <c r="B163" s="100" t="str">
        <f t="shared" si="14"/>
        <v>JMS</v>
      </c>
      <c r="C163" s="100">
        <f>IF(ISTEXT(D163),MAX($C$4:$C162)+1,"")</f>
        <v>157</v>
      </c>
      <c r="D163" s="104" t="s">
        <v>11</v>
      </c>
      <c r="E163" s="121" t="s">
        <v>1266</v>
      </c>
      <c r="F163" s="92" t="s">
        <v>43</v>
      </c>
      <c r="G163" s="76"/>
      <c r="H163" s="98"/>
      <c r="I163" s="14">
        <f t="shared" si="12"/>
        <v>1</v>
      </c>
      <c r="J163" s="15">
        <f t="shared" si="13"/>
        <v>0</v>
      </c>
      <c r="K163" s="21">
        <f t="shared" si="11"/>
        <v>0</v>
      </c>
      <c r="L163" s="82"/>
    </row>
    <row r="164" spans="2:12" ht="30" customHeight="1" x14ac:dyDescent="0.3">
      <c r="B164" s="100" t="str">
        <f t="shared" si="14"/>
        <v>JMS</v>
      </c>
      <c r="C164" s="100">
        <f>IF(ISTEXT(D164),MAX($C$4:$C163)+1,"")</f>
        <v>158</v>
      </c>
      <c r="D164" s="104" t="s">
        <v>11</v>
      </c>
      <c r="E164" s="115" t="s">
        <v>1267</v>
      </c>
      <c r="F164" s="92" t="s">
        <v>43</v>
      </c>
      <c r="G164" s="76"/>
      <c r="H164" s="98"/>
      <c r="I164" s="14">
        <f t="shared" si="12"/>
        <v>1</v>
      </c>
      <c r="J164" s="15">
        <f t="shared" si="13"/>
        <v>0</v>
      </c>
      <c r="K164" s="21">
        <f t="shared" si="11"/>
        <v>0</v>
      </c>
      <c r="L164" s="82"/>
    </row>
    <row r="165" spans="2:12" ht="30" customHeight="1" x14ac:dyDescent="0.3">
      <c r="B165" s="100" t="str">
        <f t="shared" si="14"/>
        <v>JMS</v>
      </c>
      <c r="C165" s="100">
        <f>IF(ISTEXT(D165),MAX($C$4:$C164)+1,"")</f>
        <v>159</v>
      </c>
      <c r="D165" s="104" t="s">
        <v>11</v>
      </c>
      <c r="E165" s="121" t="s">
        <v>852</v>
      </c>
      <c r="F165" s="92" t="s">
        <v>43</v>
      </c>
      <c r="G165" s="76"/>
      <c r="H165" s="98"/>
      <c r="I165" s="14">
        <f t="shared" si="12"/>
        <v>1</v>
      </c>
      <c r="J165" s="15">
        <f t="shared" si="13"/>
        <v>0</v>
      </c>
      <c r="K165" s="21">
        <f t="shared" si="11"/>
        <v>0</v>
      </c>
      <c r="L165" s="82"/>
    </row>
    <row r="166" spans="2:12" ht="30" customHeight="1" x14ac:dyDescent="0.3">
      <c r="B166" s="100" t="str">
        <f t="shared" si="14"/>
        <v>JMS</v>
      </c>
      <c r="C166" s="100">
        <f>IF(ISTEXT(D166),MAX($C$4:$C165)+1,"")</f>
        <v>160</v>
      </c>
      <c r="D166" s="104" t="s">
        <v>11</v>
      </c>
      <c r="E166" s="121" t="s">
        <v>1268</v>
      </c>
      <c r="F166" s="92" t="s">
        <v>43</v>
      </c>
      <c r="G166" s="76"/>
      <c r="H166" s="98"/>
      <c r="I166" s="14">
        <f t="shared" si="12"/>
        <v>1</v>
      </c>
      <c r="J166" s="15">
        <f t="shared" si="13"/>
        <v>0</v>
      </c>
      <c r="K166" s="21">
        <f t="shared" si="11"/>
        <v>0</v>
      </c>
      <c r="L166" s="82"/>
    </row>
    <row r="167" spans="2:12" ht="30" customHeight="1" x14ac:dyDescent="0.3">
      <c r="B167" s="100" t="str">
        <f t="shared" si="14"/>
        <v>JMS</v>
      </c>
      <c r="C167" s="100">
        <f>IF(ISTEXT(D167),MAX($C$4:$C166)+1,"")</f>
        <v>161</v>
      </c>
      <c r="D167" s="104" t="s">
        <v>11</v>
      </c>
      <c r="E167" s="121" t="s">
        <v>242</v>
      </c>
      <c r="F167" s="92" t="s">
        <v>43</v>
      </c>
      <c r="G167" s="76"/>
      <c r="H167" s="98"/>
      <c r="I167" s="14">
        <f t="shared" si="12"/>
        <v>1</v>
      </c>
      <c r="J167" s="15">
        <f t="shared" si="13"/>
        <v>0</v>
      </c>
      <c r="K167" s="21">
        <f t="shared" si="11"/>
        <v>0</v>
      </c>
      <c r="L167" s="82"/>
    </row>
    <row r="168" spans="2:12" ht="30" customHeight="1" x14ac:dyDescent="0.3">
      <c r="B168" s="100" t="str">
        <f t="shared" si="14"/>
        <v>JMS</v>
      </c>
      <c r="C168" s="100">
        <f>IF(ISTEXT(D168),MAX($C$4:$C167)+1,"")</f>
        <v>162</v>
      </c>
      <c r="D168" s="104" t="s">
        <v>11</v>
      </c>
      <c r="E168" s="121" t="s">
        <v>1269</v>
      </c>
      <c r="F168" s="92" t="s">
        <v>43</v>
      </c>
      <c r="G168" s="76"/>
      <c r="H168" s="98"/>
      <c r="I168" s="14">
        <f t="shared" si="12"/>
        <v>1</v>
      </c>
      <c r="J168" s="15">
        <f t="shared" si="13"/>
        <v>0</v>
      </c>
      <c r="K168" s="21">
        <f t="shared" si="11"/>
        <v>0</v>
      </c>
      <c r="L168" s="82"/>
    </row>
    <row r="169" spans="2:12" ht="30" customHeight="1" x14ac:dyDescent="0.3">
      <c r="B169" s="100" t="str">
        <f t="shared" si="14"/>
        <v>JMS</v>
      </c>
      <c r="C169" s="100">
        <f>IF(ISTEXT(D169),MAX($C$4:$C168)+1,"")</f>
        <v>163</v>
      </c>
      <c r="D169" s="104" t="s">
        <v>11</v>
      </c>
      <c r="E169" s="121" t="s">
        <v>1270</v>
      </c>
      <c r="F169" s="92" t="s">
        <v>43</v>
      </c>
      <c r="G169" s="76"/>
      <c r="H169" s="98"/>
      <c r="I169" s="14">
        <f t="shared" si="12"/>
        <v>1</v>
      </c>
      <c r="J169" s="15">
        <f t="shared" si="13"/>
        <v>0</v>
      </c>
      <c r="K169" s="21">
        <f t="shared" si="11"/>
        <v>0</v>
      </c>
      <c r="L169" s="82"/>
    </row>
    <row r="170" spans="2:12" ht="30" customHeight="1" x14ac:dyDescent="0.3">
      <c r="B170" s="100" t="str">
        <f t="shared" si="14"/>
        <v>JMS</v>
      </c>
      <c r="C170" s="100">
        <f>IF(ISTEXT(D170),MAX($C$4:$C169)+1,"")</f>
        <v>164</v>
      </c>
      <c r="D170" s="104" t="s">
        <v>11</v>
      </c>
      <c r="E170" s="121" t="s">
        <v>1271</v>
      </c>
      <c r="F170" s="92" t="s">
        <v>43</v>
      </c>
      <c r="G170" s="76"/>
      <c r="H170" s="98"/>
      <c r="I170" s="14">
        <f t="shared" si="12"/>
        <v>1</v>
      </c>
      <c r="J170" s="15">
        <f t="shared" si="13"/>
        <v>0</v>
      </c>
      <c r="K170" s="21">
        <f t="shared" si="11"/>
        <v>0</v>
      </c>
      <c r="L170" s="82"/>
    </row>
    <row r="171" spans="2:12" ht="30" customHeight="1" x14ac:dyDescent="0.3">
      <c r="B171" s="100" t="str">
        <f t="shared" si="14"/>
        <v>JMS</v>
      </c>
      <c r="C171" s="100">
        <f>IF(ISTEXT(D171),MAX($C$4:$C170)+1,"")</f>
        <v>165</v>
      </c>
      <c r="D171" s="104" t="s">
        <v>11</v>
      </c>
      <c r="E171" s="121" t="s">
        <v>1272</v>
      </c>
      <c r="F171" s="92" t="s">
        <v>43</v>
      </c>
      <c r="G171" s="76"/>
      <c r="H171" s="98"/>
      <c r="I171" s="14">
        <f t="shared" si="12"/>
        <v>1</v>
      </c>
      <c r="J171" s="15">
        <f t="shared" si="13"/>
        <v>0</v>
      </c>
      <c r="K171" s="21">
        <f t="shared" si="11"/>
        <v>0</v>
      </c>
      <c r="L171" s="82"/>
    </row>
    <row r="172" spans="2:12" ht="30" customHeight="1" x14ac:dyDescent="0.3">
      <c r="B172" s="100" t="str">
        <f t="shared" si="14"/>
        <v>JMS</v>
      </c>
      <c r="C172" s="100">
        <f>IF(ISTEXT(D172),MAX($C$4:$C171)+1,"")</f>
        <v>166</v>
      </c>
      <c r="D172" s="104" t="s">
        <v>11</v>
      </c>
      <c r="E172" s="121" t="s">
        <v>1273</v>
      </c>
      <c r="F172" s="92" t="s">
        <v>43</v>
      </c>
      <c r="G172" s="76"/>
      <c r="H172" s="98"/>
      <c r="I172" s="14">
        <f t="shared" si="12"/>
        <v>1</v>
      </c>
      <c r="J172" s="15">
        <f t="shared" si="13"/>
        <v>0</v>
      </c>
      <c r="K172" s="21">
        <f t="shared" si="11"/>
        <v>0</v>
      </c>
      <c r="L172" s="82"/>
    </row>
    <row r="173" spans="2:12" ht="30" customHeight="1" x14ac:dyDescent="0.3">
      <c r="B173" s="100" t="str">
        <f t="shared" si="14"/>
        <v>JMS</v>
      </c>
      <c r="C173" s="100">
        <f>IF(ISTEXT(D173),MAX($C$4:$C172)+1,"")</f>
        <v>167</v>
      </c>
      <c r="D173" s="104" t="s">
        <v>11</v>
      </c>
      <c r="E173" s="121" t="s">
        <v>1274</v>
      </c>
      <c r="F173" s="92" t="s">
        <v>43</v>
      </c>
      <c r="G173" s="76"/>
      <c r="H173" s="98"/>
      <c r="I173" s="14">
        <f t="shared" si="12"/>
        <v>1</v>
      </c>
      <c r="J173" s="15">
        <f t="shared" si="13"/>
        <v>0</v>
      </c>
      <c r="K173" s="21">
        <f t="shared" si="11"/>
        <v>0</v>
      </c>
      <c r="L173" s="82"/>
    </row>
    <row r="174" spans="2:12" ht="30" customHeight="1" x14ac:dyDescent="0.3">
      <c r="B174" s="100" t="str">
        <f t="shared" si="14"/>
        <v>JMS</v>
      </c>
      <c r="C174" s="100">
        <f>IF(ISTEXT(D174),MAX($C$4:$C173)+1,"")</f>
        <v>168</v>
      </c>
      <c r="D174" s="104" t="s">
        <v>11</v>
      </c>
      <c r="E174" s="121" t="s">
        <v>698</v>
      </c>
      <c r="F174" s="92" t="s">
        <v>43</v>
      </c>
      <c r="G174" s="76"/>
      <c r="H174" s="98"/>
      <c r="I174" s="14">
        <f t="shared" si="12"/>
        <v>1</v>
      </c>
      <c r="J174" s="15">
        <f t="shared" si="13"/>
        <v>0</v>
      </c>
      <c r="K174" s="21">
        <f t="shared" si="11"/>
        <v>0</v>
      </c>
      <c r="L174" s="82"/>
    </row>
    <row r="175" spans="2:12" ht="30" customHeight="1" x14ac:dyDescent="0.3">
      <c r="B175" s="100" t="str">
        <f t="shared" si="14"/>
        <v>JMS</v>
      </c>
      <c r="C175" s="100">
        <f>IF(ISTEXT(D175),MAX($C$4:$C174)+1,"")</f>
        <v>169</v>
      </c>
      <c r="D175" s="104" t="s">
        <v>11</v>
      </c>
      <c r="E175" s="121" t="s">
        <v>700</v>
      </c>
      <c r="F175" s="92" t="s">
        <v>43</v>
      </c>
      <c r="G175" s="76"/>
      <c r="H175" s="98"/>
      <c r="I175" s="14">
        <f t="shared" si="12"/>
        <v>1</v>
      </c>
      <c r="J175" s="15">
        <f t="shared" si="13"/>
        <v>0</v>
      </c>
      <c r="K175" s="21">
        <f t="shared" si="11"/>
        <v>0</v>
      </c>
      <c r="L175" s="82"/>
    </row>
    <row r="176" spans="2:12" ht="30" customHeight="1" x14ac:dyDescent="0.3">
      <c r="B176" s="100" t="str">
        <f t="shared" si="14"/>
        <v>JMS</v>
      </c>
      <c r="C176" s="100">
        <f>IF(ISTEXT(D176),MAX($C$4:$C175)+1,"")</f>
        <v>170</v>
      </c>
      <c r="D176" s="104" t="s">
        <v>11</v>
      </c>
      <c r="E176" s="121" t="s">
        <v>1275</v>
      </c>
      <c r="F176" s="92" t="s">
        <v>43</v>
      </c>
      <c r="G176" s="76"/>
      <c r="H176" s="98"/>
      <c r="I176" s="14">
        <f t="shared" si="12"/>
        <v>1</v>
      </c>
      <c r="J176" s="15">
        <f t="shared" si="13"/>
        <v>0</v>
      </c>
      <c r="K176" s="21">
        <f t="shared" si="11"/>
        <v>0</v>
      </c>
      <c r="L176" s="82"/>
    </row>
    <row r="177" spans="2:12" ht="30" customHeight="1" x14ac:dyDescent="0.3">
      <c r="B177" s="100" t="str">
        <f t="shared" si="14"/>
        <v>JMS</v>
      </c>
      <c r="C177" s="100">
        <f>IF(ISTEXT(D177),MAX($C$4:$C176)+1,"")</f>
        <v>171</v>
      </c>
      <c r="D177" s="104" t="s">
        <v>11</v>
      </c>
      <c r="E177" s="115" t="s">
        <v>1276</v>
      </c>
      <c r="F177" s="92" t="s">
        <v>43</v>
      </c>
      <c r="G177" s="76"/>
      <c r="H177" s="98"/>
      <c r="I177" s="14">
        <f t="shared" si="12"/>
        <v>1</v>
      </c>
      <c r="J177" s="15">
        <f t="shared" si="13"/>
        <v>0</v>
      </c>
      <c r="K177" s="21">
        <f t="shared" si="11"/>
        <v>0</v>
      </c>
      <c r="L177" s="82"/>
    </row>
    <row r="178" spans="2:12" ht="30" customHeight="1" x14ac:dyDescent="0.3">
      <c r="B178" s="100" t="str">
        <f t="shared" si="14"/>
        <v>JMS</v>
      </c>
      <c r="C178" s="100">
        <f>IF(ISTEXT(D178),MAX($C$4:$C177)+1,"")</f>
        <v>172</v>
      </c>
      <c r="D178" s="104" t="s">
        <v>11</v>
      </c>
      <c r="E178" s="115" t="s">
        <v>1277</v>
      </c>
      <c r="F178" s="92" t="s">
        <v>43</v>
      </c>
      <c r="G178" s="76"/>
      <c r="H178" s="98"/>
      <c r="I178" s="14">
        <f t="shared" si="12"/>
        <v>1</v>
      </c>
      <c r="J178" s="15">
        <f t="shared" si="13"/>
        <v>0</v>
      </c>
      <c r="K178" s="21">
        <f t="shared" si="11"/>
        <v>0</v>
      </c>
      <c r="L178" s="82"/>
    </row>
    <row r="179" spans="2:12" ht="30" customHeight="1" x14ac:dyDescent="0.3">
      <c r="B179" s="100" t="str">
        <f t="shared" si="14"/>
        <v>JMS</v>
      </c>
      <c r="C179" s="100">
        <f>IF(ISTEXT(D179),MAX($C$4:$C178)+1,"")</f>
        <v>173</v>
      </c>
      <c r="D179" s="104" t="s">
        <v>11</v>
      </c>
      <c r="E179" s="115" t="s">
        <v>1278</v>
      </c>
      <c r="F179" s="92" t="s">
        <v>43</v>
      </c>
      <c r="G179" s="76"/>
      <c r="H179" s="98"/>
      <c r="I179" s="14">
        <f t="shared" si="12"/>
        <v>1</v>
      </c>
      <c r="J179" s="15">
        <f t="shared" si="13"/>
        <v>0</v>
      </c>
      <c r="K179" s="21">
        <f t="shared" si="11"/>
        <v>0</v>
      </c>
      <c r="L179" s="82"/>
    </row>
    <row r="180" spans="2:12" ht="30" customHeight="1" x14ac:dyDescent="0.3">
      <c r="B180" s="100" t="str">
        <f t="shared" si="14"/>
        <v>JMS</v>
      </c>
      <c r="C180" s="100">
        <f>IF(ISTEXT(D180),MAX($C$4:$C179)+1,"")</f>
        <v>174</v>
      </c>
      <c r="D180" s="104" t="s">
        <v>11</v>
      </c>
      <c r="E180" s="115" t="s">
        <v>1279</v>
      </c>
      <c r="F180" s="92" t="s">
        <v>43</v>
      </c>
      <c r="G180" s="65"/>
      <c r="H180" s="29"/>
      <c r="I180" s="17">
        <f t="shared" si="12"/>
        <v>1</v>
      </c>
      <c r="J180" s="18">
        <f t="shared" si="13"/>
        <v>0</v>
      </c>
      <c r="K180" s="19">
        <f t="shared" si="11"/>
        <v>0</v>
      </c>
      <c r="L180" s="82"/>
    </row>
    <row r="181" spans="2:12" ht="15.6" x14ac:dyDescent="0.3">
      <c r="B181" s="103" t="s">
        <v>1106</v>
      </c>
      <c r="C181" s="103"/>
      <c r="D181" s="103"/>
      <c r="E181" s="103"/>
      <c r="F181" s="103"/>
      <c r="G181" s="103"/>
      <c r="H181" s="103"/>
      <c r="I181" s="103"/>
      <c r="J181" s="103"/>
      <c r="K181" s="103"/>
      <c r="L181" s="103"/>
    </row>
    <row r="182" spans="2:12" ht="30" customHeight="1" x14ac:dyDescent="0.3">
      <c r="B182" s="100" t="str">
        <f t="shared" si="14"/>
        <v>JMS</v>
      </c>
      <c r="C182" s="100">
        <f>IF(ISTEXT(D182),MAX($C$4:$C180)+1,"")</f>
        <v>175</v>
      </c>
      <c r="D182" s="104" t="s">
        <v>11</v>
      </c>
      <c r="E182" s="114" t="s">
        <v>1280</v>
      </c>
      <c r="F182" s="92" t="s">
        <v>43</v>
      </c>
      <c r="G182" s="76"/>
      <c r="H182" s="98"/>
      <c r="I182" s="14">
        <f t="shared" si="12"/>
        <v>1</v>
      </c>
      <c r="J182" s="15">
        <f t="shared" si="13"/>
        <v>0</v>
      </c>
      <c r="K182" s="21">
        <f t="shared" si="11"/>
        <v>0</v>
      </c>
      <c r="L182" s="82"/>
    </row>
    <row r="183" spans="2:12" ht="30" customHeight="1" x14ac:dyDescent="0.3">
      <c r="B183" s="100" t="str">
        <f t="shared" si="14"/>
        <v>JMS</v>
      </c>
      <c r="C183" s="100">
        <f>IF(ISTEXT(D183),MAX($C$4:$C182)+1,"")</f>
        <v>176</v>
      </c>
      <c r="D183" s="104" t="s">
        <v>11</v>
      </c>
      <c r="E183" s="114" t="s">
        <v>1281</v>
      </c>
      <c r="F183" s="92" t="s">
        <v>43</v>
      </c>
      <c r="G183" s="76"/>
      <c r="H183" s="98"/>
      <c r="I183" s="14">
        <f t="shared" si="12"/>
        <v>1</v>
      </c>
      <c r="J183" s="15">
        <f t="shared" si="13"/>
        <v>0</v>
      </c>
      <c r="K183" s="21">
        <f t="shared" si="11"/>
        <v>0</v>
      </c>
      <c r="L183" s="82"/>
    </row>
    <row r="184" spans="2:12" ht="30" customHeight="1" x14ac:dyDescent="0.3">
      <c r="B184" s="100" t="str">
        <f t="shared" si="14"/>
        <v>JMS</v>
      </c>
      <c r="C184" s="100">
        <f>IF(ISTEXT(D184),MAX($C$4:$C183)+1,"")</f>
        <v>177</v>
      </c>
      <c r="D184" s="104" t="s">
        <v>11</v>
      </c>
      <c r="E184" s="114" t="s">
        <v>1282</v>
      </c>
      <c r="F184" s="92" t="s">
        <v>43</v>
      </c>
      <c r="G184" s="76"/>
      <c r="H184" s="98"/>
      <c r="I184" s="14">
        <f t="shared" si="12"/>
        <v>1</v>
      </c>
      <c r="J184" s="15">
        <f t="shared" si="13"/>
        <v>0</v>
      </c>
      <c r="K184" s="21">
        <f t="shared" si="11"/>
        <v>0</v>
      </c>
      <c r="L184" s="82"/>
    </row>
    <row r="185" spans="2:12" ht="30" customHeight="1" x14ac:dyDescent="0.3">
      <c r="B185" s="100" t="str">
        <f t="shared" si="14"/>
        <v>JMS</v>
      </c>
      <c r="C185" s="100">
        <f>IF(ISTEXT(D185),MAX($C$4:$C184)+1,"")</f>
        <v>178</v>
      </c>
      <c r="D185" s="104" t="s">
        <v>11</v>
      </c>
      <c r="E185" s="114" t="s">
        <v>1283</v>
      </c>
      <c r="F185" s="92" t="s">
        <v>43</v>
      </c>
      <c r="G185" s="76"/>
      <c r="H185" s="98"/>
      <c r="I185" s="14">
        <f t="shared" si="12"/>
        <v>1</v>
      </c>
      <c r="J185" s="15">
        <f t="shared" si="13"/>
        <v>0</v>
      </c>
      <c r="K185" s="21">
        <f t="shared" si="11"/>
        <v>0</v>
      </c>
      <c r="L185" s="82"/>
    </row>
    <row r="186" spans="2:12" ht="30" customHeight="1" x14ac:dyDescent="0.3">
      <c r="B186" s="100" t="str">
        <f t="shared" si="14"/>
        <v>JMS</v>
      </c>
      <c r="C186" s="100">
        <f>IF(ISTEXT(D186),MAX($C$4:$C185)+1,"")</f>
        <v>179</v>
      </c>
      <c r="D186" s="104" t="s">
        <v>11</v>
      </c>
      <c r="E186" s="115" t="s">
        <v>1284</v>
      </c>
      <c r="F186" s="92" t="s">
        <v>43</v>
      </c>
      <c r="G186" s="76"/>
      <c r="H186" s="98"/>
      <c r="I186" s="14">
        <f t="shared" si="12"/>
        <v>1</v>
      </c>
      <c r="J186" s="15">
        <f t="shared" si="13"/>
        <v>0</v>
      </c>
      <c r="K186" s="21">
        <f t="shared" si="11"/>
        <v>0</v>
      </c>
      <c r="L186" s="82"/>
    </row>
    <row r="187" spans="2:12" ht="30" customHeight="1" x14ac:dyDescent="0.3">
      <c r="B187" s="100" t="str">
        <f t="shared" si="14"/>
        <v>JMS</v>
      </c>
      <c r="C187" s="100">
        <f>IF(ISTEXT(D187),MAX($C$4:$C186)+1,"")</f>
        <v>180</v>
      </c>
      <c r="D187" s="104" t="s">
        <v>11</v>
      </c>
      <c r="E187" s="115" t="s">
        <v>1285</v>
      </c>
      <c r="F187" s="92" t="s">
        <v>43</v>
      </c>
      <c r="G187" s="76"/>
      <c r="H187" s="98"/>
      <c r="I187" s="14">
        <f t="shared" si="12"/>
        <v>1</v>
      </c>
      <c r="J187" s="15">
        <f t="shared" si="13"/>
        <v>0</v>
      </c>
      <c r="K187" s="21">
        <f t="shared" si="11"/>
        <v>0</v>
      </c>
      <c r="L187" s="82"/>
    </row>
    <row r="188" spans="2:12" ht="30" customHeight="1" x14ac:dyDescent="0.3">
      <c r="B188" s="100" t="str">
        <f t="shared" si="14"/>
        <v>JMS</v>
      </c>
      <c r="C188" s="100">
        <f>IF(ISTEXT(D188),MAX($C$4:$C187)+1,"")</f>
        <v>181</v>
      </c>
      <c r="D188" s="104" t="s">
        <v>11</v>
      </c>
      <c r="E188" s="120" t="s">
        <v>1286</v>
      </c>
      <c r="F188" s="92" t="s">
        <v>43</v>
      </c>
      <c r="G188" s="76"/>
      <c r="H188" s="98"/>
      <c r="I188" s="14">
        <f t="shared" si="12"/>
        <v>1</v>
      </c>
      <c r="J188" s="15">
        <f t="shared" si="13"/>
        <v>0</v>
      </c>
      <c r="K188" s="21">
        <f t="shared" si="11"/>
        <v>0</v>
      </c>
      <c r="L188" s="82"/>
    </row>
    <row r="189" spans="2:12" ht="30" customHeight="1" x14ac:dyDescent="0.3">
      <c r="B189" s="100" t="str">
        <f t="shared" si="14"/>
        <v>JMS</v>
      </c>
      <c r="C189" s="100">
        <f>IF(ISTEXT(D189),MAX($C$4:$C188)+1,"")</f>
        <v>182</v>
      </c>
      <c r="D189" s="104" t="s">
        <v>11</v>
      </c>
      <c r="E189" s="122" t="s">
        <v>1287</v>
      </c>
      <c r="F189" s="92" t="s">
        <v>43</v>
      </c>
      <c r="G189" s="76"/>
      <c r="H189" s="98"/>
      <c r="I189" s="14">
        <f t="shared" si="12"/>
        <v>1</v>
      </c>
      <c r="J189" s="15">
        <f t="shared" si="13"/>
        <v>0</v>
      </c>
      <c r="K189" s="21">
        <f t="shared" si="11"/>
        <v>0</v>
      </c>
      <c r="L189" s="82"/>
    </row>
    <row r="190" spans="2:12" ht="30" customHeight="1" x14ac:dyDescent="0.3">
      <c r="B190" s="100" t="str">
        <f t="shared" si="14"/>
        <v>JMS</v>
      </c>
      <c r="C190" s="100">
        <f>IF(ISTEXT(D190),MAX($C$4:$C189)+1,"")</f>
        <v>183</v>
      </c>
      <c r="D190" s="104" t="s">
        <v>11</v>
      </c>
      <c r="E190" s="122" t="s">
        <v>272</v>
      </c>
      <c r="F190" s="92" t="s">
        <v>43</v>
      </c>
      <c r="G190" s="76"/>
      <c r="H190" s="98"/>
      <c r="I190" s="14">
        <f t="shared" si="12"/>
        <v>1</v>
      </c>
      <c r="J190" s="15">
        <f t="shared" si="13"/>
        <v>0</v>
      </c>
      <c r="K190" s="21">
        <f t="shared" si="11"/>
        <v>0</v>
      </c>
      <c r="L190" s="82"/>
    </row>
    <row r="191" spans="2:12" ht="30" customHeight="1" x14ac:dyDescent="0.3">
      <c r="B191" s="100" t="str">
        <f t="shared" si="14"/>
        <v>JMS</v>
      </c>
      <c r="C191" s="100">
        <f>IF(ISTEXT(D191),MAX($C$4:$C190)+1,"")</f>
        <v>184</v>
      </c>
      <c r="D191" s="104" t="s">
        <v>11</v>
      </c>
      <c r="E191" s="122" t="s">
        <v>1288</v>
      </c>
      <c r="F191" s="92" t="s">
        <v>43</v>
      </c>
      <c r="G191" s="76"/>
      <c r="H191" s="98"/>
      <c r="I191" s="14">
        <f t="shared" si="12"/>
        <v>1</v>
      </c>
      <c r="J191" s="15">
        <f t="shared" si="13"/>
        <v>0</v>
      </c>
      <c r="K191" s="21">
        <f t="shared" si="11"/>
        <v>0</v>
      </c>
      <c r="L191" s="82"/>
    </row>
    <row r="192" spans="2:12" ht="30" customHeight="1" x14ac:dyDescent="0.3">
      <c r="B192" s="100" t="str">
        <f t="shared" si="14"/>
        <v>JMS</v>
      </c>
      <c r="C192" s="100">
        <f>IF(ISTEXT(D192),MAX($C$4:$C191)+1,"")</f>
        <v>185</v>
      </c>
      <c r="D192" s="104" t="s">
        <v>11</v>
      </c>
      <c r="E192" s="122" t="s">
        <v>1229</v>
      </c>
      <c r="F192" s="92" t="s">
        <v>43</v>
      </c>
      <c r="G192" s="76"/>
      <c r="H192" s="98"/>
      <c r="I192" s="14">
        <f t="shared" si="12"/>
        <v>1</v>
      </c>
      <c r="J192" s="15">
        <f t="shared" si="13"/>
        <v>0</v>
      </c>
      <c r="K192" s="21">
        <f t="shared" si="11"/>
        <v>0</v>
      </c>
      <c r="L192" s="82"/>
    </row>
    <row r="193" spans="2:12" ht="30" customHeight="1" x14ac:dyDescent="0.3">
      <c r="B193" s="100" t="str">
        <f t="shared" si="14"/>
        <v>JMS</v>
      </c>
      <c r="C193" s="100">
        <f>IF(ISTEXT(D193),MAX($C$4:$C192)+1,"")</f>
        <v>186</v>
      </c>
      <c r="D193" s="104" t="s">
        <v>11</v>
      </c>
      <c r="E193" s="122" t="s">
        <v>1289</v>
      </c>
      <c r="F193" s="92" t="s">
        <v>43</v>
      </c>
      <c r="G193" s="76"/>
      <c r="H193" s="98"/>
      <c r="I193" s="14">
        <f t="shared" si="12"/>
        <v>1</v>
      </c>
      <c r="J193" s="15">
        <f t="shared" si="13"/>
        <v>0</v>
      </c>
      <c r="K193" s="21">
        <f t="shared" si="11"/>
        <v>0</v>
      </c>
      <c r="L193" s="82"/>
    </row>
    <row r="194" spans="2:12" ht="30" customHeight="1" x14ac:dyDescent="0.3">
      <c r="B194" s="100" t="str">
        <f t="shared" si="14"/>
        <v>JMS</v>
      </c>
      <c r="C194" s="100">
        <f>IF(ISTEXT(D194),MAX($C$4:$C193)+1,"")</f>
        <v>187</v>
      </c>
      <c r="D194" s="104" t="s">
        <v>11</v>
      </c>
      <c r="E194" s="122" t="s">
        <v>1290</v>
      </c>
      <c r="F194" s="92" t="s">
        <v>43</v>
      </c>
      <c r="G194" s="76"/>
      <c r="H194" s="98"/>
      <c r="I194" s="14">
        <f t="shared" si="12"/>
        <v>1</v>
      </c>
      <c r="J194" s="15">
        <f t="shared" si="13"/>
        <v>0</v>
      </c>
      <c r="K194" s="21">
        <f t="shared" si="11"/>
        <v>0</v>
      </c>
      <c r="L194" s="82"/>
    </row>
    <row r="195" spans="2:12" ht="30" customHeight="1" x14ac:dyDescent="0.3">
      <c r="B195" s="100" t="str">
        <f t="shared" si="14"/>
        <v>JMS</v>
      </c>
      <c r="C195" s="100">
        <f>IF(ISTEXT(D195),MAX($C$4:$C194)+1,"")</f>
        <v>188</v>
      </c>
      <c r="D195" s="104" t="s">
        <v>11</v>
      </c>
      <c r="E195" s="122" t="s">
        <v>1291</v>
      </c>
      <c r="F195" s="92" t="s">
        <v>43</v>
      </c>
      <c r="G195" s="76"/>
      <c r="H195" s="98"/>
      <c r="I195" s="14">
        <f t="shared" si="12"/>
        <v>1</v>
      </c>
      <c r="J195" s="15">
        <f t="shared" si="13"/>
        <v>0</v>
      </c>
      <c r="K195" s="21">
        <f t="shared" si="11"/>
        <v>0</v>
      </c>
      <c r="L195" s="82"/>
    </row>
    <row r="196" spans="2:12" ht="30" customHeight="1" x14ac:dyDescent="0.3">
      <c r="B196" s="100" t="str">
        <f t="shared" si="14"/>
        <v>JMS</v>
      </c>
      <c r="C196" s="100">
        <f>IF(ISTEXT(D196),MAX($C$4:$C195)+1,"")</f>
        <v>189</v>
      </c>
      <c r="D196" s="104" t="s">
        <v>11</v>
      </c>
      <c r="E196" s="122" t="s">
        <v>1292</v>
      </c>
      <c r="F196" s="92" t="s">
        <v>43</v>
      </c>
      <c r="G196" s="76"/>
      <c r="H196" s="98"/>
      <c r="I196" s="14">
        <f t="shared" si="12"/>
        <v>1</v>
      </c>
      <c r="J196" s="15">
        <f t="shared" si="13"/>
        <v>0</v>
      </c>
      <c r="K196" s="21">
        <f t="shared" si="11"/>
        <v>0</v>
      </c>
      <c r="L196" s="82"/>
    </row>
    <row r="197" spans="2:12" ht="30" customHeight="1" x14ac:dyDescent="0.3">
      <c r="B197" s="100" t="str">
        <f t="shared" si="14"/>
        <v>JMS</v>
      </c>
      <c r="C197" s="100">
        <f>IF(ISTEXT(D197),MAX($C$4:$C196)+1,"")</f>
        <v>190</v>
      </c>
      <c r="D197" s="104" t="s">
        <v>11</v>
      </c>
      <c r="E197" s="122" t="s">
        <v>1293</v>
      </c>
      <c r="F197" s="92" t="s">
        <v>43</v>
      </c>
      <c r="G197" s="76"/>
      <c r="H197" s="98"/>
      <c r="I197" s="14">
        <f t="shared" si="12"/>
        <v>1</v>
      </c>
      <c r="J197" s="15">
        <f t="shared" si="13"/>
        <v>0</v>
      </c>
      <c r="K197" s="21">
        <f t="shared" ref="K197:K260" si="15">I197*J197</f>
        <v>0</v>
      </c>
      <c r="L197" s="82"/>
    </row>
    <row r="198" spans="2:12" ht="30" customHeight="1" x14ac:dyDescent="0.3">
      <c r="B198" s="100" t="str">
        <f t="shared" si="14"/>
        <v>JMS</v>
      </c>
      <c r="C198" s="100">
        <f>IF(ISTEXT(D198),MAX($C$4:$C197)+1,"")</f>
        <v>191</v>
      </c>
      <c r="D198" s="104" t="s">
        <v>11</v>
      </c>
      <c r="E198" s="120" t="s">
        <v>1294</v>
      </c>
      <c r="F198" s="92" t="s">
        <v>43</v>
      </c>
      <c r="G198" s="76"/>
      <c r="H198" s="98"/>
      <c r="I198" s="14">
        <f t="shared" si="12"/>
        <v>1</v>
      </c>
      <c r="J198" s="15">
        <f t="shared" si="13"/>
        <v>0</v>
      </c>
      <c r="K198" s="21">
        <f t="shared" si="15"/>
        <v>0</v>
      </c>
      <c r="L198" s="82"/>
    </row>
    <row r="199" spans="2:12" ht="30" customHeight="1" x14ac:dyDescent="0.3">
      <c r="B199" s="100" t="str">
        <f t="shared" si="14"/>
        <v>JMS</v>
      </c>
      <c r="C199" s="100">
        <f>IF(ISTEXT(D199),MAX($C$4:$C198)+1,"")</f>
        <v>192</v>
      </c>
      <c r="D199" s="104" t="s">
        <v>11</v>
      </c>
      <c r="E199" s="122" t="s">
        <v>281</v>
      </c>
      <c r="F199" s="92" t="s">
        <v>43</v>
      </c>
      <c r="G199" s="76"/>
      <c r="H199" s="98"/>
      <c r="I199" s="14">
        <f t="shared" si="12"/>
        <v>1</v>
      </c>
      <c r="J199" s="15">
        <f t="shared" si="13"/>
        <v>0</v>
      </c>
      <c r="K199" s="21">
        <f t="shared" si="15"/>
        <v>0</v>
      </c>
      <c r="L199" s="82"/>
    </row>
    <row r="200" spans="2:12" ht="30" customHeight="1" x14ac:dyDescent="0.3">
      <c r="B200" s="100" t="str">
        <f t="shared" si="14"/>
        <v>JMS</v>
      </c>
      <c r="C200" s="100">
        <f>IF(ISTEXT(D200),MAX($C$4:$C199)+1,"")</f>
        <v>193</v>
      </c>
      <c r="D200" s="4" t="s">
        <v>11</v>
      </c>
      <c r="E200" s="122" t="s">
        <v>1295</v>
      </c>
      <c r="F200" s="33" t="s">
        <v>43</v>
      </c>
      <c r="G200" s="76"/>
      <c r="H200" s="8"/>
      <c r="I200" s="9">
        <f>VLOOKUP($D200,SpecData,2,FALSE)</f>
        <v>1</v>
      </c>
      <c r="J200" s="10">
        <f>VLOOKUP($F200,AvailabilityData,2,FALSE)</f>
        <v>0</v>
      </c>
      <c r="K200" s="21">
        <f t="shared" si="15"/>
        <v>0</v>
      </c>
      <c r="L200" s="82"/>
    </row>
    <row r="201" spans="2:12" ht="30" customHeight="1" x14ac:dyDescent="0.3">
      <c r="B201" s="100" t="str">
        <f t="shared" si="14"/>
        <v>JMS</v>
      </c>
      <c r="C201" s="100">
        <f>IF(ISTEXT(D201),MAX($C$4:$C200)+1,"")</f>
        <v>194</v>
      </c>
      <c r="D201" s="104" t="s">
        <v>11</v>
      </c>
      <c r="E201" s="122" t="s">
        <v>1296</v>
      </c>
      <c r="F201" s="92" t="s">
        <v>43</v>
      </c>
      <c r="G201" s="76"/>
      <c r="H201" s="98"/>
      <c r="I201" s="14">
        <f t="shared" si="12"/>
        <v>1</v>
      </c>
      <c r="J201" s="15">
        <f t="shared" si="13"/>
        <v>0</v>
      </c>
      <c r="K201" s="21">
        <f t="shared" si="15"/>
        <v>0</v>
      </c>
      <c r="L201" s="82"/>
    </row>
    <row r="202" spans="2:12" ht="30" customHeight="1" x14ac:dyDescent="0.3">
      <c r="B202" s="100" t="str">
        <f t="shared" si="14"/>
        <v>JMS</v>
      </c>
      <c r="C202" s="100">
        <f>IF(ISTEXT(D202),MAX($C$4:$C201)+1,"")</f>
        <v>195</v>
      </c>
      <c r="D202" s="104" t="s">
        <v>11</v>
      </c>
      <c r="E202" s="120" t="s">
        <v>1297</v>
      </c>
      <c r="F202" s="92" t="s">
        <v>43</v>
      </c>
      <c r="G202" s="76"/>
      <c r="H202" s="98"/>
      <c r="I202" s="14">
        <f t="shared" ref="I202:I265" si="16">VLOOKUP($D202,SpecData,2,FALSE)</f>
        <v>1</v>
      </c>
      <c r="J202" s="15">
        <f t="shared" ref="J202:J265" si="17">VLOOKUP($F202,AvailabilityData,2,FALSE)</f>
        <v>0</v>
      </c>
      <c r="K202" s="21">
        <f t="shared" si="15"/>
        <v>0</v>
      </c>
      <c r="L202" s="82"/>
    </row>
    <row r="203" spans="2:12" ht="30" customHeight="1" x14ac:dyDescent="0.3">
      <c r="B203" s="100" t="str">
        <f t="shared" si="14"/>
        <v>JMS</v>
      </c>
      <c r="C203" s="100">
        <f>IF(ISTEXT(D203),MAX($C$4:$C202)+1,"")</f>
        <v>196</v>
      </c>
      <c r="D203" s="104" t="s">
        <v>11</v>
      </c>
      <c r="E203" s="120" t="s">
        <v>1298</v>
      </c>
      <c r="F203" s="92" t="s">
        <v>43</v>
      </c>
      <c r="G203" s="76"/>
      <c r="H203" s="98"/>
      <c r="I203" s="14">
        <f t="shared" si="16"/>
        <v>1</v>
      </c>
      <c r="J203" s="15">
        <f t="shared" si="17"/>
        <v>0</v>
      </c>
      <c r="K203" s="21">
        <f t="shared" si="15"/>
        <v>0</v>
      </c>
      <c r="L203" s="82"/>
    </row>
    <row r="204" spans="2:12" ht="30" customHeight="1" x14ac:dyDescent="0.3">
      <c r="B204" s="100" t="str">
        <f t="shared" si="14"/>
        <v>JMS</v>
      </c>
      <c r="C204" s="100">
        <f>IF(ISTEXT(D204),MAX($C$4:$C203)+1,"")</f>
        <v>197</v>
      </c>
      <c r="D204" s="104" t="s">
        <v>11</v>
      </c>
      <c r="E204" s="120" t="s">
        <v>1299</v>
      </c>
      <c r="F204" s="92" t="s">
        <v>43</v>
      </c>
      <c r="G204" s="76"/>
      <c r="H204" s="98"/>
      <c r="I204" s="14">
        <f t="shared" si="16"/>
        <v>1</v>
      </c>
      <c r="J204" s="15">
        <f t="shared" si="17"/>
        <v>0</v>
      </c>
      <c r="K204" s="21">
        <f t="shared" si="15"/>
        <v>0</v>
      </c>
      <c r="L204" s="82"/>
    </row>
    <row r="205" spans="2:12" ht="30" customHeight="1" x14ac:dyDescent="0.3">
      <c r="B205" s="100" t="str">
        <f t="shared" si="14"/>
        <v>JMS</v>
      </c>
      <c r="C205" s="100">
        <f>IF(ISTEXT(D205),MAX($C$4:$C204)+1,"")</f>
        <v>198</v>
      </c>
      <c r="D205" s="104" t="s">
        <v>11</v>
      </c>
      <c r="E205" s="122" t="s">
        <v>288</v>
      </c>
      <c r="F205" s="92" t="s">
        <v>43</v>
      </c>
      <c r="G205" s="76"/>
      <c r="H205" s="98"/>
      <c r="I205" s="14">
        <f t="shared" si="16"/>
        <v>1</v>
      </c>
      <c r="J205" s="15">
        <f t="shared" si="17"/>
        <v>0</v>
      </c>
      <c r="K205" s="21">
        <f t="shared" si="15"/>
        <v>0</v>
      </c>
      <c r="L205" s="82"/>
    </row>
    <row r="206" spans="2:12" ht="30" customHeight="1" x14ac:dyDescent="0.3">
      <c r="B206" s="100" t="str">
        <f t="shared" si="14"/>
        <v>JMS</v>
      </c>
      <c r="C206" s="100">
        <f>IF(ISTEXT(D206),MAX($C$4:$C205)+1,"")</f>
        <v>199</v>
      </c>
      <c r="D206" s="104" t="s">
        <v>11</v>
      </c>
      <c r="E206" s="122" t="s">
        <v>289</v>
      </c>
      <c r="F206" s="92" t="s">
        <v>43</v>
      </c>
      <c r="G206" s="76"/>
      <c r="H206" s="98"/>
      <c r="I206" s="14">
        <f t="shared" si="16"/>
        <v>1</v>
      </c>
      <c r="J206" s="15">
        <f t="shared" si="17"/>
        <v>0</v>
      </c>
      <c r="K206" s="21">
        <f t="shared" si="15"/>
        <v>0</v>
      </c>
      <c r="L206" s="82"/>
    </row>
    <row r="207" spans="2:12" ht="30" customHeight="1" x14ac:dyDescent="0.3">
      <c r="B207" s="100" t="str">
        <f t="shared" si="14"/>
        <v>JMS</v>
      </c>
      <c r="C207" s="100">
        <f>IF(ISTEXT(D207),MAX($C$4:$C206)+1,"")</f>
        <v>200</v>
      </c>
      <c r="D207" s="104" t="s">
        <v>11</v>
      </c>
      <c r="E207" s="122" t="s">
        <v>290</v>
      </c>
      <c r="F207" s="92" t="s">
        <v>43</v>
      </c>
      <c r="G207" s="76"/>
      <c r="H207" s="98"/>
      <c r="I207" s="14">
        <f t="shared" si="16"/>
        <v>1</v>
      </c>
      <c r="J207" s="15">
        <f t="shared" si="17"/>
        <v>0</v>
      </c>
      <c r="K207" s="21">
        <f t="shared" si="15"/>
        <v>0</v>
      </c>
      <c r="L207" s="82"/>
    </row>
    <row r="208" spans="2:12" ht="30" customHeight="1" x14ac:dyDescent="0.3">
      <c r="B208" s="100" t="str">
        <f t="shared" si="14"/>
        <v>JMS</v>
      </c>
      <c r="C208" s="100">
        <f>IF(ISTEXT(D208),MAX($C$4:$C207)+1,"")</f>
        <v>201</v>
      </c>
      <c r="D208" s="104" t="s">
        <v>11</v>
      </c>
      <c r="E208" s="122" t="s">
        <v>291</v>
      </c>
      <c r="F208" s="92" t="s">
        <v>43</v>
      </c>
      <c r="G208" s="76"/>
      <c r="H208" s="98"/>
      <c r="I208" s="14">
        <f t="shared" si="16"/>
        <v>1</v>
      </c>
      <c r="J208" s="15">
        <f t="shared" si="17"/>
        <v>0</v>
      </c>
      <c r="K208" s="21">
        <f t="shared" si="15"/>
        <v>0</v>
      </c>
      <c r="L208" s="82"/>
    </row>
    <row r="209" spans="2:12" ht="30" customHeight="1" x14ac:dyDescent="0.3">
      <c r="B209" s="100" t="str">
        <f t="shared" si="14"/>
        <v>JMS</v>
      </c>
      <c r="C209" s="100">
        <f>IF(ISTEXT(D209),MAX($C$4:$C208)+1,"")</f>
        <v>202</v>
      </c>
      <c r="D209" s="104" t="s">
        <v>11</v>
      </c>
      <c r="E209" s="120" t="s">
        <v>1300</v>
      </c>
      <c r="F209" s="92" t="s">
        <v>43</v>
      </c>
      <c r="G209" s="76"/>
      <c r="H209" s="98"/>
      <c r="I209" s="14">
        <f t="shared" si="16"/>
        <v>1</v>
      </c>
      <c r="J209" s="15">
        <f t="shared" si="17"/>
        <v>0</v>
      </c>
      <c r="K209" s="21">
        <f t="shared" si="15"/>
        <v>0</v>
      </c>
      <c r="L209" s="82"/>
    </row>
    <row r="210" spans="2:12" ht="30" customHeight="1" x14ac:dyDescent="0.3">
      <c r="B210" s="100" t="str">
        <f t="shared" si="14"/>
        <v>JMS</v>
      </c>
      <c r="C210" s="100">
        <f>IF(ISTEXT(D210),MAX($C$4:$C209)+1,"")</f>
        <v>203</v>
      </c>
      <c r="D210" s="104" t="s">
        <v>11</v>
      </c>
      <c r="E210" s="120" t="s">
        <v>1301</v>
      </c>
      <c r="F210" s="92" t="s">
        <v>43</v>
      </c>
      <c r="G210" s="76"/>
      <c r="H210" s="98"/>
      <c r="I210" s="14">
        <f t="shared" si="16"/>
        <v>1</v>
      </c>
      <c r="J210" s="15">
        <f t="shared" si="17"/>
        <v>0</v>
      </c>
      <c r="K210" s="21">
        <f t="shared" si="15"/>
        <v>0</v>
      </c>
      <c r="L210" s="82"/>
    </row>
    <row r="211" spans="2:12" ht="30" customHeight="1" x14ac:dyDescent="0.3">
      <c r="B211" s="100" t="str">
        <f t="shared" si="14"/>
        <v>JMS</v>
      </c>
      <c r="C211" s="100">
        <f>IF(ISTEXT(D211),MAX($C$4:$C210)+1,"")</f>
        <v>204</v>
      </c>
      <c r="D211" s="104" t="s">
        <v>11</v>
      </c>
      <c r="E211" s="120" t="s">
        <v>1302</v>
      </c>
      <c r="F211" s="92" t="s">
        <v>43</v>
      </c>
      <c r="G211" s="76"/>
      <c r="H211" s="98"/>
      <c r="I211" s="14">
        <f t="shared" si="16"/>
        <v>1</v>
      </c>
      <c r="J211" s="15">
        <f t="shared" si="17"/>
        <v>0</v>
      </c>
      <c r="K211" s="21">
        <f t="shared" si="15"/>
        <v>0</v>
      </c>
      <c r="L211" s="82"/>
    </row>
    <row r="212" spans="2:12" ht="30" customHeight="1" x14ac:dyDescent="0.3">
      <c r="B212" s="100" t="str">
        <f t="shared" si="14"/>
        <v>JMS</v>
      </c>
      <c r="C212" s="100">
        <f>IF(ISTEXT(D212),MAX($C$4:$C211)+1,"")</f>
        <v>205</v>
      </c>
      <c r="D212" s="104" t="s">
        <v>11</v>
      </c>
      <c r="E212" s="120" t="s">
        <v>1303</v>
      </c>
      <c r="F212" s="92" t="s">
        <v>43</v>
      </c>
      <c r="G212" s="76"/>
      <c r="H212" s="98"/>
      <c r="I212" s="14">
        <f t="shared" si="16"/>
        <v>1</v>
      </c>
      <c r="J212" s="15">
        <f t="shared" si="17"/>
        <v>0</v>
      </c>
      <c r="K212" s="21">
        <f t="shared" si="15"/>
        <v>0</v>
      </c>
      <c r="L212" s="82"/>
    </row>
    <row r="213" spans="2:12" ht="30" customHeight="1" x14ac:dyDescent="0.3">
      <c r="B213" s="100" t="str">
        <f t="shared" si="14"/>
        <v>JMS</v>
      </c>
      <c r="C213" s="100">
        <f>IF(ISTEXT(D213),MAX($C$4:$C212)+1,"")</f>
        <v>206</v>
      </c>
      <c r="D213" s="104" t="s">
        <v>11</v>
      </c>
      <c r="E213" s="120" t="s">
        <v>1304</v>
      </c>
      <c r="F213" s="92" t="s">
        <v>43</v>
      </c>
      <c r="G213" s="76"/>
      <c r="H213" s="98"/>
      <c r="I213" s="14">
        <f t="shared" si="16"/>
        <v>1</v>
      </c>
      <c r="J213" s="15">
        <f t="shared" si="17"/>
        <v>0</v>
      </c>
      <c r="K213" s="21">
        <f t="shared" si="15"/>
        <v>0</v>
      </c>
      <c r="L213" s="82"/>
    </row>
    <row r="214" spans="2:12" ht="30" customHeight="1" x14ac:dyDescent="0.3">
      <c r="B214" s="100" t="str">
        <f t="shared" si="14"/>
        <v>JMS</v>
      </c>
      <c r="C214" s="100">
        <f>IF(ISTEXT(D214),MAX($C$4:$C213)+1,"")</f>
        <v>207</v>
      </c>
      <c r="D214" s="104" t="s">
        <v>11</v>
      </c>
      <c r="E214" s="120" t="s">
        <v>1305</v>
      </c>
      <c r="F214" s="92" t="s">
        <v>43</v>
      </c>
      <c r="G214" s="76"/>
      <c r="H214" s="98"/>
      <c r="I214" s="14">
        <f t="shared" si="16"/>
        <v>1</v>
      </c>
      <c r="J214" s="15">
        <f t="shared" si="17"/>
        <v>0</v>
      </c>
      <c r="K214" s="21">
        <f t="shared" si="15"/>
        <v>0</v>
      </c>
      <c r="L214" s="82"/>
    </row>
    <row r="215" spans="2:12" ht="30" customHeight="1" x14ac:dyDescent="0.3">
      <c r="B215" s="100" t="str">
        <f t="shared" si="14"/>
        <v>JMS</v>
      </c>
      <c r="C215" s="100">
        <f>IF(ISTEXT(D215),MAX($C$4:$C214)+1,"")</f>
        <v>208</v>
      </c>
      <c r="D215" s="104" t="s">
        <v>11</v>
      </c>
      <c r="E215" s="120" t="s">
        <v>1306</v>
      </c>
      <c r="F215" s="92" t="s">
        <v>43</v>
      </c>
      <c r="G215" s="76"/>
      <c r="H215" s="98"/>
      <c r="I215" s="14">
        <f t="shared" si="16"/>
        <v>1</v>
      </c>
      <c r="J215" s="15">
        <f t="shared" si="17"/>
        <v>0</v>
      </c>
      <c r="K215" s="21">
        <f t="shared" si="15"/>
        <v>0</v>
      </c>
      <c r="L215" s="82"/>
    </row>
    <row r="216" spans="2:12" ht="30" customHeight="1" x14ac:dyDescent="0.3">
      <c r="B216" s="100" t="str">
        <f t="shared" si="14"/>
        <v>JMS</v>
      </c>
      <c r="C216" s="100">
        <f>IF(ISTEXT(D216),MAX($C$4:$C215)+1,"")</f>
        <v>209</v>
      </c>
      <c r="D216" s="104" t="s">
        <v>11</v>
      </c>
      <c r="E216" s="120" t="s">
        <v>1307</v>
      </c>
      <c r="F216" s="92" t="s">
        <v>43</v>
      </c>
      <c r="G216" s="76"/>
      <c r="H216" s="98"/>
      <c r="I216" s="14">
        <f t="shared" si="16"/>
        <v>1</v>
      </c>
      <c r="J216" s="15">
        <f t="shared" si="17"/>
        <v>0</v>
      </c>
      <c r="K216" s="21">
        <f t="shared" si="15"/>
        <v>0</v>
      </c>
      <c r="L216" s="82"/>
    </row>
    <row r="217" spans="2:12" ht="30" customHeight="1" x14ac:dyDescent="0.3">
      <c r="B217" s="100" t="str">
        <f t="shared" si="14"/>
        <v>JMS</v>
      </c>
      <c r="C217" s="100">
        <f>IF(ISTEXT(D217),MAX($C$4:$C216)+1,"")</f>
        <v>210</v>
      </c>
      <c r="D217" s="104" t="s">
        <v>11</v>
      </c>
      <c r="E217" s="120" t="s">
        <v>1308</v>
      </c>
      <c r="F217" s="92" t="s">
        <v>43</v>
      </c>
      <c r="G217" s="76"/>
      <c r="H217" s="98"/>
      <c r="I217" s="14">
        <f t="shared" si="16"/>
        <v>1</v>
      </c>
      <c r="J217" s="15">
        <f t="shared" si="17"/>
        <v>0</v>
      </c>
      <c r="K217" s="21">
        <f t="shared" si="15"/>
        <v>0</v>
      </c>
      <c r="L217" s="82"/>
    </row>
    <row r="218" spans="2:12" ht="30" customHeight="1" x14ac:dyDescent="0.3">
      <c r="B218" s="100" t="str">
        <f t="shared" ref="B218:B281" si="18">IF(C218="","",$B$4)</f>
        <v>JMS</v>
      </c>
      <c r="C218" s="100">
        <f>IF(ISTEXT(D218),MAX($C$4:$C217)+1,"")</f>
        <v>211</v>
      </c>
      <c r="D218" s="104" t="s">
        <v>11</v>
      </c>
      <c r="E218" s="120" t="s">
        <v>1309</v>
      </c>
      <c r="F218" s="92" t="s">
        <v>43</v>
      </c>
      <c r="G218" s="76"/>
      <c r="H218" s="98"/>
      <c r="I218" s="14">
        <f t="shared" si="16"/>
        <v>1</v>
      </c>
      <c r="J218" s="15">
        <f t="shared" si="17"/>
        <v>0</v>
      </c>
      <c r="K218" s="21">
        <f t="shared" si="15"/>
        <v>0</v>
      </c>
      <c r="L218" s="82"/>
    </row>
    <row r="219" spans="2:12" ht="30" customHeight="1" x14ac:dyDescent="0.3">
      <c r="B219" s="100" t="str">
        <f t="shared" si="18"/>
        <v>JMS</v>
      </c>
      <c r="C219" s="100">
        <f>IF(ISTEXT(D219),MAX($C$4:$C218)+1,"")</f>
        <v>212</v>
      </c>
      <c r="D219" s="104" t="s">
        <v>11</v>
      </c>
      <c r="E219" s="120" t="s">
        <v>1310</v>
      </c>
      <c r="F219" s="92" t="s">
        <v>43</v>
      </c>
      <c r="G219" s="76"/>
      <c r="H219" s="98"/>
      <c r="I219" s="14">
        <f t="shared" si="16"/>
        <v>1</v>
      </c>
      <c r="J219" s="15">
        <f t="shared" si="17"/>
        <v>0</v>
      </c>
      <c r="K219" s="21">
        <f t="shared" si="15"/>
        <v>0</v>
      </c>
      <c r="L219" s="82"/>
    </row>
    <row r="220" spans="2:12" ht="30" customHeight="1" x14ac:dyDescent="0.3">
      <c r="B220" s="100" t="str">
        <f t="shared" si="18"/>
        <v>JMS</v>
      </c>
      <c r="C220" s="100">
        <f>IF(ISTEXT(D220),MAX($C$4:$C219)+1,"")</f>
        <v>213</v>
      </c>
      <c r="D220" s="104" t="s">
        <v>11</v>
      </c>
      <c r="E220" s="120" t="s">
        <v>1311</v>
      </c>
      <c r="F220" s="92" t="s">
        <v>43</v>
      </c>
      <c r="G220" s="76"/>
      <c r="H220" s="98"/>
      <c r="I220" s="14">
        <f t="shared" si="16"/>
        <v>1</v>
      </c>
      <c r="J220" s="15">
        <f t="shared" si="17"/>
        <v>0</v>
      </c>
      <c r="K220" s="21">
        <f t="shared" si="15"/>
        <v>0</v>
      </c>
      <c r="L220" s="82"/>
    </row>
    <row r="221" spans="2:12" ht="30" customHeight="1" x14ac:dyDescent="0.3">
      <c r="B221" s="100" t="str">
        <f t="shared" si="18"/>
        <v>JMS</v>
      </c>
      <c r="C221" s="100">
        <f>IF(ISTEXT(D221),MAX($C$4:$C220)+1,"")</f>
        <v>214</v>
      </c>
      <c r="D221" s="104" t="s">
        <v>11</v>
      </c>
      <c r="E221" s="120" t="s">
        <v>1312</v>
      </c>
      <c r="F221" s="92" t="s">
        <v>43</v>
      </c>
      <c r="G221" s="76"/>
      <c r="H221" s="98"/>
      <c r="I221" s="14">
        <f t="shared" si="16"/>
        <v>1</v>
      </c>
      <c r="J221" s="15">
        <f t="shared" si="17"/>
        <v>0</v>
      </c>
      <c r="K221" s="21">
        <f t="shared" si="15"/>
        <v>0</v>
      </c>
      <c r="L221" s="82"/>
    </row>
    <row r="222" spans="2:12" ht="30" customHeight="1" x14ac:dyDescent="0.3">
      <c r="B222" s="100" t="str">
        <f t="shared" si="18"/>
        <v>JMS</v>
      </c>
      <c r="C222" s="100">
        <f>IF(ISTEXT(D222),MAX($C$4:$C221)+1,"")</f>
        <v>215</v>
      </c>
      <c r="D222" s="104" t="s">
        <v>11</v>
      </c>
      <c r="E222" s="122" t="s">
        <v>1313</v>
      </c>
      <c r="F222" s="92" t="s">
        <v>43</v>
      </c>
      <c r="G222" s="76"/>
      <c r="H222" s="98"/>
      <c r="I222" s="14">
        <f t="shared" si="16"/>
        <v>1</v>
      </c>
      <c r="J222" s="15">
        <f t="shared" si="17"/>
        <v>0</v>
      </c>
      <c r="K222" s="21">
        <f t="shared" si="15"/>
        <v>0</v>
      </c>
      <c r="L222" s="82"/>
    </row>
    <row r="223" spans="2:12" ht="30" customHeight="1" x14ac:dyDescent="0.3">
      <c r="B223" s="100" t="str">
        <f t="shared" si="18"/>
        <v>JMS</v>
      </c>
      <c r="C223" s="100">
        <f>IF(ISTEXT(D223),MAX($C$4:$C222)+1,"")</f>
        <v>216</v>
      </c>
      <c r="D223" s="104" t="s">
        <v>11</v>
      </c>
      <c r="E223" s="122" t="s">
        <v>1314</v>
      </c>
      <c r="F223" s="92" t="s">
        <v>43</v>
      </c>
      <c r="G223" s="76"/>
      <c r="H223" s="98"/>
      <c r="I223" s="14">
        <f t="shared" si="16"/>
        <v>1</v>
      </c>
      <c r="J223" s="15">
        <f t="shared" si="17"/>
        <v>0</v>
      </c>
      <c r="K223" s="21">
        <f t="shared" si="15"/>
        <v>0</v>
      </c>
      <c r="L223" s="82"/>
    </row>
    <row r="224" spans="2:12" ht="30" customHeight="1" x14ac:dyDescent="0.3">
      <c r="B224" s="100" t="str">
        <f t="shared" si="18"/>
        <v>JMS</v>
      </c>
      <c r="C224" s="100">
        <f>IF(ISTEXT(D224),MAX($C$4:$C223)+1,"")</f>
        <v>217</v>
      </c>
      <c r="D224" s="104" t="s">
        <v>11</v>
      </c>
      <c r="E224" s="122" t="s">
        <v>307</v>
      </c>
      <c r="F224" s="92" t="s">
        <v>43</v>
      </c>
      <c r="G224" s="76"/>
      <c r="H224" s="98"/>
      <c r="I224" s="14">
        <f t="shared" si="16"/>
        <v>1</v>
      </c>
      <c r="J224" s="15">
        <f t="shared" si="17"/>
        <v>0</v>
      </c>
      <c r="K224" s="21">
        <f t="shared" si="15"/>
        <v>0</v>
      </c>
      <c r="L224" s="82"/>
    </row>
    <row r="225" spans="2:12" ht="30" customHeight="1" x14ac:dyDescent="0.3">
      <c r="B225" s="100" t="str">
        <f t="shared" si="18"/>
        <v>JMS</v>
      </c>
      <c r="C225" s="100">
        <f>IF(ISTEXT(D225),MAX($C$4:$C224)+1,"")</f>
        <v>218</v>
      </c>
      <c r="D225" s="104" t="s">
        <v>11</v>
      </c>
      <c r="E225" s="122" t="s">
        <v>308</v>
      </c>
      <c r="F225" s="92" t="s">
        <v>43</v>
      </c>
      <c r="G225" s="76"/>
      <c r="H225" s="98"/>
      <c r="I225" s="14">
        <f t="shared" si="16"/>
        <v>1</v>
      </c>
      <c r="J225" s="15">
        <f t="shared" si="17"/>
        <v>0</v>
      </c>
      <c r="K225" s="21">
        <f t="shared" si="15"/>
        <v>0</v>
      </c>
      <c r="L225" s="82"/>
    </row>
    <row r="226" spans="2:12" ht="30" customHeight="1" x14ac:dyDescent="0.3">
      <c r="B226" s="100" t="str">
        <f t="shared" si="18"/>
        <v>JMS</v>
      </c>
      <c r="C226" s="100">
        <f>IF(ISTEXT(D226),MAX($C$4:$C225)+1,"")</f>
        <v>219</v>
      </c>
      <c r="D226" s="104" t="s">
        <v>11</v>
      </c>
      <c r="E226" s="122" t="s">
        <v>1315</v>
      </c>
      <c r="F226" s="92" t="s">
        <v>43</v>
      </c>
      <c r="G226" s="76"/>
      <c r="H226" s="98"/>
      <c r="I226" s="14">
        <f t="shared" si="16"/>
        <v>1</v>
      </c>
      <c r="J226" s="15">
        <f t="shared" si="17"/>
        <v>0</v>
      </c>
      <c r="K226" s="21">
        <f t="shared" si="15"/>
        <v>0</v>
      </c>
      <c r="L226" s="82"/>
    </row>
    <row r="227" spans="2:12" ht="30" customHeight="1" x14ac:dyDescent="0.3">
      <c r="B227" s="100" t="str">
        <f t="shared" si="18"/>
        <v>JMS</v>
      </c>
      <c r="C227" s="100">
        <f>IF(ISTEXT(D227),MAX($C$4:$C226)+1,"")</f>
        <v>220</v>
      </c>
      <c r="D227" s="104" t="s">
        <v>11</v>
      </c>
      <c r="E227" s="122" t="s">
        <v>1316</v>
      </c>
      <c r="F227" s="92" t="s">
        <v>43</v>
      </c>
      <c r="G227" s="76"/>
      <c r="H227" s="98"/>
      <c r="I227" s="14">
        <f t="shared" si="16"/>
        <v>1</v>
      </c>
      <c r="J227" s="15">
        <f t="shared" si="17"/>
        <v>0</v>
      </c>
      <c r="K227" s="21">
        <f t="shared" si="15"/>
        <v>0</v>
      </c>
      <c r="L227" s="82"/>
    </row>
    <row r="228" spans="2:12" ht="30" customHeight="1" x14ac:dyDescent="0.3">
      <c r="B228" s="100" t="str">
        <f t="shared" si="18"/>
        <v>JMS</v>
      </c>
      <c r="C228" s="100">
        <f>IF(ISTEXT(D228),MAX($C$4:$C227)+1,"")</f>
        <v>221</v>
      </c>
      <c r="D228" s="104" t="s">
        <v>11</v>
      </c>
      <c r="E228" s="122" t="s">
        <v>1317</v>
      </c>
      <c r="F228" s="92" t="s">
        <v>43</v>
      </c>
      <c r="G228" s="76"/>
      <c r="H228" s="98"/>
      <c r="I228" s="14">
        <f t="shared" si="16"/>
        <v>1</v>
      </c>
      <c r="J228" s="15">
        <f t="shared" si="17"/>
        <v>0</v>
      </c>
      <c r="K228" s="21">
        <f t="shared" si="15"/>
        <v>0</v>
      </c>
      <c r="L228" s="82"/>
    </row>
    <row r="229" spans="2:12" ht="30" customHeight="1" x14ac:dyDescent="0.3">
      <c r="B229" s="100" t="str">
        <f t="shared" si="18"/>
        <v>JMS</v>
      </c>
      <c r="C229" s="100">
        <f>IF(ISTEXT(D229),MAX($C$4:$C228)+1,"")</f>
        <v>222</v>
      </c>
      <c r="D229" s="104" t="s">
        <v>11</v>
      </c>
      <c r="E229" s="122" t="s">
        <v>312</v>
      </c>
      <c r="F229" s="92" t="s">
        <v>43</v>
      </c>
      <c r="G229" s="76"/>
      <c r="H229" s="98"/>
      <c r="I229" s="14">
        <f t="shared" si="16"/>
        <v>1</v>
      </c>
      <c r="J229" s="15">
        <f t="shared" si="17"/>
        <v>0</v>
      </c>
      <c r="K229" s="21">
        <f t="shared" si="15"/>
        <v>0</v>
      </c>
      <c r="L229" s="82"/>
    </row>
    <row r="230" spans="2:12" ht="30" customHeight="1" x14ac:dyDescent="0.3">
      <c r="B230" s="100" t="str">
        <f t="shared" si="18"/>
        <v>JMS</v>
      </c>
      <c r="C230" s="100">
        <f>IF(ISTEXT(D230),MAX($C$4:$C229)+1,"")</f>
        <v>223</v>
      </c>
      <c r="D230" s="104" t="s">
        <v>11</v>
      </c>
      <c r="E230" s="122" t="s">
        <v>1318</v>
      </c>
      <c r="F230" s="92" t="s">
        <v>43</v>
      </c>
      <c r="G230" s="76"/>
      <c r="H230" s="98"/>
      <c r="I230" s="14">
        <f t="shared" si="16"/>
        <v>1</v>
      </c>
      <c r="J230" s="15">
        <f t="shared" si="17"/>
        <v>0</v>
      </c>
      <c r="K230" s="21">
        <f t="shared" si="15"/>
        <v>0</v>
      </c>
      <c r="L230" s="82"/>
    </row>
    <row r="231" spans="2:12" ht="30" customHeight="1" x14ac:dyDescent="0.3">
      <c r="B231" s="100" t="str">
        <f t="shared" si="18"/>
        <v>JMS</v>
      </c>
      <c r="C231" s="100">
        <f>IF(ISTEXT(D231),MAX($C$4:$C230)+1,"")</f>
        <v>224</v>
      </c>
      <c r="D231" s="104" t="s">
        <v>11</v>
      </c>
      <c r="E231" s="122" t="s">
        <v>1319</v>
      </c>
      <c r="F231" s="92" t="s">
        <v>43</v>
      </c>
      <c r="G231" s="76"/>
      <c r="H231" s="98"/>
      <c r="I231" s="14">
        <f t="shared" si="16"/>
        <v>1</v>
      </c>
      <c r="J231" s="15">
        <f t="shared" si="17"/>
        <v>0</v>
      </c>
      <c r="K231" s="21">
        <f t="shared" si="15"/>
        <v>0</v>
      </c>
      <c r="L231" s="82"/>
    </row>
    <row r="232" spans="2:12" ht="30" customHeight="1" x14ac:dyDescent="0.3">
      <c r="B232" s="100" t="str">
        <f t="shared" si="18"/>
        <v>JMS</v>
      </c>
      <c r="C232" s="100">
        <f>IF(ISTEXT(D232),MAX($C$4:$C231)+1,"")</f>
        <v>225</v>
      </c>
      <c r="D232" s="104" t="s">
        <v>11</v>
      </c>
      <c r="E232" s="122" t="s">
        <v>1320</v>
      </c>
      <c r="F232" s="92" t="s">
        <v>43</v>
      </c>
      <c r="G232" s="76"/>
      <c r="H232" s="98"/>
      <c r="I232" s="14">
        <f t="shared" si="16"/>
        <v>1</v>
      </c>
      <c r="J232" s="15">
        <f t="shared" si="17"/>
        <v>0</v>
      </c>
      <c r="K232" s="21">
        <f t="shared" si="15"/>
        <v>0</v>
      </c>
      <c r="L232" s="82"/>
    </row>
    <row r="233" spans="2:12" ht="30" customHeight="1" x14ac:dyDescent="0.3">
      <c r="B233" s="100" t="str">
        <f t="shared" si="18"/>
        <v>JMS</v>
      </c>
      <c r="C233" s="100">
        <f>IF(ISTEXT(D233),MAX($C$4:$C232)+1,"")</f>
        <v>226</v>
      </c>
      <c r="D233" s="104" t="s">
        <v>11</v>
      </c>
      <c r="E233" s="122" t="s">
        <v>1321</v>
      </c>
      <c r="F233" s="92" t="s">
        <v>43</v>
      </c>
      <c r="G233" s="76"/>
      <c r="H233" s="98"/>
      <c r="I233" s="14">
        <f t="shared" si="16"/>
        <v>1</v>
      </c>
      <c r="J233" s="15">
        <f t="shared" si="17"/>
        <v>0</v>
      </c>
      <c r="K233" s="21">
        <f t="shared" si="15"/>
        <v>0</v>
      </c>
      <c r="L233" s="82"/>
    </row>
    <row r="234" spans="2:12" ht="30" customHeight="1" x14ac:dyDescent="0.3">
      <c r="B234" s="100" t="str">
        <f t="shared" si="18"/>
        <v>JMS</v>
      </c>
      <c r="C234" s="100">
        <f>IF(ISTEXT(D234),MAX($C$4:$C233)+1,"")</f>
        <v>227</v>
      </c>
      <c r="D234" s="104" t="s">
        <v>11</v>
      </c>
      <c r="E234" s="120" t="s">
        <v>1322</v>
      </c>
      <c r="F234" s="92" t="s">
        <v>43</v>
      </c>
      <c r="G234" s="76"/>
      <c r="H234" s="98"/>
      <c r="I234" s="14">
        <f t="shared" si="16"/>
        <v>1</v>
      </c>
      <c r="J234" s="15">
        <f t="shared" si="17"/>
        <v>0</v>
      </c>
      <c r="K234" s="21">
        <f t="shared" si="15"/>
        <v>0</v>
      </c>
      <c r="L234" s="82"/>
    </row>
    <row r="235" spans="2:12" ht="30" customHeight="1" x14ac:dyDescent="0.3">
      <c r="B235" s="100" t="str">
        <f t="shared" si="18"/>
        <v>JMS</v>
      </c>
      <c r="C235" s="100">
        <f>IF(ISTEXT(D235),MAX($C$4:$C234)+1,"")</f>
        <v>228</v>
      </c>
      <c r="D235" s="104" t="s">
        <v>11</v>
      </c>
      <c r="E235" s="120" t="s">
        <v>1323</v>
      </c>
      <c r="F235" s="92" t="s">
        <v>43</v>
      </c>
      <c r="G235" s="76"/>
      <c r="H235" s="98"/>
      <c r="I235" s="14">
        <f t="shared" si="16"/>
        <v>1</v>
      </c>
      <c r="J235" s="15">
        <f t="shared" si="17"/>
        <v>0</v>
      </c>
      <c r="K235" s="21">
        <f t="shared" si="15"/>
        <v>0</v>
      </c>
      <c r="L235" s="82"/>
    </row>
    <row r="236" spans="2:12" ht="30" customHeight="1" x14ac:dyDescent="0.3">
      <c r="B236" s="100" t="str">
        <f t="shared" si="18"/>
        <v>JMS</v>
      </c>
      <c r="C236" s="100">
        <f>IF(ISTEXT(D236),MAX($C$4:$C235)+1,"")</f>
        <v>229</v>
      </c>
      <c r="D236" s="104" t="s">
        <v>11</v>
      </c>
      <c r="E236" s="120" t="s">
        <v>1324</v>
      </c>
      <c r="F236" s="92" t="s">
        <v>43</v>
      </c>
      <c r="G236" s="76"/>
      <c r="H236" s="98"/>
      <c r="I236" s="14">
        <f t="shared" si="16"/>
        <v>1</v>
      </c>
      <c r="J236" s="15">
        <f t="shared" si="17"/>
        <v>0</v>
      </c>
      <c r="K236" s="21">
        <f t="shared" si="15"/>
        <v>0</v>
      </c>
      <c r="L236" s="82"/>
    </row>
    <row r="237" spans="2:12" ht="30" customHeight="1" x14ac:dyDescent="0.3">
      <c r="B237" s="100" t="str">
        <f t="shared" si="18"/>
        <v>JMS</v>
      </c>
      <c r="C237" s="100">
        <f>IF(ISTEXT(D237),MAX($C$4:$C236)+1,"")</f>
        <v>230</v>
      </c>
      <c r="D237" s="104" t="s">
        <v>11</v>
      </c>
      <c r="E237" s="120" t="s">
        <v>1325</v>
      </c>
      <c r="F237" s="92" t="s">
        <v>43</v>
      </c>
      <c r="G237" s="76"/>
      <c r="H237" s="98"/>
      <c r="I237" s="14">
        <f t="shared" si="16"/>
        <v>1</v>
      </c>
      <c r="J237" s="15">
        <f t="shared" si="17"/>
        <v>0</v>
      </c>
      <c r="K237" s="21">
        <f t="shared" si="15"/>
        <v>0</v>
      </c>
      <c r="L237" s="82"/>
    </row>
    <row r="238" spans="2:12" ht="30" customHeight="1" x14ac:dyDescent="0.3">
      <c r="B238" s="100" t="str">
        <f t="shared" si="18"/>
        <v>JMS</v>
      </c>
      <c r="C238" s="100">
        <f>IF(ISTEXT(D238),MAX($C$4:$C237)+1,"")</f>
        <v>231</v>
      </c>
      <c r="D238" s="104" t="s">
        <v>11</v>
      </c>
      <c r="E238" s="120" t="s">
        <v>1326</v>
      </c>
      <c r="F238" s="92" t="s">
        <v>43</v>
      </c>
      <c r="G238" s="76"/>
      <c r="H238" s="98"/>
      <c r="I238" s="14">
        <f t="shared" si="16"/>
        <v>1</v>
      </c>
      <c r="J238" s="15">
        <f t="shared" si="17"/>
        <v>0</v>
      </c>
      <c r="K238" s="21">
        <f t="shared" si="15"/>
        <v>0</v>
      </c>
      <c r="L238" s="82"/>
    </row>
    <row r="239" spans="2:12" ht="30" customHeight="1" x14ac:dyDescent="0.3">
      <c r="B239" s="100" t="str">
        <f t="shared" si="18"/>
        <v>JMS</v>
      </c>
      <c r="C239" s="100">
        <f>IF(ISTEXT(D239),MAX($C$4:$C238)+1,"")</f>
        <v>232</v>
      </c>
      <c r="D239" s="104" t="s">
        <v>11</v>
      </c>
      <c r="E239" s="120" t="s">
        <v>1327</v>
      </c>
      <c r="F239" s="92" t="s">
        <v>43</v>
      </c>
      <c r="G239" s="76"/>
      <c r="H239" s="98"/>
      <c r="I239" s="14">
        <f t="shared" si="16"/>
        <v>1</v>
      </c>
      <c r="J239" s="15">
        <f t="shared" si="17"/>
        <v>0</v>
      </c>
      <c r="K239" s="21">
        <f t="shared" si="15"/>
        <v>0</v>
      </c>
      <c r="L239" s="82"/>
    </row>
    <row r="240" spans="2:12" ht="30" customHeight="1" x14ac:dyDescent="0.3">
      <c r="B240" s="100" t="str">
        <f t="shared" si="18"/>
        <v>JMS</v>
      </c>
      <c r="C240" s="100">
        <f>IF(ISTEXT(D240),MAX($C$4:$C239)+1,"")</f>
        <v>233</v>
      </c>
      <c r="D240" s="104" t="s">
        <v>11</v>
      </c>
      <c r="E240" s="120" t="s">
        <v>1328</v>
      </c>
      <c r="F240" s="92" t="s">
        <v>43</v>
      </c>
      <c r="G240" s="76"/>
      <c r="H240" s="98"/>
      <c r="I240" s="14">
        <f t="shared" si="16"/>
        <v>1</v>
      </c>
      <c r="J240" s="15">
        <f t="shared" si="17"/>
        <v>0</v>
      </c>
      <c r="K240" s="21">
        <f t="shared" si="15"/>
        <v>0</v>
      </c>
      <c r="L240" s="82"/>
    </row>
    <row r="241" spans="2:12" ht="30" customHeight="1" x14ac:dyDescent="0.3">
      <c r="B241" s="100" t="str">
        <f t="shared" si="18"/>
        <v>JMS</v>
      </c>
      <c r="C241" s="100">
        <f>IF(ISTEXT(D241),MAX($C$4:$C240)+1,"")</f>
        <v>234</v>
      </c>
      <c r="D241" s="104" t="s">
        <v>11</v>
      </c>
      <c r="E241" s="122" t="s">
        <v>1329</v>
      </c>
      <c r="F241" s="92" t="s">
        <v>43</v>
      </c>
      <c r="G241" s="76"/>
      <c r="H241" s="98"/>
      <c r="I241" s="14">
        <f t="shared" si="16"/>
        <v>1</v>
      </c>
      <c r="J241" s="15">
        <f t="shared" si="17"/>
        <v>0</v>
      </c>
      <c r="K241" s="21">
        <f t="shared" si="15"/>
        <v>0</v>
      </c>
      <c r="L241" s="82"/>
    </row>
    <row r="242" spans="2:12" ht="30" customHeight="1" x14ac:dyDescent="0.3">
      <c r="B242" s="100" t="str">
        <f t="shared" si="18"/>
        <v>JMS</v>
      </c>
      <c r="C242" s="100">
        <f>IF(ISTEXT(D242),MAX($C$4:$C241)+1,"")</f>
        <v>235</v>
      </c>
      <c r="D242" s="104" t="s">
        <v>11</v>
      </c>
      <c r="E242" s="122" t="s">
        <v>1330</v>
      </c>
      <c r="F242" s="92" t="s">
        <v>43</v>
      </c>
      <c r="G242" s="76"/>
      <c r="H242" s="98"/>
      <c r="I242" s="14">
        <f t="shared" si="16"/>
        <v>1</v>
      </c>
      <c r="J242" s="15">
        <f t="shared" si="17"/>
        <v>0</v>
      </c>
      <c r="K242" s="21">
        <f t="shared" si="15"/>
        <v>0</v>
      </c>
      <c r="L242" s="82"/>
    </row>
    <row r="243" spans="2:12" ht="30" customHeight="1" x14ac:dyDescent="0.3">
      <c r="B243" s="100" t="str">
        <f t="shared" si="18"/>
        <v>JMS</v>
      </c>
      <c r="C243" s="100">
        <f>IF(ISTEXT(D243),MAX($C$4:$C242)+1,"")</f>
        <v>236</v>
      </c>
      <c r="D243" s="104" t="s">
        <v>11</v>
      </c>
      <c r="E243" s="122" t="s">
        <v>332</v>
      </c>
      <c r="F243" s="92" t="s">
        <v>43</v>
      </c>
      <c r="G243" s="76"/>
      <c r="H243" s="98"/>
      <c r="I243" s="14">
        <f t="shared" si="16"/>
        <v>1</v>
      </c>
      <c r="J243" s="15">
        <f t="shared" si="17"/>
        <v>0</v>
      </c>
      <c r="K243" s="21">
        <f t="shared" si="15"/>
        <v>0</v>
      </c>
      <c r="L243" s="82"/>
    </row>
    <row r="244" spans="2:12" ht="30" customHeight="1" x14ac:dyDescent="0.3">
      <c r="B244" s="100" t="str">
        <f t="shared" si="18"/>
        <v>JMS</v>
      </c>
      <c r="C244" s="100">
        <f>IF(ISTEXT(D244),MAX($C$4:$C243)+1,"")</f>
        <v>237</v>
      </c>
      <c r="D244" s="104" t="s">
        <v>11</v>
      </c>
      <c r="E244" s="122" t="s">
        <v>333</v>
      </c>
      <c r="F244" s="92" t="s">
        <v>43</v>
      </c>
      <c r="G244" s="76"/>
      <c r="H244" s="98"/>
      <c r="I244" s="14">
        <f t="shared" si="16"/>
        <v>1</v>
      </c>
      <c r="J244" s="15">
        <f t="shared" si="17"/>
        <v>0</v>
      </c>
      <c r="K244" s="21">
        <f t="shared" si="15"/>
        <v>0</v>
      </c>
      <c r="L244" s="82"/>
    </row>
    <row r="245" spans="2:12" ht="30" customHeight="1" x14ac:dyDescent="0.3">
      <c r="B245" s="100" t="str">
        <f t="shared" si="18"/>
        <v>JMS</v>
      </c>
      <c r="C245" s="100">
        <f>IF(ISTEXT(D245),MAX($C$4:$C244)+1,"")</f>
        <v>238</v>
      </c>
      <c r="D245" s="104" t="s">
        <v>11</v>
      </c>
      <c r="E245" s="122" t="s">
        <v>1331</v>
      </c>
      <c r="F245" s="92" t="s">
        <v>43</v>
      </c>
      <c r="G245" s="76"/>
      <c r="H245" s="98"/>
      <c r="I245" s="14">
        <f t="shared" si="16"/>
        <v>1</v>
      </c>
      <c r="J245" s="15">
        <f t="shared" si="17"/>
        <v>0</v>
      </c>
      <c r="K245" s="21">
        <f t="shared" si="15"/>
        <v>0</v>
      </c>
      <c r="L245" s="82"/>
    </row>
    <row r="246" spans="2:12" ht="30" customHeight="1" x14ac:dyDescent="0.3">
      <c r="B246" s="100" t="str">
        <f t="shared" si="18"/>
        <v>JMS</v>
      </c>
      <c r="C246" s="100">
        <f>IF(ISTEXT(D246),MAX($C$4:$C245)+1,"")</f>
        <v>239</v>
      </c>
      <c r="D246" s="104" t="s">
        <v>11</v>
      </c>
      <c r="E246" s="122" t="s">
        <v>1332</v>
      </c>
      <c r="F246" s="92" t="s">
        <v>43</v>
      </c>
      <c r="G246" s="76"/>
      <c r="H246" s="98"/>
      <c r="I246" s="14">
        <f t="shared" si="16"/>
        <v>1</v>
      </c>
      <c r="J246" s="15">
        <f t="shared" si="17"/>
        <v>0</v>
      </c>
      <c r="K246" s="21">
        <f t="shared" si="15"/>
        <v>0</v>
      </c>
      <c r="L246" s="82"/>
    </row>
    <row r="247" spans="2:12" ht="30" customHeight="1" x14ac:dyDescent="0.3">
      <c r="B247" s="100" t="str">
        <f t="shared" si="18"/>
        <v>JMS</v>
      </c>
      <c r="C247" s="100">
        <f>IF(ISTEXT(D247),MAX($C$4:$C246)+1,"")</f>
        <v>240</v>
      </c>
      <c r="D247" s="104" t="s">
        <v>11</v>
      </c>
      <c r="E247" s="122" t="s">
        <v>1333</v>
      </c>
      <c r="F247" s="92" t="s">
        <v>43</v>
      </c>
      <c r="G247" s="76"/>
      <c r="H247" s="98"/>
      <c r="I247" s="14">
        <f t="shared" si="16"/>
        <v>1</v>
      </c>
      <c r="J247" s="15">
        <f t="shared" si="17"/>
        <v>0</v>
      </c>
      <c r="K247" s="21">
        <f t="shared" si="15"/>
        <v>0</v>
      </c>
      <c r="L247" s="82"/>
    </row>
    <row r="248" spans="2:12" ht="30" customHeight="1" x14ac:dyDescent="0.3">
      <c r="B248" s="100" t="str">
        <f t="shared" si="18"/>
        <v>JMS</v>
      </c>
      <c r="C248" s="100">
        <f>IF(ISTEXT(D248),MAX($C$4:$C247)+1,"")</f>
        <v>241</v>
      </c>
      <c r="D248" s="104" t="s">
        <v>11</v>
      </c>
      <c r="E248" s="120" t="s">
        <v>1334</v>
      </c>
      <c r="F248" s="92" t="s">
        <v>43</v>
      </c>
      <c r="G248" s="76"/>
      <c r="H248" s="98"/>
      <c r="I248" s="14">
        <f t="shared" si="16"/>
        <v>1</v>
      </c>
      <c r="J248" s="15">
        <f t="shared" si="17"/>
        <v>0</v>
      </c>
      <c r="K248" s="21">
        <f t="shared" si="15"/>
        <v>0</v>
      </c>
      <c r="L248" s="82"/>
    </row>
    <row r="249" spans="2:12" ht="30" customHeight="1" x14ac:dyDescent="0.3">
      <c r="B249" s="100" t="str">
        <f t="shared" si="18"/>
        <v>JMS</v>
      </c>
      <c r="C249" s="100">
        <f>IF(ISTEXT(D249),MAX($C$4:$C248)+1,"")</f>
        <v>242</v>
      </c>
      <c r="D249" s="104" t="s">
        <v>11</v>
      </c>
      <c r="E249" s="120" t="s">
        <v>1335</v>
      </c>
      <c r="F249" s="92" t="s">
        <v>43</v>
      </c>
      <c r="G249" s="76"/>
      <c r="H249" s="98"/>
      <c r="I249" s="14">
        <f t="shared" si="16"/>
        <v>1</v>
      </c>
      <c r="J249" s="15">
        <f t="shared" si="17"/>
        <v>0</v>
      </c>
      <c r="K249" s="21">
        <f t="shared" si="15"/>
        <v>0</v>
      </c>
      <c r="L249" s="82"/>
    </row>
    <row r="250" spans="2:12" ht="30" customHeight="1" x14ac:dyDescent="0.3">
      <c r="B250" s="100" t="str">
        <f t="shared" si="18"/>
        <v>JMS</v>
      </c>
      <c r="C250" s="100">
        <f>IF(ISTEXT(D250),MAX($C$4:$C249)+1,"")</f>
        <v>243</v>
      </c>
      <c r="D250" s="104" t="s">
        <v>11</v>
      </c>
      <c r="E250" s="120" t="s">
        <v>1336</v>
      </c>
      <c r="F250" s="92" t="s">
        <v>43</v>
      </c>
      <c r="G250" s="76"/>
      <c r="H250" s="98"/>
      <c r="I250" s="14">
        <f t="shared" si="16"/>
        <v>1</v>
      </c>
      <c r="J250" s="15">
        <f t="shared" si="17"/>
        <v>0</v>
      </c>
      <c r="K250" s="21">
        <f t="shared" si="15"/>
        <v>0</v>
      </c>
      <c r="L250" s="82"/>
    </row>
    <row r="251" spans="2:12" ht="30" customHeight="1" x14ac:dyDescent="0.3">
      <c r="B251" s="100" t="str">
        <f t="shared" si="18"/>
        <v>JMS</v>
      </c>
      <c r="C251" s="100">
        <f>IF(ISTEXT(D251),MAX($C$4:$C250)+1,"")</f>
        <v>244</v>
      </c>
      <c r="D251" s="104" t="s">
        <v>11</v>
      </c>
      <c r="E251" s="120" t="s">
        <v>1337</v>
      </c>
      <c r="F251" s="92" t="s">
        <v>43</v>
      </c>
      <c r="G251" s="76"/>
      <c r="H251" s="98"/>
      <c r="I251" s="14">
        <f t="shared" si="16"/>
        <v>1</v>
      </c>
      <c r="J251" s="15">
        <f t="shared" si="17"/>
        <v>0</v>
      </c>
      <c r="K251" s="21">
        <f t="shared" si="15"/>
        <v>0</v>
      </c>
      <c r="L251" s="82"/>
    </row>
    <row r="252" spans="2:12" ht="30" customHeight="1" x14ac:dyDescent="0.3">
      <c r="B252" s="100" t="str">
        <f t="shared" si="18"/>
        <v>JMS</v>
      </c>
      <c r="C252" s="100">
        <f>IF(ISTEXT(D252),MAX($C$4:$C251)+1,"")</f>
        <v>245</v>
      </c>
      <c r="D252" s="104" t="s">
        <v>11</v>
      </c>
      <c r="E252" s="120" t="s">
        <v>1338</v>
      </c>
      <c r="F252" s="92" t="s">
        <v>43</v>
      </c>
      <c r="G252" s="76"/>
      <c r="H252" s="98"/>
      <c r="I252" s="14">
        <f t="shared" si="16"/>
        <v>1</v>
      </c>
      <c r="J252" s="15">
        <f t="shared" si="17"/>
        <v>0</v>
      </c>
      <c r="K252" s="21">
        <f t="shared" si="15"/>
        <v>0</v>
      </c>
      <c r="L252" s="82"/>
    </row>
    <row r="253" spans="2:12" ht="30" customHeight="1" x14ac:dyDescent="0.3">
      <c r="B253" s="100" t="str">
        <f t="shared" si="18"/>
        <v>JMS</v>
      </c>
      <c r="C253" s="100">
        <f>IF(ISTEXT(D253),MAX($C$4:$C252)+1,"")</f>
        <v>246</v>
      </c>
      <c r="D253" s="104" t="s">
        <v>11</v>
      </c>
      <c r="E253" s="120" t="s">
        <v>1339</v>
      </c>
      <c r="F253" s="92" t="s">
        <v>43</v>
      </c>
      <c r="G253" s="76"/>
      <c r="H253" s="98"/>
      <c r="I253" s="14">
        <f t="shared" si="16"/>
        <v>1</v>
      </c>
      <c r="J253" s="15">
        <f t="shared" si="17"/>
        <v>0</v>
      </c>
      <c r="K253" s="21">
        <f t="shared" si="15"/>
        <v>0</v>
      </c>
      <c r="L253" s="82"/>
    </row>
    <row r="254" spans="2:12" ht="30" customHeight="1" x14ac:dyDescent="0.3">
      <c r="B254" s="100" t="str">
        <f t="shared" si="18"/>
        <v>JMS</v>
      </c>
      <c r="C254" s="100">
        <f>IF(ISTEXT(D254),MAX($C$4:$C253)+1,"")</f>
        <v>247</v>
      </c>
      <c r="D254" s="104" t="s">
        <v>11</v>
      </c>
      <c r="E254" s="120" t="s">
        <v>1340</v>
      </c>
      <c r="F254" s="92" t="s">
        <v>43</v>
      </c>
      <c r="G254" s="76"/>
      <c r="H254" s="98"/>
      <c r="I254" s="14">
        <f t="shared" si="16"/>
        <v>1</v>
      </c>
      <c r="J254" s="15">
        <f t="shared" si="17"/>
        <v>0</v>
      </c>
      <c r="K254" s="21">
        <f t="shared" si="15"/>
        <v>0</v>
      </c>
      <c r="L254" s="82"/>
    </row>
    <row r="255" spans="2:12" ht="30" customHeight="1" x14ac:dyDescent="0.3">
      <c r="B255" s="100" t="str">
        <f t="shared" si="18"/>
        <v>JMS</v>
      </c>
      <c r="C255" s="100">
        <f>IF(ISTEXT(D255),MAX($C$4:$C254)+1,"")</f>
        <v>248</v>
      </c>
      <c r="D255" s="104" t="s">
        <v>11</v>
      </c>
      <c r="E255" s="120" t="s">
        <v>1341</v>
      </c>
      <c r="F255" s="92" t="s">
        <v>43</v>
      </c>
      <c r="G255" s="76"/>
      <c r="H255" s="98"/>
      <c r="I255" s="14">
        <f t="shared" si="16"/>
        <v>1</v>
      </c>
      <c r="J255" s="15">
        <f t="shared" si="17"/>
        <v>0</v>
      </c>
      <c r="K255" s="21">
        <f t="shared" si="15"/>
        <v>0</v>
      </c>
      <c r="L255" s="82"/>
    </row>
    <row r="256" spans="2:12" ht="30" customHeight="1" x14ac:dyDescent="0.3">
      <c r="B256" s="100" t="str">
        <f t="shared" si="18"/>
        <v>JMS</v>
      </c>
      <c r="C256" s="100">
        <f>IF(ISTEXT(D256),MAX($C$4:$C255)+1,"")</f>
        <v>249</v>
      </c>
      <c r="D256" s="104" t="s">
        <v>11</v>
      </c>
      <c r="E256" s="120" t="s">
        <v>1342</v>
      </c>
      <c r="F256" s="92" t="s">
        <v>43</v>
      </c>
      <c r="G256" s="76"/>
      <c r="H256" s="98"/>
      <c r="I256" s="14">
        <f t="shared" si="16"/>
        <v>1</v>
      </c>
      <c r="J256" s="15">
        <f t="shared" si="17"/>
        <v>0</v>
      </c>
      <c r="K256" s="21">
        <f t="shared" si="15"/>
        <v>0</v>
      </c>
      <c r="L256" s="82"/>
    </row>
    <row r="257" spans="2:12" ht="30" customHeight="1" x14ac:dyDescent="0.3">
      <c r="B257" s="100" t="str">
        <f t="shared" si="18"/>
        <v>JMS</v>
      </c>
      <c r="C257" s="100">
        <f>IF(ISTEXT(D257),MAX($C$4:$C256)+1,"")</f>
        <v>250</v>
      </c>
      <c r="D257" s="104" t="s">
        <v>11</v>
      </c>
      <c r="E257" s="120" t="s">
        <v>1343</v>
      </c>
      <c r="F257" s="92" t="s">
        <v>43</v>
      </c>
      <c r="G257" s="76"/>
      <c r="H257" s="98"/>
      <c r="I257" s="14">
        <f t="shared" si="16"/>
        <v>1</v>
      </c>
      <c r="J257" s="15">
        <f t="shared" si="17"/>
        <v>0</v>
      </c>
      <c r="K257" s="21">
        <f t="shared" si="15"/>
        <v>0</v>
      </c>
      <c r="L257" s="82"/>
    </row>
    <row r="258" spans="2:12" ht="30" customHeight="1" x14ac:dyDescent="0.3">
      <c r="B258" s="100" t="str">
        <f t="shared" si="18"/>
        <v>JMS</v>
      </c>
      <c r="C258" s="100">
        <f>IF(ISTEXT(D258),MAX($C$4:$C257)+1,"")</f>
        <v>251</v>
      </c>
      <c r="D258" s="104" t="s">
        <v>11</v>
      </c>
      <c r="E258" s="120" t="s">
        <v>1344</v>
      </c>
      <c r="F258" s="92" t="s">
        <v>43</v>
      </c>
      <c r="G258" s="76"/>
      <c r="H258" s="98"/>
      <c r="I258" s="14">
        <f t="shared" si="16"/>
        <v>1</v>
      </c>
      <c r="J258" s="15">
        <f t="shared" si="17"/>
        <v>0</v>
      </c>
      <c r="K258" s="21">
        <f t="shared" si="15"/>
        <v>0</v>
      </c>
      <c r="L258" s="82"/>
    </row>
    <row r="259" spans="2:12" ht="30" customHeight="1" x14ac:dyDescent="0.3">
      <c r="B259" s="100" t="str">
        <f t="shared" si="18"/>
        <v>JMS</v>
      </c>
      <c r="C259" s="100">
        <f>IF(ISTEXT(D259),MAX($C$4:$C258)+1,"")</f>
        <v>252</v>
      </c>
      <c r="D259" s="104" t="s">
        <v>11</v>
      </c>
      <c r="E259" s="120" t="s">
        <v>1345</v>
      </c>
      <c r="F259" s="92" t="s">
        <v>43</v>
      </c>
      <c r="G259" s="76"/>
      <c r="H259" s="98"/>
      <c r="I259" s="14">
        <f t="shared" si="16"/>
        <v>1</v>
      </c>
      <c r="J259" s="15">
        <f t="shared" si="17"/>
        <v>0</v>
      </c>
      <c r="K259" s="21">
        <f t="shared" si="15"/>
        <v>0</v>
      </c>
      <c r="L259" s="82"/>
    </row>
    <row r="260" spans="2:12" ht="30" customHeight="1" x14ac:dyDescent="0.3">
      <c r="B260" s="100" t="str">
        <f t="shared" si="18"/>
        <v>JMS</v>
      </c>
      <c r="C260" s="100">
        <f>IF(ISTEXT(D260),MAX($C$4:$C259)+1,"")</f>
        <v>253</v>
      </c>
      <c r="D260" s="104" t="s">
        <v>11</v>
      </c>
      <c r="E260" s="120" t="s">
        <v>1346</v>
      </c>
      <c r="F260" s="92" t="s">
        <v>43</v>
      </c>
      <c r="G260" s="76"/>
      <c r="H260" s="98"/>
      <c r="I260" s="14">
        <f t="shared" si="16"/>
        <v>1</v>
      </c>
      <c r="J260" s="15">
        <f t="shared" si="17"/>
        <v>0</v>
      </c>
      <c r="K260" s="21">
        <f t="shared" si="15"/>
        <v>0</v>
      </c>
      <c r="L260" s="82"/>
    </row>
    <row r="261" spans="2:12" ht="30" customHeight="1" x14ac:dyDescent="0.3">
      <c r="B261" s="100" t="str">
        <f t="shared" si="18"/>
        <v>JMS</v>
      </c>
      <c r="C261" s="100">
        <f>IF(ISTEXT(D261),MAX($C$4:$C260)+1,"")</f>
        <v>254</v>
      </c>
      <c r="D261" s="104" t="s">
        <v>11</v>
      </c>
      <c r="E261" s="120" t="s">
        <v>1347</v>
      </c>
      <c r="F261" s="92" t="s">
        <v>43</v>
      </c>
      <c r="G261" s="76"/>
      <c r="H261" s="98"/>
      <c r="I261" s="14">
        <f t="shared" si="16"/>
        <v>1</v>
      </c>
      <c r="J261" s="15">
        <f t="shared" si="17"/>
        <v>0</v>
      </c>
      <c r="K261" s="21">
        <f t="shared" ref="K261:K324" si="19">I261*J261</f>
        <v>0</v>
      </c>
      <c r="L261" s="82"/>
    </row>
    <row r="262" spans="2:12" ht="30" customHeight="1" x14ac:dyDescent="0.3">
      <c r="B262" s="100" t="str">
        <f t="shared" si="18"/>
        <v>JMS</v>
      </c>
      <c r="C262" s="100">
        <f>IF(ISTEXT(D262),MAX($C$4:$C261)+1,"")</f>
        <v>255</v>
      </c>
      <c r="D262" s="104" t="s">
        <v>11</v>
      </c>
      <c r="E262" s="120" t="s">
        <v>1348</v>
      </c>
      <c r="F262" s="92" t="s">
        <v>43</v>
      </c>
      <c r="G262" s="76"/>
      <c r="H262" s="98"/>
      <c r="I262" s="14">
        <f t="shared" si="16"/>
        <v>1</v>
      </c>
      <c r="J262" s="15">
        <f t="shared" si="17"/>
        <v>0</v>
      </c>
      <c r="K262" s="21">
        <f t="shared" si="19"/>
        <v>0</v>
      </c>
      <c r="L262" s="82"/>
    </row>
    <row r="263" spans="2:12" ht="30" customHeight="1" x14ac:dyDescent="0.3">
      <c r="B263" s="100" t="str">
        <f t="shared" si="18"/>
        <v>JMS</v>
      </c>
      <c r="C263" s="100">
        <f>IF(ISTEXT(D263),MAX($C$4:$C262)+1,"")</f>
        <v>256</v>
      </c>
      <c r="D263" s="104" t="s">
        <v>11</v>
      </c>
      <c r="E263" s="120" t="s">
        <v>1349</v>
      </c>
      <c r="F263" s="92" t="s">
        <v>43</v>
      </c>
      <c r="G263" s="76"/>
      <c r="H263" s="98"/>
      <c r="I263" s="14">
        <f t="shared" si="16"/>
        <v>1</v>
      </c>
      <c r="J263" s="15">
        <f t="shared" si="17"/>
        <v>0</v>
      </c>
      <c r="K263" s="21">
        <f t="shared" si="19"/>
        <v>0</v>
      </c>
      <c r="L263" s="82"/>
    </row>
    <row r="264" spans="2:12" ht="30" customHeight="1" x14ac:dyDescent="0.3">
      <c r="B264" s="100" t="str">
        <f t="shared" si="18"/>
        <v>JMS</v>
      </c>
      <c r="C264" s="100">
        <f>IF(ISTEXT(D264),MAX($C$4:$C263)+1,"")</f>
        <v>257</v>
      </c>
      <c r="D264" s="104" t="s">
        <v>11</v>
      </c>
      <c r="E264" s="114" t="s">
        <v>1350</v>
      </c>
      <c r="F264" s="92" t="s">
        <v>43</v>
      </c>
      <c r="G264" s="76"/>
      <c r="H264" s="98"/>
      <c r="I264" s="14">
        <f t="shared" si="16"/>
        <v>1</v>
      </c>
      <c r="J264" s="15">
        <f t="shared" si="17"/>
        <v>0</v>
      </c>
      <c r="K264" s="21">
        <f t="shared" si="19"/>
        <v>0</v>
      </c>
      <c r="L264" s="82"/>
    </row>
    <row r="265" spans="2:12" ht="30" customHeight="1" x14ac:dyDescent="0.3">
      <c r="B265" s="100" t="str">
        <f t="shared" si="18"/>
        <v>JMS</v>
      </c>
      <c r="C265" s="100">
        <f>IF(ISTEXT(D265),MAX($C$4:$C264)+1,"")</f>
        <v>258</v>
      </c>
      <c r="D265" s="104" t="s">
        <v>11</v>
      </c>
      <c r="E265" s="120" t="s">
        <v>1351</v>
      </c>
      <c r="F265" s="92" t="s">
        <v>43</v>
      </c>
      <c r="G265" s="76"/>
      <c r="H265" s="98"/>
      <c r="I265" s="14">
        <f t="shared" si="16"/>
        <v>1</v>
      </c>
      <c r="J265" s="15">
        <f t="shared" si="17"/>
        <v>0</v>
      </c>
      <c r="K265" s="21">
        <f t="shared" si="19"/>
        <v>0</v>
      </c>
      <c r="L265" s="82"/>
    </row>
    <row r="266" spans="2:12" ht="30" customHeight="1" x14ac:dyDescent="0.3">
      <c r="B266" s="100" t="str">
        <f t="shared" si="18"/>
        <v>JMS</v>
      </c>
      <c r="C266" s="100">
        <f>IF(ISTEXT(D266),MAX($C$4:$C265)+1,"")</f>
        <v>259</v>
      </c>
      <c r="D266" s="104" t="s">
        <v>11</v>
      </c>
      <c r="E266" s="120" t="s">
        <v>1352</v>
      </c>
      <c r="F266" s="92" t="s">
        <v>43</v>
      </c>
      <c r="G266" s="76"/>
      <c r="H266" s="98"/>
      <c r="I266" s="14">
        <f t="shared" ref="I266:I331" si="20">VLOOKUP($D266,SpecData,2,FALSE)</f>
        <v>1</v>
      </c>
      <c r="J266" s="15">
        <f t="shared" ref="J266:J331" si="21">VLOOKUP($F266,AvailabilityData,2,FALSE)</f>
        <v>0</v>
      </c>
      <c r="K266" s="21">
        <f t="shared" si="19"/>
        <v>0</v>
      </c>
      <c r="L266" s="82"/>
    </row>
    <row r="267" spans="2:12" ht="30" customHeight="1" x14ac:dyDescent="0.3">
      <c r="B267" s="100" t="str">
        <f t="shared" si="18"/>
        <v>JMS</v>
      </c>
      <c r="C267" s="100">
        <f>IF(ISTEXT(D267),MAX($C$4:$C266)+1,"")</f>
        <v>260</v>
      </c>
      <c r="D267" s="104" t="s">
        <v>11</v>
      </c>
      <c r="E267" s="114" t="s">
        <v>1353</v>
      </c>
      <c r="F267" s="92" t="s">
        <v>43</v>
      </c>
      <c r="G267" s="76"/>
      <c r="H267" s="98"/>
      <c r="I267" s="14">
        <f t="shared" si="20"/>
        <v>1</v>
      </c>
      <c r="J267" s="15">
        <f t="shared" si="21"/>
        <v>0</v>
      </c>
      <c r="K267" s="21">
        <f t="shared" si="19"/>
        <v>0</v>
      </c>
      <c r="L267" s="82"/>
    </row>
    <row r="268" spans="2:12" ht="30" customHeight="1" x14ac:dyDescent="0.3">
      <c r="B268" s="100" t="str">
        <f t="shared" si="18"/>
        <v>JMS</v>
      </c>
      <c r="C268" s="100">
        <f>IF(ISTEXT(D268),MAX($C$4:$C267)+1,"")</f>
        <v>261</v>
      </c>
      <c r="D268" s="104" t="s">
        <v>11</v>
      </c>
      <c r="E268" s="120" t="s">
        <v>1354</v>
      </c>
      <c r="F268" s="92" t="s">
        <v>43</v>
      </c>
      <c r="G268" s="76"/>
      <c r="H268" s="98"/>
      <c r="I268" s="14">
        <f t="shared" si="20"/>
        <v>1</v>
      </c>
      <c r="J268" s="15">
        <f t="shared" si="21"/>
        <v>0</v>
      </c>
      <c r="K268" s="21">
        <f t="shared" si="19"/>
        <v>0</v>
      </c>
      <c r="L268" s="82"/>
    </row>
    <row r="269" spans="2:12" ht="30" customHeight="1" x14ac:dyDescent="0.3">
      <c r="B269" s="100" t="str">
        <f t="shared" si="18"/>
        <v>JMS</v>
      </c>
      <c r="C269" s="100">
        <f>IF(ISTEXT(D269),MAX($C$4:$C268)+1,"")</f>
        <v>262</v>
      </c>
      <c r="D269" s="104" t="s">
        <v>11</v>
      </c>
      <c r="E269" s="114" t="s">
        <v>1355</v>
      </c>
      <c r="F269" s="92" t="s">
        <v>43</v>
      </c>
      <c r="G269" s="76"/>
      <c r="H269" s="98"/>
      <c r="I269" s="14">
        <f t="shared" si="20"/>
        <v>1</v>
      </c>
      <c r="J269" s="15">
        <f t="shared" si="21"/>
        <v>0</v>
      </c>
      <c r="K269" s="21">
        <f t="shared" si="19"/>
        <v>0</v>
      </c>
      <c r="L269" s="82"/>
    </row>
    <row r="270" spans="2:12" ht="30" customHeight="1" x14ac:dyDescent="0.3">
      <c r="B270" s="100" t="str">
        <f t="shared" si="18"/>
        <v>JMS</v>
      </c>
      <c r="C270" s="100">
        <f>IF(ISTEXT(D270),MAX($C$4:$C269)+1,"")</f>
        <v>263</v>
      </c>
      <c r="D270" s="104" t="s">
        <v>11</v>
      </c>
      <c r="E270" s="120" t="s">
        <v>1356</v>
      </c>
      <c r="F270" s="92" t="s">
        <v>43</v>
      </c>
      <c r="G270" s="76"/>
      <c r="H270" s="98"/>
      <c r="I270" s="14">
        <f t="shared" si="20"/>
        <v>1</v>
      </c>
      <c r="J270" s="15">
        <f t="shared" si="21"/>
        <v>0</v>
      </c>
      <c r="K270" s="21">
        <f t="shared" si="19"/>
        <v>0</v>
      </c>
      <c r="L270" s="82"/>
    </row>
    <row r="271" spans="2:12" ht="30" customHeight="1" x14ac:dyDescent="0.3">
      <c r="B271" s="100" t="str">
        <f t="shared" si="18"/>
        <v>JMS</v>
      </c>
      <c r="C271" s="100">
        <f>IF(ISTEXT(D271),MAX($C$4:$C270)+1,"")</f>
        <v>264</v>
      </c>
      <c r="D271" s="104" t="s">
        <v>11</v>
      </c>
      <c r="E271" s="120" t="s">
        <v>1357</v>
      </c>
      <c r="F271" s="92" t="s">
        <v>43</v>
      </c>
      <c r="G271" s="76"/>
      <c r="H271" s="98"/>
      <c r="I271" s="14">
        <f t="shared" si="20"/>
        <v>1</v>
      </c>
      <c r="J271" s="15">
        <f t="shared" si="21"/>
        <v>0</v>
      </c>
      <c r="K271" s="21">
        <f t="shared" si="19"/>
        <v>0</v>
      </c>
      <c r="L271" s="82"/>
    </row>
    <row r="272" spans="2:12" ht="30" customHeight="1" x14ac:dyDescent="0.3">
      <c r="B272" s="100" t="str">
        <f t="shared" si="18"/>
        <v>JMS</v>
      </c>
      <c r="C272" s="100">
        <f>IF(ISTEXT(D272),MAX($C$4:$C271)+1,"")</f>
        <v>265</v>
      </c>
      <c r="D272" s="104" t="s">
        <v>11</v>
      </c>
      <c r="E272" s="120" t="s">
        <v>1358</v>
      </c>
      <c r="F272" s="92" t="s">
        <v>43</v>
      </c>
      <c r="G272" s="76"/>
      <c r="H272" s="98"/>
      <c r="I272" s="14">
        <f t="shared" si="20"/>
        <v>1</v>
      </c>
      <c r="J272" s="15">
        <f t="shared" si="21"/>
        <v>0</v>
      </c>
      <c r="K272" s="21">
        <f t="shared" si="19"/>
        <v>0</v>
      </c>
      <c r="L272" s="82"/>
    </row>
    <row r="273" spans="2:12" ht="30" customHeight="1" x14ac:dyDescent="0.3">
      <c r="B273" s="100" t="str">
        <f t="shared" si="18"/>
        <v>JMS</v>
      </c>
      <c r="C273" s="100">
        <f>IF(ISTEXT(D273),MAX($C$4:$C272)+1,"")</f>
        <v>266</v>
      </c>
      <c r="D273" s="104" t="s">
        <v>11</v>
      </c>
      <c r="E273" s="120" t="s">
        <v>1359</v>
      </c>
      <c r="F273" s="92" t="s">
        <v>43</v>
      </c>
      <c r="G273" s="76"/>
      <c r="H273" s="98"/>
      <c r="I273" s="14">
        <f t="shared" si="20"/>
        <v>1</v>
      </c>
      <c r="J273" s="15">
        <f t="shared" si="21"/>
        <v>0</v>
      </c>
      <c r="K273" s="21">
        <f t="shared" si="19"/>
        <v>0</v>
      </c>
      <c r="L273" s="82"/>
    </row>
    <row r="274" spans="2:12" ht="30" customHeight="1" x14ac:dyDescent="0.3">
      <c r="B274" s="100" t="str">
        <f t="shared" si="18"/>
        <v>JMS</v>
      </c>
      <c r="C274" s="100">
        <f>IF(ISTEXT(D274),MAX($C$4:$C273)+1,"")</f>
        <v>267</v>
      </c>
      <c r="D274" s="104" t="s">
        <v>11</v>
      </c>
      <c r="E274" s="120" t="s">
        <v>1360</v>
      </c>
      <c r="F274" s="92" t="s">
        <v>43</v>
      </c>
      <c r="G274" s="76"/>
      <c r="H274" s="98"/>
      <c r="I274" s="14">
        <f t="shared" si="20"/>
        <v>1</v>
      </c>
      <c r="J274" s="15">
        <f t="shared" si="21"/>
        <v>0</v>
      </c>
      <c r="K274" s="21">
        <f t="shared" si="19"/>
        <v>0</v>
      </c>
      <c r="L274" s="82"/>
    </row>
    <row r="275" spans="2:12" ht="30" customHeight="1" x14ac:dyDescent="0.3">
      <c r="B275" s="100" t="str">
        <f t="shared" si="18"/>
        <v>JMS</v>
      </c>
      <c r="C275" s="100">
        <f>IF(ISTEXT(D275),MAX($C$4:$C274)+1,"")</f>
        <v>268</v>
      </c>
      <c r="D275" s="104" t="s">
        <v>11</v>
      </c>
      <c r="E275" s="120" t="s">
        <v>1361</v>
      </c>
      <c r="F275" s="92" t="s">
        <v>43</v>
      </c>
      <c r="G275" s="76"/>
      <c r="H275" s="98"/>
      <c r="I275" s="14">
        <f t="shared" si="20"/>
        <v>1</v>
      </c>
      <c r="J275" s="15">
        <f t="shared" si="21"/>
        <v>0</v>
      </c>
      <c r="K275" s="21">
        <f t="shared" si="19"/>
        <v>0</v>
      </c>
      <c r="L275" s="82"/>
    </row>
    <row r="276" spans="2:12" ht="30" customHeight="1" x14ac:dyDescent="0.3">
      <c r="B276" s="100" t="str">
        <f t="shared" si="18"/>
        <v>JMS</v>
      </c>
      <c r="C276" s="100">
        <f>IF(ISTEXT(D276),MAX($C$4:$C275)+1,"")</f>
        <v>269</v>
      </c>
      <c r="D276" s="104" t="s">
        <v>11</v>
      </c>
      <c r="E276" s="120" t="s">
        <v>1669</v>
      </c>
      <c r="F276" s="92" t="s">
        <v>43</v>
      </c>
      <c r="G276" s="76"/>
      <c r="H276" s="98"/>
      <c r="I276" s="14">
        <f t="shared" si="20"/>
        <v>1</v>
      </c>
      <c r="J276" s="15">
        <f t="shared" si="21"/>
        <v>0</v>
      </c>
      <c r="K276" s="21">
        <f t="shared" si="19"/>
        <v>0</v>
      </c>
      <c r="L276" s="82"/>
    </row>
    <row r="277" spans="2:12" ht="30" customHeight="1" x14ac:dyDescent="0.3">
      <c r="B277" s="100" t="str">
        <f t="shared" si="18"/>
        <v>JMS</v>
      </c>
      <c r="C277" s="100">
        <f>IF(ISTEXT(D277),MAX($C$4:$C276)+1,"")</f>
        <v>270</v>
      </c>
      <c r="D277" s="104" t="s">
        <v>11</v>
      </c>
      <c r="E277" s="120" t="s">
        <v>1362</v>
      </c>
      <c r="F277" s="92" t="s">
        <v>43</v>
      </c>
      <c r="G277" s="76"/>
      <c r="H277" s="98"/>
      <c r="I277" s="14">
        <f t="shared" si="20"/>
        <v>1</v>
      </c>
      <c r="J277" s="15">
        <f t="shared" si="21"/>
        <v>0</v>
      </c>
      <c r="K277" s="21">
        <f t="shared" si="19"/>
        <v>0</v>
      </c>
      <c r="L277" s="82"/>
    </row>
    <row r="278" spans="2:12" ht="30" customHeight="1" x14ac:dyDescent="0.3">
      <c r="B278" s="100" t="str">
        <f t="shared" si="18"/>
        <v>JMS</v>
      </c>
      <c r="C278" s="100">
        <f>IF(ISTEXT(D278),MAX($C$4:$C277)+1,"")</f>
        <v>271</v>
      </c>
      <c r="D278" s="104" t="s">
        <v>11</v>
      </c>
      <c r="E278" s="120" t="s">
        <v>1363</v>
      </c>
      <c r="F278" s="92" t="s">
        <v>43</v>
      </c>
      <c r="G278" s="76"/>
      <c r="H278" s="98"/>
      <c r="I278" s="14">
        <f t="shared" si="20"/>
        <v>1</v>
      </c>
      <c r="J278" s="15">
        <f t="shared" si="21"/>
        <v>0</v>
      </c>
      <c r="K278" s="21">
        <f t="shared" si="19"/>
        <v>0</v>
      </c>
      <c r="L278" s="82"/>
    </row>
    <row r="279" spans="2:12" ht="30" customHeight="1" x14ac:dyDescent="0.3">
      <c r="B279" s="100" t="str">
        <f t="shared" si="18"/>
        <v>JMS</v>
      </c>
      <c r="C279" s="100">
        <f>IF(ISTEXT(D279),MAX($C$4:$C278)+1,"")</f>
        <v>272</v>
      </c>
      <c r="D279" s="104" t="s">
        <v>11</v>
      </c>
      <c r="E279" s="120" t="s">
        <v>1364</v>
      </c>
      <c r="F279" s="92" t="s">
        <v>43</v>
      </c>
      <c r="G279" s="76"/>
      <c r="H279" s="98"/>
      <c r="I279" s="14">
        <f t="shared" si="20"/>
        <v>1</v>
      </c>
      <c r="J279" s="15">
        <f t="shared" si="21"/>
        <v>0</v>
      </c>
      <c r="K279" s="21">
        <f t="shared" si="19"/>
        <v>0</v>
      </c>
      <c r="L279" s="82"/>
    </row>
    <row r="280" spans="2:12" ht="30" customHeight="1" x14ac:dyDescent="0.3">
      <c r="B280" s="100" t="str">
        <f t="shared" si="18"/>
        <v>JMS</v>
      </c>
      <c r="C280" s="100">
        <f>IF(ISTEXT(D280),MAX($C$4:$C279)+1,"")</f>
        <v>273</v>
      </c>
      <c r="D280" s="104" t="s">
        <v>11</v>
      </c>
      <c r="E280" s="122" t="s">
        <v>1365</v>
      </c>
      <c r="F280" s="92" t="s">
        <v>43</v>
      </c>
      <c r="G280" s="76"/>
      <c r="H280" s="98"/>
      <c r="I280" s="14">
        <f t="shared" si="20"/>
        <v>1</v>
      </c>
      <c r="J280" s="15">
        <f t="shared" si="21"/>
        <v>0</v>
      </c>
      <c r="K280" s="21">
        <f t="shared" si="19"/>
        <v>0</v>
      </c>
      <c r="L280" s="82"/>
    </row>
    <row r="281" spans="2:12" ht="30" customHeight="1" x14ac:dyDescent="0.3">
      <c r="B281" s="100" t="str">
        <f t="shared" si="18"/>
        <v>JMS</v>
      </c>
      <c r="C281" s="100">
        <f>IF(ISTEXT(D281),MAX($C$4:$C280)+1,"")</f>
        <v>274</v>
      </c>
      <c r="D281" s="104" t="s">
        <v>11</v>
      </c>
      <c r="E281" s="122" t="s">
        <v>1366</v>
      </c>
      <c r="F281" s="92" t="s">
        <v>43</v>
      </c>
      <c r="G281" s="76"/>
      <c r="H281" s="98"/>
      <c r="I281" s="14">
        <f t="shared" si="20"/>
        <v>1</v>
      </c>
      <c r="J281" s="15">
        <f t="shared" si="21"/>
        <v>0</v>
      </c>
      <c r="K281" s="21">
        <f t="shared" si="19"/>
        <v>0</v>
      </c>
      <c r="L281" s="82"/>
    </row>
    <row r="282" spans="2:12" ht="30" customHeight="1" x14ac:dyDescent="0.3">
      <c r="B282" s="100" t="str">
        <f t="shared" ref="B282:B348" si="22">IF(C282="","",$B$4)</f>
        <v>JMS</v>
      </c>
      <c r="C282" s="100">
        <f>IF(ISTEXT(D282),MAX($C$4:$C281)+1,"")</f>
        <v>275</v>
      </c>
      <c r="D282" s="104" t="s">
        <v>11</v>
      </c>
      <c r="E282" s="122" t="s">
        <v>1287</v>
      </c>
      <c r="F282" s="92" t="s">
        <v>43</v>
      </c>
      <c r="G282" s="76"/>
      <c r="H282" s="98"/>
      <c r="I282" s="14">
        <f t="shared" si="20"/>
        <v>1</v>
      </c>
      <c r="J282" s="15">
        <f t="shared" si="21"/>
        <v>0</v>
      </c>
      <c r="K282" s="21">
        <f t="shared" si="19"/>
        <v>0</v>
      </c>
      <c r="L282" s="82"/>
    </row>
    <row r="283" spans="2:12" ht="30" customHeight="1" x14ac:dyDescent="0.3">
      <c r="B283" s="100" t="str">
        <f t="shared" si="22"/>
        <v>JMS</v>
      </c>
      <c r="C283" s="100">
        <f>IF(ISTEXT(D283),MAX($C$4:$C282)+1,"")</f>
        <v>276</v>
      </c>
      <c r="D283" s="104" t="s">
        <v>11</v>
      </c>
      <c r="E283" s="122" t="s">
        <v>1367</v>
      </c>
      <c r="F283" s="92" t="s">
        <v>43</v>
      </c>
      <c r="G283" s="76"/>
      <c r="H283" s="98"/>
      <c r="I283" s="14">
        <f t="shared" si="20"/>
        <v>1</v>
      </c>
      <c r="J283" s="15">
        <f t="shared" si="21"/>
        <v>0</v>
      </c>
      <c r="K283" s="21">
        <f t="shared" si="19"/>
        <v>0</v>
      </c>
      <c r="L283" s="82"/>
    </row>
    <row r="284" spans="2:12" ht="30" customHeight="1" x14ac:dyDescent="0.3">
      <c r="B284" s="100" t="str">
        <f t="shared" si="22"/>
        <v>JMS</v>
      </c>
      <c r="C284" s="100">
        <f>IF(ISTEXT(D284),MAX($C$4:$C283)+1,"")</f>
        <v>277</v>
      </c>
      <c r="D284" s="104" t="s">
        <v>11</v>
      </c>
      <c r="E284" s="122" t="s">
        <v>1368</v>
      </c>
      <c r="F284" s="92" t="s">
        <v>43</v>
      </c>
      <c r="G284" s="76"/>
      <c r="H284" s="98"/>
      <c r="I284" s="14">
        <f t="shared" si="20"/>
        <v>1</v>
      </c>
      <c r="J284" s="15">
        <f t="shared" si="21"/>
        <v>0</v>
      </c>
      <c r="K284" s="21">
        <f t="shared" si="19"/>
        <v>0</v>
      </c>
      <c r="L284" s="82"/>
    </row>
    <row r="285" spans="2:12" ht="30" customHeight="1" x14ac:dyDescent="0.3">
      <c r="B285" s="100" t="str">
        <f t="shared" si="22"/>
        <v>JMS</v>
      </c>
      <c r="C285" s="100">
        <f>IF(ISTEXT(D285),MAX($C$4:$C284)+1,"")</f>
        <v>278</v>
      </c>
      <c r="D285" s="104" t="s">
        <v>11</v>
      </c>
      <c r="E285" s="122" t="s">
        <v>394</v>
      </c>
      <c r="F285" s="92" t="s">
        <v>43</v>
      </c>
      <c r="G285" s="76"/>
      <c r="H285" s="98"/>
      <c r="I285" s="14">
        <f t="shared" si="20"/>
        <v>1</v>
      </c>
      <c r="J285" s="15">
        <f t="shared" si="21"/>
        <v>0</v>
      </c>
      <c r="K285" s="21">
        <f t="shared" si="19"/>
        <v>0</v>
      </c>
      <c r="L285" s="82"/>
    </row>
    <row r="286" spans="2:12" ht="30" customHeight="1" x14ac:dyDescent="0.3">
      <c r="B286" s="100" t="str">
        <f t="shared" si="22"/>
        <v>JMS</v>
      </c>
      <c r="C286" s="100">
        <f>IF(ISTEXT(D286),MAX($C$4:$C285)+1,"")</f>
        <v>279</v>
      </c>
      <c r="D286" s="104" t="s">
        <v>11</v>
      </c>
      <c r="E286" s="122" t="s">
        <v>1369</v>
      </c>
      <c r="F286" s="92" t="s">
        <v>43</v>
      </c>
      <c r="G286" s="76"/>
      <c r="H286" s="98"/>
      <c r="I286" s="14">
        <f t="shared" si="20"/>
        <v>1</v>
      </c>
      <c r="J286" s="15">
        <f t="shared" si="21"/>
        <v>0</v>
      </c>
      <c r="K286" s="21">
        <f t="shared" si="19"/>
        <v>0</v>
      </c>
      <c r="L286" s="82"/>
    </row>
    <row r="287" spans="2:12" ht="30" customHeight="1" x14ac:dyDescent="0.3">
      <c r="B287" s="100" t="str">
        <f t="shared" si="22"/>
        <v>JMS</v>
      </c>
      <c r="C287" s="100">
        <f>IF(ISTEXT(D287),MAX($C$4:$C286)+1,"")</f>
        <v>280</v>
      </c>
      <c r="D287" s="104" t="s">
        <v>11</v>
      </c>
      <c r="E287" s="122" t="s">
        <v>1370</v>
      </c>
      <c r="F287" s="92" t="s">
        <v>43</v>
      </c>
      <c r="G287" s="76"/>
      <c r="H287" s="98"/>
      <c r="I287" s="14">
        <f t="shared" si="20"/>
        <v>1</v>
      </c>
      <c r="J287" s="15">
        <f t="shared" si="21"/>
        <v>0</v>
      </c>
      <c r="K287" s="21">
        <f t="shared" si="19"/>
        <v>0</v>
      </c>
      <c r="L287" s="82"/>
    </row>
    <row r="288" spans="2:12" ht="30" customHeight="1" x14ac:dyDescent="0.3">
      <c r="B288" s="100" t="str">
        <f t="shared" si="22"/>
        <v>JMS</v>
      </c>
      <c r="C288" s="100">
        <f>IF(ISTEXT(D288),MAX($C$4:$C287)+1,"")</f>
        <v>281</v>
      </c>
      <c r="D288" s="104" t="s">
        <v>11</v>
      </c>
      <c r="E288" s="122" t="s">
        <v>1313</v>
      </c>
      <c r="F288" s="92" t="s">
        <v>43</v>
      </c>
      <c r="G288" s="76"/>
      <c r="H288" s="98"/>
      <c r="I288" s="14">
        <f t="shared" si="20"/>
        <v>1</v>
      </c>
      <c r="J288" s="15">
        <f t="shared" si="21"/>
        <v>0</v>
      </c>
      <c r="K288" s="21">
        <f t="shared" si="19"/>
        <v>0</v>
      </c>
      <c r="L288" s="82"/>
    </row>
    <row r="289" spans="2:12" ht="30" customHeight="1" x14ac:dyDescent="0.3">
      <c r="B289" s="100" t="str">
        <f t="shared" si="22"/>
        <v>JMS</v>
      </c>
      <c r="C289" s="100">
        <f>IF(ISTEXT(D289),MAX($C$4:$C288)+1,"")</f>
        <v>282</v>
      </c>
      <c r="D289" s="104" t="s">
        <v>11</v>
      </c>
      <c r="E289" s="122" t="s">
        <v>1371</v>
      </c>
      <c r="F289" s="92" t="s">
        <v>43</v>
      </c>
      <c r="G289" s="76"/>
      <c r="H289" s="98"/>
      <c r="I289" s="14">
        <f t="shared" si="20"/>
        <v>1</v>
      </c>
      <c r="J289" s="15">
        <f t="shared" si="21"/>
        <v>0</v>
      </c>
      <c r="K289" s="21">
        <f t="shared" si="19"/>
        <v>0</v>
      </c>
      <c r="L289" s="82"/>
    </row>
    <row r="290" spans="2:12" ht="30" customHeight="1" x14ac:dyDescent="0.3">
      <c r="B290" s="100" t="str">
        <f t="shared" si="22"/>
        <v>JMS</v>
      </c>
      <c r="C290" s="100">
        <f>IF(ISTEXT(D290),MAX($C$4:$C289)+1,"")</f>
        <v>283</v>
      </c>
      <c r="D290" s="104" t="s">
        <v>11</v>
      </c>
      <c r="E290" s="120" t="s">
        <v>1372</v>
      </c>
      <c r="F290" s="92" t="s">
        <v>43</v>
      </c>
      <c r="G290" s="76"/>
      <c r="H290" s="98"/>
      <c r="I290" s="14">
        <f t="shared" si="20"/>
        <v>1</v>
      </c>
      <c r="J290" s="15">
        <f t="shared" si="21"/>
        <v>0</v>
      </c>
      <c r="K290" s="21">
        <f t="shared" si="19"/>
        <v>0</v>
      </c>
      <c r="L290" s="82"/>
    </row>
    <row r="291" spans="2:12" ht="30" customHeight="1" x14ac:dyDescent="0.3">
      <c r="B291" s="100" t="str">
        <f t="shared" si="22"/>
        <v>JMS</v>
      </c>
      <c r="C291" s="100">
        <f>IF(ISTEXT(D291),MAX($C$4:$C290)+1,"")</f>
        <v>284</v>
      </c>
      <c r="D291" s="104" t="s">
        <v>11</v>
      </c>
      <c r="E291" s="120" t="s">
        <v>1373</v>
      </c>
      <c r="F291" s="92" t="s">
        <v>43</v>
      </c>
      <c r="G291" s="76"/>
      <c r="H291" s="98"/>
      <c r="I291" s="14">
        <f t="shared" si="20"/>
        <v>1</v>
      </c>
      <c r="J291" s="15">
        <f t="shared" si="21"/>
        <v>0</v>
      </c>
      <c r="K291" s="21">
        <f t="shared" si="19"/>
        <v>0</v>
      </c>
      <c r="L291" s="82"/>
    </row>
    <row r="292" spans="2:12" ht="30" customHeight="1" x14ac:dyDescent="0.3">
      <c r="B292" s="100" t="str">
        <f t="shared" si="22"/>
        <v>JMS</v>
      </c>
      <c r="C292" s="100">
        <f>IF(ISTEXT(D292),MAX($C$4:$C291)+1,"")</f>
        <v>285</v>
      </c>
      <c r="D292" s="104" t="s">
        <v>11</v>
      </c>
      <c r="E292" s="120" t="s">
        <v>1374</v>
      </c>
      <c r="F292" s="92" t="s">
        <v>43</v>
      </c>
      <c r="G292" s="76"/>
      <c r="H292" s="98"/>
      <c r="I292" s="14">
        <f t="shared" si="20"/>
        <v>1</v>
      </c>
      <c r="J292" s="15">
        <f t="shared" si="21"/>
        <v>0</v>
      </c>
      <c r="K292" s="21">
        <f t="shared" si="19"/>
        <v>0</v>
      </c>
      <c r="L292" s="82"/>
    </row>
    <row r="293" spans="2:12" ht="30" customHeight="1" x14ac:dyDescent="0.3">
      <c r="B293" s="100" t="str">
        <f t="shared" si="22"/>
        <v>JMS</v>
      </c>
      <c r="C293" s="100">
        <f>IF(ISTEXT(D293),MAX($C$4:$C292)+1,"")</f>
        <v>286</v>
      </c>
      <c r="D293" s="104" t="s">
        <v>11</v>
      </c>
      <c r="E293" s="120" t="s">
        <v>1375</v>
      </c>
      <c r="F293" s="92" t="s">
        <v>43</v>
      </c>
      <c r="G293" s="76"/>
      <c r="H293" s="98"/>
      <c r="I293" s="14">
        <f t="shared" si="20"/>
        <v>1</v>
      </c>
      <c r="J293" s="15">
        <f t="shared" si="21"/>
        <v>0</v>
      </c>
      <c r="K293" s="21">
        <f t="shared" si="19"/>
        <v>0</v>
      </c>
      <c r="L293" s="82"/>
    </row>
    <row r="294" spans="2:12" ht="30" customHeight="1" x14ac:dyDescent="0.3">
      <c r="B294" s="100" t="str">
        <f t="shared" si="22"/>
        <v>JMS</v>
      </c>
      <c r="C294" s="100">
        <f>IF(ISTEXT(D294),MAX($C$4:$C293)+1,"")</f>
        <v>287</v>
      </c>
      <c r="D294" s="104" t="s">
        <v>11</v>
      </c>
      <c r="E294" s="120" t="s">
        <v>1376</v>
      </c>
      <c r="F294" s="92" t="s">
        <v>43</v>
      </c>
      <c r="G294" s="76"/>
      <c r="H294" s="98"/>
      <c r="I294" s="14">
        <f t="shared" si="20"/>
        <v>1</v>
      </c>
      <c r="J294" s="15">
        <f t="shared" si="21"/>
        <v>0</v>
      </c>
      <c r="K294" s="21">
        <f t="shared" si="19"/>
        <v>0</v>
      </c>
      <c r="L294" s="82"/>
    </row>
    <row r="295" spans="2:12" ht="15.6" x14ac:dyDescent="0.3">
      <c r="B295" s="103" t="s">
        <v>1377</v>
      </c>
      <c r="C295" s="103"/>
      <c r="D295" s="103"/>
      <c r="E295" s="103"/>
      <c r="F295" s="103"/>
      <c r="G295" s="103"/>
      <c r="H295" s="103"/>
      <c r="I295" s="103"/>
      <c r="J295" s="103"/>
      <c r="K295" s="103"/>
      <c r="L295" s="103"/>
    </row>
    <row r="296" spans="2:12" ht="30" customHeight="1" x14ac:dyDescent="0.3">
      <c r="B296" s="100" t="str">
        <f t="shared" si="22"/>
        <v>JMS</v>
      </c>
      <c r="C296" s="100">
        <f>IF(ISTEXT(D296),MAX($C$4:$C294)+1,"")</f>
        <v>288</v>
      </c>
      <c r="D296" s="104" t="s">
        <v>11</v>
      </c>
      <c r="E296" s="114" t="s">
        <v>1378</v>
      </c>
      <c r="F296" s="92" t="s">
        <v>43</v>
      </c>
      <c r="G296" s="76"/>
      <c r="H296" s="98"/>
      <c r="I296" s="14">
        <f t="shared" si="20"/>
        <v>1</v>
      </c>
      <c r="J296" s="15">
        <f t="shared" si="21"/>
        <v>0</v>
      </c>
      <c r="K296" s="21">
        <f t="shared" si="19"/>
        <v>0</v>
      </c>
      <c r="L296" s="82"/>
    </row>
    <row r="297" spans="2:12" ht="30" customHeight="1" x14ac:dyDescent="0.3">
      <c r="B297" s="100" t="str">
        <f t="shared" si="22"/>
        <v>JMS</v>
      </c>
      <c r="C297" s="100">
        <f>IF(ISTEXT(D297),MAX($C$4:$C296)+1,"")</f>
        <v>289</v>
      </c>
      <c r="D297" s="104" t="s">
        <v>11</v>
      </c>
      <c r="E297" s="114" t="s">
        <v>1379</v>
      </c>
      <c r="F297" s="92" t="s">
        <v>43</v>
      </c>
      <c r="G297" s="76"/>
      <c r="H297" s="98"/>
      <c r="I297" s="14">
        <f t="shared" si="20"/>
        <v>1</v>
      </c>
      <c r="J297" s="15">
        <f t="shared" si="21"/>
        <v>0</v>
      </c>
      <c r="K297" s="21">
        <f t="shared" si="19"/>
        <v>0</v>
      </c>
      <c r="L297" s="82"/>
    </row>
    <row r="298" spans="2:12" ht="30" customHeight="1" x14ac:dyDescent="0.3">
      <c r="B298" s="100" t="str">
        <f t="shared" si="22"/>
        <v>JMS</v>
      </c>
      <c r="C298" s="100">
        <f>IF(ISTEXT(D298),MAX($C$4:$C297)+1,"")</f>
        <v>290</v>
      </c>
      <c r="D298" s="104" t="s">
        <v>11</v>
      </c>
      <c r="E298" s="114" t="s">
        <v>1380</v>
      </c>
      <c r="F298" s="92" t="s">
        <v>43</v>
      </c>
      <c r="G298" s="76"/>
      <c r="H298" s="98"/>
      <c r="I298" s="14">
        <f t="shared" si="20"/>
        <v>1</v>
      </c>
      <c r="J298" s="15">
        <f t="shared" si="21"/>
        <v>0</v>
      </c>
      <c r="K298" s="21">
        <f t="shared" si="19"/>
        <v>0</v>
      </c>
      <c r="L298" s="82"/>
    </row>
    <row r="299" spans="2:12" ht="30" customHeight="1" x14ac:dyDescent="0.3">
      <c r="B299" s="100" t="str">
        <f t="shared" si="22"/>
        <v>JMS</v>
      </c>
      <c r="C299" s="100">
        <f>IF(ISTEXT(D299),MAX($C$4:$C298)+1,"")</f>
        <v>291</v>
      </c>
      <c r="D299" s="104" t="s">
        <v>11</v>
      </c>
      <c r="E299" s="114" t="s">
        <v>1381</v>
      </c>
      <c r="F299" s="92" t="s">
        <v>43</v>
      </c>
      <c r="G299" s="76"/>
      <c r="H299" s="98"/>
      <c r="I299" s="14">
        <f t="shared" si="20"/>
        <v>1</v>
      </c>
      <c r="J299" s="15">
        <f t="shared" si="21"/>
        <v>0</v>
      </c>
      <c r="K299" s="21">
        <f t="shared" si="19"/>
        <v>0</v>
      </c>
      <c r="L299" s="82"/>
    </row>
    <row r="300" spans="2:12" ht="30" customHeight="1" x14ac:dyDescent="0.3">
      <c r="B300" s="100" t="str">
        <f t="shared" si="22"/>
        <v>JMS</v>
      </c>
      <c r="C300" s="100">
        <f>IF(ISTEXT(D300),MAX($C$4:$C299)+1,"")</f>
        <v>292</v>
      </c>
      <c r="D300" s="104" t="s">
        <v>11</v>
      </c>
      <c r="E300" s="120" t="s">
        <v>1382</v>
      </c>
      <c r="F300" s="92" t="s">
        <v>43</v>
      </c>
      <c r="G300" s="76"/>
      <c r="H300" s="98"/>
      <c r="I300" s="14">
        <f t="shared" si="20"/>
        <v>1</v>
      </c>
      <c r="J300" s="15">
        <f t="shared" si="21"/>
        <v>0</v>
      </c>
      <c r="K300" s="21">
        <f t="shared" si="19"/>
        <v>0</v>
      </c>
      <c r="L300" s="82"/>
    </row>
    <row r="301" spans="2:12" ht="30" customHeight="1" x14ac:dyDescent="0.3">
      <c r="B301" s="100" t="str">
        <f t="shared" si="22"/>
        <v>JMS</v>
      </c>
      <c r="C301" s="100">
        <f>IF(ISTEXT(D301),MAX($C$4:$C300)+1,"")</f>
        <v>293</v>
      </c>
      <c r="D301" s="104" t="s">
        <v>11</v>
      </c>
      <c r="E301" s="122" t="s">
        <v>1383</v>
      </c>
      <c r="F301" s="92" t="s">
        <v>43</v>
      </c>
      <c r="G301" s="76"/>
      <c r="H301" s="98"/>
      <c r="I301" s="14">
        <f t="shared" si="20"/>
        <v>1</v>
      </c>
      <c r="J301" s="15">
        <f t="shared" si="21"/>
        <v>0</v>
      </c>
      <c r="K301" s="21">
        <f t="shared" si="19"/>
        <v>0</v>
      </c>
      <c r="L301" s="82"/>
    </row>
    <row r="302" spans="2:12" ht="30" customHeight="1" x14ac:dyDescent="0.3">
      <c r="B302" s="100" t="str">
        <f t="shared" si="22"/>
        <v>JMS</v>
      </c>
      <c r="C302" s="100">
        <f>IF(ISTEXT(D302),MAX($C$4:$C301)+1,"")</f>
        <v>294</v>
      </c>
      <c r="D302" s="104" t="s">
        <v>11</v>
      </c>
      <c r="E302" s="122" t="s">
        <v>1384</v>
      </c>
      <c r="F302" s="92" t="s">
        <v>43</v>
      </c>
      <c r="G302" s="76"/>
      <c r="H302" s="98"/>
      <c r="I302" s="14">
        <f t="shared" si="20"/>
        <v>1</v>
      </c>
      <c r="J302" s="15">
        <f t="shared" si="21"/>
        <v>0</v>
      </c>
      <c r="K302" s="21">
        <f t="shared" si="19"/>
        <v>0</v>
      </c>
      <c r="L302" s="82"/>
    </row>
    <row r="303" spans="2:12" ht="30" customHeight="1" x14ac:dyDescent="0.3">
      <c r="B303" s="100" t="str">
        <f t="shared" si="22"/>
        <v>JMS</v>
      </c>
      <c r="C303" s="100">
        <f>IF(ISTEXT(D303),MAX($C$4:$C302)+1,"")</f>
        <v>295</v>
      </c>
      <c r="D303" s="104" t="s">
        <v>11</v>
      </c>
      <c r="E303" s="122" t="s">
        <v>1385</v>
      </c>
      <c r="F303" s="92" t="s">
        <v>43</v>
      </c>
      <c r="G303" s="76"/>
      <c r="H303" s="98"/>
      <c r="I303" s="14">
        <f t="shared" si="20"/>
        <v>1</v>
      </c>
      <c r="J303" s="15">
        <f t="shared" si="21"/>
        <v>0</v>
      </c>
      <c r="K303" s="21">
        <f t="shared" si="19"/>
        <v>0</v>
      </c>
      <c r="L303" s="82"/>
    </row>
    <row r="304" spans="2:12" ht="30" customHeight="1" x14ac:dyDescent="0.3">
      <c r="B304" s="100" t="str">
        <f t="shared" si="22"/>
        <v>JMS</v>
      </c>
      <c r="C304" s="100">
        <f>IF(ISTEXT(D304),MAX($C$4:$C303)+1,"")</f>
        <v>296</v>
      </c>
      <c r="D304" s="104" t="s">
        <v>11</v>
      </c>
      <c r="E304" s="122" t="s">
        <v>1386</v>
      </c>
      <c r="F304" s="92" t="s">
        <v>43</v>
      </c>
      <c r="G304" s="76"/>
      <c r="H304" s="98"/>
      <c r="I304" s="14">
        <f t="shared" si="20"/>
        <v>1</v>
      </c>
      <c r="J304" s="15">
        <f t="shared" si="21"/>
        <v>0</v>
      </c>
      <c r="K304" s="21">
        <f t="shared" si="19"/>
        <v>0</v>
      </c>
      <c r="L304" s="82"/>
    </row>
    <row r="305" spans="2:12" ht="30" customHeight="1" x14ac:dyDescent="0.3">
      <c r="B305" s="100" t="str">
        <f t="shared" si="22"/>
        <v>JMS</v>
      </c>
      <c r="C305" s="100">
        <f>IF(ISTEXT(D305),MAX($C$4:$C304)+1,"")</f>
        <v>297</v>
      </c>
      <c r="D305" s="104" t="s">
        <v>11</v>
      </c>
      <c r="E305" s="122" t="s">
        <v>1387</v>
      </c>
      <c r="F305" s="92" t="s">
        <v>43</v>
      </c>
      <c r="G305" s="76"/>
      <c r="H305" s="98"/>
      <c r="I305" s="14">
        <f t="shared" si="20"/>
        <v>1</v>
      </c>
      <c r="J305" s="15">
        <f t="shared" si="21"/>
        <v>0</v>
      </c>
      <c r="K305" s="21">
        <f t="shared" si="19"/>
        <v>0</v>
      </c>
      <c r="L305" s="82"/>
    </row>
    <row r="306" spans="2:12" ht="30" customHeight="1" x14ac:dyDescent="0.3">
      <c r="B306" s="100" t="str">
        <f t="shared" si="22"/>
        <v>JMS</v>
      </c>
      <c r="C306" s="100">
        <f>IF(ISTEXT(D306),MAX($C$4:$C305)+1,"")</f>
        <v>298</v>
      </c>
      <c r="D306" s="104" t="s">
        <v>11</v>
      </c>
      <c r="E306" s="122" t="s">
        <v>1388</v>
      </c>
      <c r="F306" s="92" t="s">
        <v>43</v>
      </c>
      <c r="G306" s="76"/>
      <c r="H306" s="98"/>
      <c r="I306" s="14">
        <f t="shared" si="20"/>
        <v>1</v>
      </c>
      <c r="J306" s="15">
        <f t="shared" si="21"/>
        <v>0</v>
      </c>
      <c r="K306" s="21">
        <f t="shared" si="19"/>
        <v>0</v>
      </c>
      <c r="L306" s="82"/>
    </row>
    <row r="307" spans="2:12" ht="30" customHeight="1" x14ac:dyDescent="0.3">
      <c r="B307" s="100" t="str">
        <f t="shared" si="22"/>
        <v>JMS</v>
      </c>
      <c r="C307" s="100">
        <f>IF(ISTEXT(D307),MAX($C$4:$C306)+1,"")</f>
        <v>299</v>
      </c>
      <c r="D307" s="104" t="s">
        <v>11</v>
      </c>
      <c r="E307" s="122" t="s">
        <v>1389</v>
      </c>
      <c r="F307" s="92" t="s">
        <v>43</v>
      </c>
      <c r="G307" s="76"/>
      <c r="H307" s="98"/>
      <c r="I307" s="14">
        <f t="shared" si="20"/>
        <v>1</v>
      </c>
      <c r="J307" s="15">
        <f t="shared" si="21"/>
        <v>0</v>
      </c>
      <c r="K307" s="21">
        <f t="shared" si="19"/>
        <v>0</v>
      </c>
      <c r="L307" s="82"/>
    </row>
    <row r="308" spans="2:12" ht="30" customHeight="1" x14ac:dyDescent="0.3">
      <c r="B308" s="100" t="str">
        <f t="shared" si="22"/>
        <v>JMS</v>
      </c>
      <c r="C308" s="100">
        <f>IF(ISTEXT(D308),MAX($C$4:$C307)+1,"")</f>
        <v>300</v>
      </c>
      <c r="D308" s="104" t="s">
        <v>11</v>
      </c>
      <c r="E308" s="114" t="s">
        <v>1390</v>
      </c>
      <c r="F308" s="92" t="s">
        <v>43</v>
      </c>
      <c r="G308" s="76"/>
      <c r="H308" s="98"/>
      <c r="I308" s="14">
        <f t="shared" si="20"/>
        <v>1</v>
      </c>
      <c r="J308" s="15">
        <f t="shared" si="21"/>
        <v>0</v>
      </c>
      <c r="K308" s="21">
        <f t="shared" si="19"/>
        <v>0</v>
      </c>
      <c r="L308" s="82"/>
    </row>
    <row r="309" spans="2:12" ht="30" customHeight="1" x14ac:dyDescent="0.3">
      <c r="B309" s="100" t="str">
        <f t="shared" si="22"/>
        <v>JMS</v>
      </c>
      <c r="C309" s="100">
        <f>IF(ISTEXT(D309),MAX($C$4:$C308)+1,"")</f>
        <v>301</v>
      </c>
      <c r="D309" s="104" t="s">
        <v>11</v>
      </c>
      <c r="E309" s="114" t="s">
        <v>1391</v>
      </c>
      <c r="F309" s="92" t="s">
        <v>43</v>
      </c>
      <c r="G309" s="76"/>
      <c r="H309" s="98"/>
      <c r="I309" s="14">
        <f t="shared" si="20"/>
        <v>1</v>
      </c>
      <c r="J309" s="15">
        <f t="shared" si="21"/>
        <v>0</v>
      </c>
      <c r="K309" s="21">
        <f t="shared" si="19"/>
        <v>0</v>
      </c>
      <c r="L309" s="82"/>
    </row>
    <row r="310" spans="2:12" ht="30" customHeight="1" x14ac:dyDescent="0.3">
      <c r="B310" s="100" t="str">
        <f t="shared" si="22"/>
        <v>JMS</v>
      </c>
      <c r="C310" s="100">
        <f>IF(ISTEXT(D310),MAX($C$4:$C309)+1,"")</f>
        <v>302</v>
      </c>
      <c r="D310" s="104" t="s">
        <v>11</v>
      </c>
      <c r="E310" s="114" t="s">
        <v>1392</v>
      </c>
      <c r="F310" s="92" t="s">
        <v>43</v>
      </c>
      <c r="G310" s="76"/>
      <c r="H310" s="98"/>
      <c r="I310" s="14">
        <f t="shared" si="20"/>
        <v>1</v>
      </c>
      <c r="J310" s="15">
        <f t="shared" si="21"/>
        <v>0</v>
      </c>
      <c r="K310" s="21">
        <f t="shared" si="19"/>
        <v>0</v>
      </c>
      <c r="L310" s="82"/>
    </row>
    <row r="311" spans="2:12" ht="30" customHeight="1" x14ac:dyDescent="0.3">
      <c r="B311" s="100" t="str">
        <f t="shared" si="22"/>
        <v>JMS</v>
      </c>
      <c r="C311" s="100">
        <f>IF(ISTEXT(D311),MAX($C$4:$C310)+1,"")</f>
        <v>303</v>
      </c>
      <c r="D311" s="104" t="s">
        <v>11</v>
      </c>
      <c r="E311" s="114" t="s">
        <v>1393</v>
      </c>
      <c r="F311" s="92" t="s">
        <v>43</v>
      </c>
      <c r="G311" s="76"/>
      <c r="H311" s="98"/>
      <c r="I311" s="14">
        <f t="shared" si="20"/>
        <v>1</v>
      </c>
      <c r="J311" s="15">
        <f t="shared" si="21"/>
        <v>0</v>
      </c>
      <c r="K311" s="21">
        <f t="shared" si="19"/>
        <v>0</v>
      </c>
      <c r="L311" s="82"/>
    </row>
    <row r="312" spans="2:12" ht="30" customHeight="1" x14ac:dyDescent="0.3">
      <c r="B312" s="100" t="str">
        <f t="shared" si="22"/>
        <v>JMS</v>
      </c>
      <c r="C312" s="100">
        <f>IF(ISTEXT(D312),MAX($C$4:$C311)+1,"")</f>
        <v>304</v>
      </c>
      <c r="D312" s="104" t="s">
        <v>11</v>
      </c>
      <c r="E312" s="114" t="s">
        <v>1394</v>
      </c>
      <c r="F312" s="92" t="s">
        <v>43</v>
      </c>
      <c r="G312" s="76"/>
      <c r="H312" s="98"/>
      <c r="I312" s="14">
        <f t="shared" si="20"/>
        <v>1</v>
      </c>
      <c r="J312" s="15">
        <f t="shared" si="21"/>
        <v>0</v>
      </c>
      <c r="K312" s="21">
        <f t="shared" si="19"/>
        <v>0</v>
      </c>
      <c r="L312" s="82"/>
    </row>
    <row r="313" spans="2:12" ht="30" customHeight="1" x14ac:dyDescent="0.3">
      <c r="B313" s="100" t="str">
        <f t="shared" si="22"/>
        <v>JMS</v>
      </c>
      <c r="C313" s="100">
        <f>IF(ISTEXT(D313),MAX($C$4:$C312)+1,"")</f>
        <v>305</v>
      </c>
      <c r="D313" s="104" t="s">
        <v>11</v>
      </c>
      <c r="E313" s="114" t="s">
        <v>1395</v>
      </c>
      <c r="F313" s="92" t="s">
        <v>43</v>
      </c>
      <c r="G313" s="76"/>
      <c r="H313" s="98"/>
      <c r="I313" s="14">
        <f t="shared" si="20"/>
        <v>1</v>
      </c>
      <c r="J313" s="15">
        <f t="shared" si="21"/>
        <v>0</v>
      </c>
      <c r="K313" s="21">
        <f t="shared" si="19"/>
        <v>0</v>
      </c>
      <c r="L313" s="82"/>
    </row>
    <row r="314" spans="2:12" ht="30" customHeight="1" x14ac:dyDescent="0.3">
      <c r="B314" s="100" t="str">
        <f t="shared" si="22"/>
        <v>JMS</v>
      </c>
      <c r="C314" s="100">
        <f>IF(ISTEXT(D314),MAX($C$4:$C313)+1,"")</f>
        <v>306</v>
      </c>
      <c r="D314" s="104" t="s">
        <v>11</v>
      </c>
      <c r="E314" s="114" t="s">
        <v>1396</v>
      </c>
      <c r="F314" s="92" t="s">
        <v>43</v>
      </c>
      <c r="G314" s="76"/>
      <c r="H314" s="98"/>
      <c r="I314" s="14">
        <f t="shared" si="20"/>
        <v>1</v>
      </c>
      <c r="J314" s="15">
        <f t="shared" si="21"/>
        <v>0</v>
      </c>
      <c r="K314" s="21">
        <f t="shared" si="19"/>
        <v>0</v>
      </c>
      <c r="L314" s="82"/>
    </row>
    <row r="315" spans="2:12" ht="30" customHeight="1" x14ac:dyDescent="0.3">
      <c r="B315" s="100" t="str">
        <f t="shared" si="22"/>
        <v>JMS</v>
      </c>
      <c r="C315" s="100">
        <f>IF(ISTEXT(D315),MAX($C$4:$C314)+1,"")</f>
        <v>307</v>
      </c>
      <c r="D315" s="104" t="s">
        <v>11</v>
      </c>
      <c r="E315" s="114" t="s">
        <v>1397</v>
      </c>
      <c r="F315" s="92" t="s">
        <v>43</v>
      </c>
      <c r="G315" s="76"/>
      <c r="H315" s="98"/>
      <c r="I315" s="14">
        <f t="shared" si="20"/>
        <v>1</v>
      </c>
      <c r="J315" s="15">
        <f t="shared" si="21"/>
        <v>0</v>
      </c>
      <c r="K315" s="21">
        <f t="shared" si="19"/>
        <v>0</v>
      </c>
      <c r="L315" s="82"/>
    </row>
    <row r="316" spans="2:12" ht="15.6" x14ac:dyDescent="0.3">
      <c r="B316" s="103" t="s">
        <v>1398</v>
      </c>
      <c r="C316" s="103"/>
      <c r="D316" s="103"/>
      <c r="E316" s="103"/>
      <c r="F316" s="103"/>
      <c r="G316" s="103"/>
      <c r="H316" s="103"/>
      <c r="I316" s="103"/>
      <c r="J316" s="103"/>
      <c r="K316" s="103"/>
      <c r="L316" s="103"/>
    </row>
    <row r="317" spans="2:12" ht="30" customHeight="1" x14ac:dyDescent="0.3">
      <c r="B317" s="100" t="str">
        <f t="shared" si="22"/>
        <v>JMS</v>
      </c>
      <c r="C317" s="100">
        <f>IF(ISTEXT(D317),MAX($C$4:$C315)+1,"")</f>
        <v>308</v>
      </c>
      <c r="D317" s="104" t="s">
        <v>11</v>
      </c>
      <c r="E317" s="114" t="s">
        <v>1399</v>
      </c>
      <c r="F317" s="92" t="s">
        <v>43</v>
      </c>
      <c r="G317" s="76"/>
      <c r="H317" s="98"/>
      <c r="I317" s="14">
        <f t="shared" si="20"/>
        <v>1</v>
      </c>
      <c r="J317" s="15">
        <f t="shared" si="21"/>
        <v>0</v>
      </c>
      <c r="K317" s="21">
        <f t="shared" si="19"/>
        <v>0</v>
      </c>
      <c r="L317" s="82"/>
    </row>
    <row r="318" spans="2:12" ht="30" customHeight="1" x14ac:dyDescent="0.3">
      <c r="B318" s="100" t="str">
        <f t="shared" si="22"/>
        <v>JMS</v>
      </c>
      <c r="C318" s="100">
        <f>IF(ISTEXT(D318),MAX($C$4:$C317)+1,"")</f>
        <v>309</v>
      </c>
      <c r="D318" s="104" t="s">
        <v>11</v>
      </c>
      <c r="E318" s="114" t="s">
        <v>1400</v>
      </c>
      <c r="F318" s="92" t="s">
        <v>43</v>
      </c>
      <c r="G318" s="76"/>
      <c r="H318" s="98"/>
      <c r="I318" s="14">
        <f t="shared" si="20"/>
        <v>1</v>
      </c>
      <c r="J318" s="15">
        <f t="shared" si="21"/>
        <v>0</v>
      </c>
      <c r="K318" s="21">
        <f t="shared" si="19"/>
        <v>0</v>
      </c>
      <c r="L318" s="82"/>
    </row>
    <row r="319" spans="2:12" ht="30" customHeight="1" x14ac:dyDescent="0.3">
      <c r="B319" s="100" t="str">
        <f t="shared" si="22"/>
        <v>JMS</v>
      </c>
      <c r="C319" s="100">
        <f>IF(ISTEXT(D319),MAX($C$4:$C318)+1,"")</f>
        <v>310</v>
      </c>
      <c r="D319" s="104" t="s">
        <v>11</v>
      </c>
      <c r="E319" s="120" t="s">
        <v>1401</v>
      </c>
      <c r="F319" s="92" t="s">
        <v>43</v>
      </c>
      <c r="G319" s="76"/>
      <c r="H319" s="98"/>
      <c r="I319" s="14">
        <f t="shared" si="20"/>
        <v>1</v>
      </c>
      <c r="J319" s="15">
        <f t="shared" si="21"/>
        <v>0</v>
      </c>
      <c r="K319" s="21">
        <f t="shared" si="19"/>
        <v>0</v>
      </c>
      <c r="L319" s="82"/>
    </row>
    <row r="320" spans="2:12" ht="30" customHeight="1" x14ac:dyDescent="0.3">
      <c r="B320" s="100" t="str">
        <f t="shared" si="22"/>
        <v>JMS</v>
      </c>
      <c r="C320" s="100">
        <f>IF(ISTEXT(D320),MAX($C$4:$C319)+1,"")</f>
        <v>311</v>
      </c>
      <c r="D320" s="104" t="s">
        <v>11</v>
      </c>
      <c r="E320" s="122" t="s">
        <v>784</v>
      </c>
      <c r="F320" s="92" t="s">
        <v>43</v>
      </c>
      <c r="G320" s="76"/>
      <c r="H320" s="98"/>
      <c r="I320" s="14">
        <f t="shared" si="20"/>
        <v>1</v>
      </c>
      <c r="J320" s="15">
        <f t="shared" si="21"/>
        <v>0</v>
      </c>
      <c r="K320" s="21">
        <f t="shared" si="19"/>
        <v>0</v>
      </c>
      <c r="L320" s="82"/>
    </row>
    <row r="321" spans="2:12" ht="30" customHeight="1" x14ac:dyDescent="0.3">
      <c r="B321" s="100" t="str">
        <f t="shared" si="22"/>
        <v>JMS</v>
      </c>
      <c r="C321" s="100">
        <f>IF(ISTEXT(D321),MAX($C$4:$C320)+1,"")</f>
        <v>312</v>
      </c>
      <c r="D321" s="104" t="s">
        <v>11</v>
      </c>
      <c r="E321" s="122" t="s">
        <v>785</v>
      </c>
      <c r="F321" s="92" t="s">
        <v>43</v>
      </c>
      <c r="G321" s="76"/>
      <c r="H321" s="98"/>
      <c r="I321" s="14">
        <f t="shared" si="20"/>
        <v>1</v>
      </c>
      <c r="J321" s="15">
        <f t="shared" si="21"/>
        <v>0</v>
      </c>
      <c r="K321" s="21">
        <f t="shared" si="19"/>
        <v>0</v>
      </c>
      <c r="L321" s="82"/>
    </row>
    <row r="322" spans="2:12" ht="30" customHeight="1" x14ac:dyDescent="0.3">
      <c r="B322" s="100" t="str">
        <f t="shared" si="22"/>
        <v>JMS</v>
      </c>
      <c r="C322" s="100">
        <f>IF(ISTEXT(D322),MAX($C$4:$C321)+1,"")</f>
        <v>313</v>
      </c>
      <c r="D322" s="104" t="s">
        <v>11</v>
      </c>
      <c r="E322" s="122" t="s">
        <v>786</v>
      </c>
      <c r="F322" s="92" t="s">
        <v>43</v>
      </c>
      <c r="G322" s="76"/>
      <c r="H322" s="98"/>
      <c r="I322" s="14">
        <f t="shared" si="20"/>
        <v>1</v>
      </c>
      <c r="J322" s="15">
        <f t="shared" si="21"/>
        <v>0</v>
      </c>
      <c r="K322" s="21">
        <f t="shared" si="19"/>
        <v>0</v>
      </c>
      <c r="L322" s="82"/>
    </row>
    <row r="323" spans="2:12" ht="30" customHeight="1" x14ac:dyDescent="0.3">
      <c r="B323" s="100" t="str">
        <f t="shared" si="22"/>
        <v>JMS</v>
      </c>
      <c r="C323" s="100">
        <f>IF(ISTEXT(D323),MAX($C$4:$C322)+1,"")</f>
        <v>314</v>
      </c>
      <c r="D323" s="104" t="s">
        <v>11</v>
      </c>
      <c r="E323" s="122" t="s">
        <v>787</v>
      </c>
      <c r="F323" s="92" t="s">
        <v>43</v>
      </c>
      <c r="G323" s="76"/>
      <c r="H323" s="98"/>
      <c r="I323" s="14">
        <f t="shared" si="20"/>
        <v>1</v>
      </c>
      <c r="J323" s="15">
        <f t="shared" si="21"/>
        <v>0</v>
      </c>
      <c r="K323" s="21">
        <f t="shared" si="19"/>
        <v>0</v>
      </c>
      <c r="L323" s="82"/>
    </row>
    <row r="324" spans="2:12" ht="30" customHeight="1" x14ac:dyDescent="0.3">
      <c r="B324" s="100" t="str">
        <f t="shared" si="22"/>
        <v>JMS</v>
      </c>
      <c r="C324" s="100">
        <f>IF(ISTEXT(D324),MAX($C$4:$C323)+1,"")</f>
        <v>315</v>
      </c>
      <c r="D324" s="104" t="s">
        <v>11</v>
      </c>
      <c r="E324" s="122" t="s">
        <v>788</v>
      </c>
      <c r="F324" s="92" t="s">
        <v>43</v>
      </c>
      <c r="G324" s="76"/>
      <c r="H324" s="98"/>
      <c r="I324" s="14">
        <f t="shared" si="20"/>
        <v>1</v>
      </c>
      <c r="J324" s="15">
        <f t="shared" si="21"/>
        <v>0</v>
      </c>
      <c r="K324" s="21">
        <f t="shared" si="19"/>
        <v>0</v>
      </c>
      <c r="L324" s="82"/>
    </row>
    <row r="325" spans="2:12" ht="30" customHeight="1" x14ac:dyDescent="0.3">
      <c r="B325" s="100" t="str">
        <f t="shared" si="22"/>
        <v>JMS</v>
      </c>
      <c r="C325" s="100">
        <f>IF(ISTEXT(D325),MAX($C$4:$C324)+1,"")</f>
        <v>316</v>
      </c>
      <c r="D325" s="104" t="s">
        <v>11</v>
      </c>
      <c r="E325" s="122" t="s">
        <v>789</v>
      </c>
      <c r="F325" s="92" t="s">
        <v>43</v>
      </c>
      <c r="G325" s="76"/>
      <c r="H325" s="98"/>
      <c r="I325" s="14">
        <f t="shared" si="20"/>
        <v>1</v>
      </c>
      <c r="J325" s="15">
        <f t="shared" si="21"/>
        <v>0</v>
      </c>
      <c r="K325" s="21">
        <f t="shared" ref="K325:K388" si="23">I325*J325</f>
        <v>0</v>
      </c>
      <c r="L325" s="82"/>
    </row>
    <row r="326" spans="2:12" ht="30" customHeight="1" x14ac:dyDescent="0.3">
      <c r="B326" s="100" t="str">
        <f t="shared" si="22"/>
        <v>JMS</v>
      </c>
      <c r="C326" s="100">
        <f>IF(ISTEXT(D326),MAX($C$4:$C325)+1,"")</f>
        <v>317</v>
      </c>
      <c r="D326" s="104" t="s">
        <v>11</v>
      </c>
      <c r="E326" s="120" t="s">
        <v>1402</v>
      </c>
      <c r="F326" s="92" t="s">
        <v>43</v>
      </c>
      <c r="G326" s="76"/>
      <c r="H326" s="98"/>
      <c r="I326" s="14">
        <f t="shared" si="20"/>
        <v>1</v>
      </c>
      <c r="J326" s="15">
        <f t="shared" si="21"/>
        <v>0</v>
      </c>
      <c r="K326" s="21">
        <f t="shared" si="23"/>
        <v>0</v>
      </c>
      <c r="L326" s="82"/>
    </row>
    <row r="327" spans="2:12" ht="30" customHeight="1" x14ac:dyDescent="0.3">
      <c r="B327" s="100" t="str">
        <f t="shared" si="22"/>
        <v>JMS</v>
      </c>
      <c r="C327" s="100">
        <f>IF(ISTEXT(D327),MAX($C$4:$C326)+1,"")</f>
        <v>318</v>
      </c>
      <c r="D327" s="104" t="s">
        <v>11</v>
      </c>
      <c r="E327" s="120" t="s">
        <v>1403</v>
      </c>
      <c r="F327" s="92" t="s">
        <v>43</v>
      </c>
      <c r="G327" s="76"/>
      <c r="H327" s="98"/>
      <c r="I327" s="14">
        <f t="shared" si="20"/>
        <v>1</v>
      </c>
      <c r="J327" s="15">
        <f t="shared" si="21"/>
        <v>0</v>
      </c>
      <c r="K327" s="21">
        <f t="shared" si="23"/>
        <v>0</v>
      </c>
      <c r="L327" s="82"/>
    </row>
    <row r="328" spans="2:12" ht="30" customHeight="1" x14ac:dyDescent="0.3">
      <c r="B328" s="100" t="str">
        <f t="shared" si="22"/>
        <v>JMS</v>
      </c>
      <c r="C328" s="100">
        <f>IF(ISTEXT(D328),MAX($C$4:$C327)+1,"")</f>
        <v>319</v>
      </c>
      <c r="D328" s="104" t="s">
        <v>11</v>
      </c>
      <c r="E328" s="120" t="s">
        <v>1404</v>
      </c>
      <c r="F328" s="92" t="s">
        <v>43</v>
      </c>
      <c r="G328" s="76"/>
      <c r="H328" s="98"/>
      <c r="I328" s="14">
        <f t="shared" si="20"/>
        <v>1</v>
      </c>
      <c r="J328" s="15">
        <f t="shared" si="21"/>
        <v>0</v>
      </c>
      <c r="K328" s="21">
        <f t="shared" si="23"/>
        <v>0</v>
      </c>
      <c r="L328" s="82"/>
    </row>
    <row r="329" spans="2:12" ht="30" customHeight="1" x14ac:dyDescent="0.3">
      <c r="B329" s="100" t="str">
        <f t="shared" si="22"/>
        <v>JMS</v>
      </c>
      <c r="C329" s="100">
        <f>IF(ISTEXT(D329),MAX($C$4:$C328)+1,"")</f>
        <v>320</v>
      </c>
      <c r="D329" s="104" t="s">
        <v>11</v>
      </c>
      <c r="E329" s="120" t="s">
        <v>1405</v>
      </c>
      <c r="F329" s="92" t="s">
        <v>43</v>
      </c>
      <c r="G329" s="76"/>
      <c r="H329" s="98"/>
      <c r="I329" s="14">
        <f t="shared" si="20"/>
        <v>1</v>
      </c>
      <c r="J329" s="15">
        <f t="shared" si="21"/>
        <v>0</v>
      </c>
      <c r="K329" s="21">
        <f t="shared" si="23"/>
        <v>0</v>
      </c>
      <c r="L329" s="82"/>
    </row>
    <row r="330" spans="2:12" ht="30" customHeight="1" x14ac:dyDescent="0.3">
      <c r="B330" s="100" t="str">
        <f t="shared" si="22"/>
        <v>JMS</v>
      </c>
      <c r="C330" s="100">
        <f>IF(ISTEXT(D330),MAX($C$4:$C329)+1,"")</f>
        <v>321</v>
      </c>
      <c r="D330" s="104" t="s">
        <v>11</v>
      </c>
      <c r="E330" s="120" t="s">
        <v>1406</v>
      </c>
      <c r="F330" s="92" t="s">
        <v>43</v>
      </c>
      <c r="G330" s="76"/>
      <c r="H330" s="98"/>
      <c r="I330" s="14">
        <f t="shared" si="20"/>
        <v>1</v>
      </c>
      <c r="J330" s="15">
        <f t="shared" si="21"/>
        <v>0</v>
      </c>
      <c r="K330" s="21">
        <f t="shared" si="23"/>
        <v>0</v>
      </c>
      <c r="L330" s="82"/>
    </row>
    <row r="331" spans="2:12" ht="30" customHeight="1" x14ac:dyDescent="0.3">
      <c r="B331" s="100" t="str">
        <f t="shared" si="22"/>
        <v>JMS</v>
      </c>
      <c r="C331" s="100">
        <f>IF(ISTEXT(D331),MAX($C$4:$C330)+1,"")</f>
        <v>322</v>
      </c>
      <c r="D331" s="104" t="s">
        <v>11</v>
      </c>
      <c r="E331" s="120" t="s">
        <v>1407</v>
      </c>
      <c r="F331" s="92" t="s">
        <v>43</v>
      </c>
      <c r="G331" s="76"/>
      <c r="H331" s="98"/>
      <c r="I331" s="14">
        <f t="shared" si="20"/>
        <v>1</v>
      </c>
      <c r="J331" s="15">
        <f t="shared" si="21"/>
        <v>0</v>
      </c>
      <c r="K331" s="21">
        <f t="shared" si="23"/>
        <v>0</v>
      </c>
      <c r="L331" s="82"/>
    </row>
    <row r="332" spans="2:12" ht="30" customHeight="1" x14ac:dyDescent="0.3">
      <c r="B332" s="100" t="str">
        <f t="shared" si="22"/>
        <v>JMS</v>
      </c>
      <c r="C332" s="100">
        <f>IF(ISTEXT(D332),MAX($C$4:$C331)+1,"")</f>
        <v>323</v>
      </c>
      <c r="D332" s="104" t="s">
        <v>11</v>
      </c>
      <c r="E332" s="120" t="s">
        <v>1408</v>
      </c>
      <c r="F332" s="92" t="s">
        <v>43</v>
      </c>
      <c r="G332" s="76"/>
      <c r="H332" s="98"/>
      <c r="I332" s="14">
        <f t="shared" ref="I332:I399" si="24">VLOOKUP($D332,SpecData,2,FALSE)</f>
        <v>1</v>
      </c>
      <c r="J332" s="15">
        <f t="shared" ref="J332:J399" si="25">VLOOKUP($F332,AvailabilityData,2,FALSE)</f>
        <v>0</v>
      </c>
      <c r="K332" s="21">
        <f t="shared" si="23"/>
        <v>0</v>
      </c>
      <c r="L332" s="82"/>
    </row>
    <row r="333" spans="2:12" ht="30" customHeight="1" x14ac:dyDescent="0.3">
      <c r="B333" s="100" t="str">
        <f t="shared" si="22"/>
        <v>JMS</v>
      </c>
      <c r="C333" s="100">
        <f>IF(ISTEXT(D333),MAX($C$4:$C332)+1,"")</f>
        <v>324</v>
      </c>
      <c r="D333" s="104" t="s">
        <v>11</v>
      </c>
      <c r="E333" s="120" t="s">
        <v>1409</v>
      </c>
      <c r="F333" s="92" t="s">
        <v>43</v>
      </c>
      <c r="G333" s="76"/>
      <c r="H333" s="98"/>
      <c r="I333" s="14">
        <f t="shared" si="24"/>
        <v>1</v>
      </c>
      <c r="J333" s="15">
        <f t="shared" si="25"/>
        <v>0</v>
      </c>
      <c r="K333" s="21">
        <f t="shared" si="23"/>
        <v>0</v>
      </c>
      <c r="L333" s="82"/>
    </row>
    <row r="334" spans="2:12" ht="30" customHeight="1" x14ac:dyDescent="0.3">
      <c r="B334" s="100" t="str">
        <f t="shared" si="22"/>
        <v>JMS</v>
      </c>
      <c r="C334" s="100">
        <f>IF(ISTEXT(D334),MAX($C$4:$C333)+1,"")</f>
        <v>325</v>
      </c>
      <c r="D334" s="104" t="s">
        <v>11</v>
      </c>
      <c r="E334" s="120" t="s">
        <v>1410</v>
      </c>
      <c r="F334" s="92" t="s">
        <v>43</v>
      </c>
      <c r="G334" s="76"/>
      <c r="H334" s="98"/>
      <c r="I334" s="14">
        <f t="shared" si="24"/>
        <v>1</v>
      </c>
      <c r="J334" s="15">
        <f t="shared" si="25"/>
        <v>0</v>
      </c>
      <c r="K334" s="21">
        <f t="shared" si="23"/>
        <v>0</v>
      </c>
      <c r="L334" s="82"/>
    </row>
    <row r="335" spans="2:12" ht="30" customHeight="1" x14ac:dyDescent="0.3">
      <c r="B335" s="100" t="str">
        <f t="shared" si="22"/>
        <v>JMS</v>
      </c>
      <c r="C335" s="100">
        <f>IF(ISTEXT(D335),MAX($C$4:$C334)+1,"")</f>
        <v>326</v>
      </c>
      <c r="D335" s="104" t="s">
        <v>11</v>
      </c>
      <c r="E335" s="120" t="s">
        <v>1411</v>
      </c>
      <c r="F335" s="92" t="s">
        <v>43</v>
      </c>
      <c r="G335" s="76"/>
      <c r="H335" s="98"/>
      <c r="I335" s="14">
        <f t="shared" si="24"/>
        <v>1</v>
      </c>
      <c r="J335" s="15">
        <f t="shared" si="25"/>
        <v>0</v>
      </c>
      <c r="K335" s="21">
        <f t="shared" si="23"/>
        <v>0</v>
      </c>
      <c r="L335" s="82"/>
    </row>
    <row r="336" spans="2:12" ht="30" customHeight="1" x14ac:dyDescent="0.3">
      <c r="B336" s="100" t="str">
        <f t="shared" si="22"/>
        <v>JMS</v>
      </c>
      <c r="C336" s="100">
        <f>IF(ISTEXT(D336),MAX($C$4:$C335)+1,"")</f>
        <v>327</v>
      </c>
      <c r="D336" s="104" t="s">
        <v>11</v>
      </c>
      <c r="E336" s="120" t="s">
        <v>1412</v>
      </c>
      <c r="F336" s="92" t="s">
        <v>43</v>
      </c>
      <c r="G336" s="76"/>
      <c r="H336" s="98"/>
      <c r="I336" s="14">
        <f t="shared" si="24"/>
        <v>1</v>
      </c>
      <c r="J336" s="15">
        <f t="shared" si="25"/>
        <v>0</v>
      </c>
      <c r="K336" s="21">
        <f t="shared" si="23"/>
        <v>0</v>
      </c>
      <c r="L336" s="82"/>
    </row>
    <row r="337" spans="2:12" ht="30" customHeight="1" x14ac:dyDescent="0.3">
      <c r="B337" s="100" t="str">
        <f t="shared" si="22"/>
        <v>JMS</v>
      </c>
      <c r="C337" s="100">
        <f>IF(ISTEXT(D337),MAX($C$4:$C336)+1,"")</f>
        <v>328</v>
      </c>
      <c r="D337" s="104" t="s">
        <v>11</v>
      </c>
      <c r="E337" s="120" t="s">
        <v>1413</v>
      </c>
      <c r="F337" s="92" t="s">
        <v>43</v>
      </c>
      <c r="G337" s="76"/>
      <c r="H337" s="98"/>
      <c r="I337" s="14">
        <f t="shared" si="24"/>
        <v>1</v>
      </c>
      <c r="J337" s="15">
        <f t="shared" si="25"/>
        <v>0</v>
      </c>
      <c r="K337" s="21">
        <f t="shared" si="23"/>
        <v>0</v>
      </c>
      <c r="L337" s="82"/>
    </row>
    <row r="338" spans="2:12" ht="15.6" x14ac:dyDescent="0.3">
      <c r="B338" s="103" t="s">
        <v>1414</v>
      </c>
      <c r="C338" s="103"/>
      <c r="D338" s="103"/>
      <c r="E338" s="103"/>
      <c r="F338" s="103"/>
      <c r="G338" s="103"/>
      <c r="H338" s="103"/>
      <c r="I338" s="103"/>
      <c r="J338" s="103"/>
      <c r="K338" s="103"/>
      <c r="L338" s="103"/>
    </row>
    <row r="339" spans="2:12" ht="30" customHeight="1" x14ac:dyDescent="0.3">
      <c r="B339" s="100" t="str">
        <f t="shared" si="22"/>
        <v>JMS</v>
      </c>
      <c r="C339" s="100">
        <f>IF(ISTEXT(D339),MAX($C$4:$C337)+1,"")</f>
        <v>329</v>
      </c>
      <c r="D339" s="104" t="s">
        <v>11</v>
      </c>
      <c r="E339" s="114" t="s">
        <v>1415</v>
      </c>
      <c r="F339" s="92" t="s">
        <v>43</v>
      </c>
      <c r="G339" s="76"/>
      <c r="H339" s="98"/>
      <c r="I339" s="14">
        <f t="shared" si="24"/>
        <v>1</v>
      </c>
      <c r="J339" s="15">
        <f t="shared" si="25"/>
        <v>0</v>
      </c>
      <c r="K339" s="21">
        <f t="shared" si="23"/>
        <v>0</v>
      </c>
      <c r="L339" s="82"/>
    </row>
    <row r="340" spans="2:12" ht="30" customHeight="1" x14ac:dyDescent="0.3">
      <c r="B340" s="100" t="str">
        <f t="shared" si="22"/>
        <v>JMS</v>
      </c>
      <c r="C340" s="100">
        <f>IF(ISTEXT(D340),MAX($C$4:$C339)+1,"")</f>
        <v>330</v>
      </c>
      <c r="D340" s="104" t="s">
        <v>11</v>
      </c>
      <c r="E340" s="115" t="s">
        <v>1416</v>
      </c>
      <c r="F340" s="92" t="s">
        <v>43</v>
      </c>
      <c r="G340" s="76"/>
      <c r="H340" s="98"/>
      <c r="I340" s="14">
        <f t="shared" si="24"/>
        <v>1</v>
      </c>
      <c r="J340" s="15">
        <f t="shared" si="25"/>
        <v>0</v>
      </c>
      <c r="K340" s="21">
        <f t="shared" si="23"/>
        <v>0</v>
      </c>
      <c r="L340" s="82"/>
    </row>
    <row r="341" spans="2:12" ht="30" customHeight="1" x14ac:dyDescent="0.3">
      <c r="B341" s="100" t="str">
        <f t="shared" si="22"/>
        <v>JMS</v>
      </c>
      <c r="C341" s="100">
        <f>IF(ISTEXT(D341),MAX($C$4:$C340)+1,"")</f>
        <v>331</v>
      </c>
      <c r="D341" s="104" t="s">
        <v>11</v>
      </c>
      <c r="E341" s="115" t="s">
        <v>1417</v>
      </c>
      <c r="F341" s="92" t="s">
        <v>43</v>
      </c>
      <c r="G341" s="76"/>
      <c r="H341" s="98"/>
      <c r="I341" s="14">
        <f t="shared" si="24"/>
        <v>1</v>
      </c>
      <c r="J341" s="15">
        <f t="shared" si="25"/>
        <v>0</v>
      </c>
      <c r="K341" s="21">
        <f t="shared" si="23"/>
        <v>0</v>
      </c>
      <c r="L341" s="82"/>
    </row>
    <row r="342" spans="2:12" ht="30" customHeight="1" x14ac:dyDescent="0.3">
      <c r="B342" s="100" t="str">
        <f t="shared" si="22"/>
        <v>JMS</v>
      </c>
      <c r="C342" s="100">
        <f>IF(ISTEXT(D342),MAX($C$4:$C341)+1,"")</f>
        <v>332</v>
      </c>
      <c r="D342" s="104" t="s">
        <v>11</v>
      </c>
      <c r="E342" s="115" t="s">
        <v>1418</v>
      </c>
      <c r="F342" s="92" t="s">
        <v>43</v>
      </c>
      <c r="G342" s="76"/>
      <c r="H342" s="98"/>
      <c r="I342" s="14">
        <f t="shared" si="24"/>
        <v>1</v>
      </c>
      <c r="J342" s="15">
        <f t="shared" si="25"/>
        <v>0</v>
      </c>
      <c r="K342" s="21">
        <f t="shared" si="23"/>
        <v>0</v>
      </c>
      <c r="L342" s="82"/>
    </row>
    <row r="343" spans="2:12" ht="30" customHeight="1" x14ac:dyDescent="0.3">
      <c r="B343" s="100" t="str">
        <f t="shared" si="22"/>
        <v>JMS</v>
      </c>
      <c r="C343" s="100">
        <f>IF(ISTEXT(D343),MAX($C$4:$C342)+1,"")</f>
        <v>333</v>
      </c>
      <c r="D343" s="104" t="s">
        <v>11</v>
      </c>
      <c r="E343" s="115" t="s">
        <v>1419</v>
      </c>
      <c r="F343" s="92" t="s">
        <v>43</v>
      </c>
      <c r="G343" s="76"/>
      <c r="H343" s="98"/>
      <c r="I343" s="14">
        <f t="shared" si="24"/>
        <v>1</v>
      </c>
      <c r="J343" s="15">
        <f t="shared" si="25"/>
        <v>0</v>
      </c>
      <c r="K343" s="21">
        <f t="shared" si="23"/>
        <v>0</v>
      </c>
      <c r="L343" s="82"/>
    </row>
    <row r="344" spans="2:12" ht="30" customHeight="1" x14ac:dyDescent="0.3">
      <c r="B344" s="100" t="str">
        <f t="shared" si="22"/>
        <v>JMS</v>
      </c>
      <c r="C344" s="100">
        <f>IF(ISTEXT(D344),MAX($C$4:$C343)+1,"")</f>
        <v>334</v>
      </c>
      <c r="D344" s="104" t="s">
        <v>11</v>
      </c>
      <c r="E344" s="115" t="s">
        <v>1420</v>
      </c>
      <c r="F344" s="92" t="s">
        <v>43</v>
      </c>
      <c r="G344" s="76"/>
      <c r="H344" s="98"/>
      <c r="I344" s="14">
        <f t="shared" si="24"/>
        <v>1</v>
      </c>
      <c r="J344" s="15">
        <f t="shared" si="25"/>
        <v>0</v>
      </c>
      <c r="K344" s="21">
        <f t="shared" si="23"/>
        <v>0</v>
      </c>
      <c r="L344" s="82"/>
    </row>
    <row r="345" spans="2:12" ht="30" customHeight="1" x14ac:dyDescent="0.3">
      <c r="B345" s="100" t="str">
        <f t="shared" si="22"/>
        <v>JMS</v>
      </c>
      <c r="C345" s="100">
        <f>IF(ISTEXT(D345),MAX($C$4:$C344)+1,"")</f>
        <v>335</v>
      </c>
      <c r="D345" s="104" t="s">
        <v>11</v>
      </c>
      <c r="E345" s="115" t="s">
        <v>1421</v>
      </c>
      <c r="F345" s="92" t="s">
        <v>43</v>
      </c>
      <c r="G345" s="76"/>
      <c r="H345" s="98"/>
      <c r="I345" s="14">
        <f t="shared" si="24"/>
        <v>1</v>
      </c>
      <c r="J345" s="15">
        <f t="shared" si="25"/>
        <v>0</v>
      </c>
      <c r="K345" s="21">
        <f t="shared" si="23"/>
        <v>0</v>
      </c>
      <c r="L345" s="82"/>
    </row>
    <row r="346" spans="2:12" ht="30" customHeight="1" x14ac:dyDescent="0.3">
      <c r="B346" s="100" t="str">
        <f t="shared" si="22"/>
        <v>JMS</v>
      </c>
      <c r="C346" s="100">
        <f>IF(ISTEXT(D346),MAX($C$4:$C345)+1,"")</f>
        <v>336</v>
      </c>
      <c r="D346" s="104" t="s">
        <v>11</v>
      </c>
      <c r="E346" s="115" t="s">
        <v>1422</v>
      </c>
      <c r="F346" s="92" t="s">
        <v>43</v>
      </c>
      <c r="G346" s="76"/>
      <c r="H346" s="98"/>
      <c r="I346" s="14">
        <f t="shared" si="24"/>
        <v>1</v>
      </c>
      <c r="J346" s="15">
        <f t="shared" si="25"/>
        <v>0</v>
      </c>
      <c r="K346" s="21">
        <f t="shared" si="23"/>
        <v>0</v>
      </c>
      <c r="L346" s="82"/>
    </row>
    <row r="347" spans="2:12" ht="30" customHeight="1" x14ac:dyDescent="0.3">
      <c r="B347" s="100" t="str">
        <f t="shared" si="22"/>
        <v>JMS</v>
      </c>
      <c r="C347" s="100">
        <f>IF(ISTEXT(D347),MAX($C$4:$C346)+1,"")</f>
        <v>337</v>
      </c>
      <c r="D347" s="104" t="s">
        <v>11</v>
      </c>
      <c r="E347" s="115" t="s">
        <v>1423</v>
      </c>
      <c r="F347" s="92" t="s">
        <v>43</v>
      </c>
      <c r="G347" s="76"/>
      <c r="H347" s="98"/>
      <c r="I347" s="14">
        <f t="shared" si="24"/>
        <v>1</v>
      </c>
      <c r="J347" s="15">
        <f t="shared" si="25"/>
        <v>0</v>
      </c>
      <c r="K347" s="21">
        <f t="shared" si="23"/>
        <v>0</v>
      </c>
      <c r="L347" s="82"/>
    </row>
    <row r="348" spans="2:12" ht="30" customHeight="1" x14ac:dyDescent="0.3">
      <c r="B348" s="100" t="str">
        <f t="shared" si="22"/>
        <v>JMS</v>
      </c>
      <c r="C348" s="100">
        <f>IF(ISTEXT(D348),MAX($C$4:$C347)+1,"")</f>
        <v>338</v>
      </c>
      <c r="D348" s="104" t="s">
        <v>11</v>
      </c>
      <c r="E348" s="114" t="s">
        <v>1424</v>
      </c>
      <c r="F348" s="92" t="s">
        <v>43</v>
      </c>
      <c r="G348" s="76"/>
      <c r="H348" s="98"/>
      <c r="I348" s="14">
        <f t="shared" si="24"/>
        <v>1</v>
      </c>
      <c r="J348" s="15">
        <f t="shared" si="25"/>
        <v>0</v>
      </c>
      <c r="K348" s="21">
        <f t="shared" si="23"/>
        <v>0</v>
      </c>
      <c r="L348" s="82"/>
    </row>
    <row r="349" spans="2:12" ht="30" customHeight="1" x14ac:dyDescent="0.3">
      <c r="B349" s="100" t="str">
        <f t="shared" ref="B349:B415" si="26">IF(C349="","",$B$4)</f>
        <v>JMS</v>
      </c>
      <c r="C349" s="100">
        <f>IF(ISTEXT(D349),MAX($C$4:$C348)+1,"")</f>
        <v>339</v>
      </c>
      <c r="D349" s="104" t="s">
        <v>11</v>
      </c>
      <c r="E349" s="114" t="s">
        <v>1425</v>
      </c>
      <c r="F349" s="92" t="s">
        <v>43</v>
      </c>
      <c r="G349" s="76"/>
      <c r="H349" s="98"/>
      <c r="I349" s="14">
        <f t="shared" si="24"/>
        <v>1</v>
      </c>
      <c r="J349" s="15">
        <f t="shared" si="25"/>
        <v>0</v>
      </c>
      <c r="K349" s="21">
        <f t="shared" si="23"/>
        <v>0</v>
      </c>
      <c r="L349" s="82"/>
    </row>
    <row r="350" spans="2:12" ht="30" customHeight="1" x14ac:dyDescent="0.3">
      <c r="B350" s="100" t="str">
        <f t="shared" si="26"/>
        <v>JMS</v>
      </c>
      <c r="C350" s="100">
        <f>IF(ISTEXT(D350),MAX($C$4:$C349)+1,"")</f>
        <v>340</v>
      </c>
      <c r="D350" s="104" t="s">
        <v>11</v>
      </c>
      <c r="E350" s="114" t="s">
        <v>1426</v>
      </c>
      <c r="F350" s="92" t="s">
        <v>43</v>
      </c>
      <c r="G350" s="65"/>
      <c r="H350" s="29"/>
      <c r="I350" s="17">
        <f t="shared" si="24"/>
        <v>1</v>
      </c>
      <c r="J350" s="18">
        <f t="shared" si="25"/>
        <v>0</v>
      </c>
      <c r="K350" s="19">
        <f t="shared" si="23"/>
        <v>0</v>
      </c>
      <c r="L350" s="82"/>
    </row>
    <row r="351" spans="2:12" ht="15.6" x14ac:dyDescent="0.3">
      <c r="B351" s="103" t="s">
        <v>1427</v>
      </c>
      <c r="C351" s="103"/>
      <c r="D351" s="103"/>
      <c r="E351" s="103"/>
      <c r="F351" s="103"/>
      <c r="G351" s="103"/>
      <c r="H351" s="103"/>
      <c r="I351" s="103"/>
      <c r="J351" s="103"/>
      <c r="K351" s="103"/>
      <c r="L351" s="103"/>
    </row>
    <row r="352" spans="2:12" ht="30" customHeight="1" x14ac:dyDescent="0.3">
      <c r="B352" s="100" t="str">
        <f t="shared" si="26"/>
        <v>JMS</v>
      </c>
      <c r="C352" s="100">
        <f>IF(ISTEXT(D352),MAX($C$4:$C350)+1,"")</f>
        <v>341</v>
      </c>
      <c r="D352" s="104" t="s">
        <v>11</v>
      </c>
      <c r="E352" s="114" t="s">
        <v>1428</v>
      </c>
      <c r="F352" s="92" t="s">
        <v>43</v>
      </c>
      <c r="G352" s="76"/>
      <c r="H352" s="98"/>
      <c r="I352" s="14">
        <f t="shared" si="24"/>
        <v>1</v>
      </c>
      <c r="J352" s="15">
        <f t="shared" si="25"/>
        <v>0</v>
      </c>
      <c r="K352" s="21">
        <f t="shared" si="23"/>
        <v>0</v>
      </c>
      <c r="L352" s="82"/>
    </row>
    <row r="353" spans="2:12" ht="30" customHeight="1" x14ac:dyDescent="0.3">
      <c r="B353" s="100" t="str">
        <f t="shared" si="26"/>
        <v>JMS</v>
      </c>
      <c r="C353" s="100">
        <f>IF(ISTEXT(D353),MAX($C$4:$C352)+1,"")</f>
        <v>342</v>
      </c>
      <c r="D353" s="104" t="s">
        <v>11</v>
      </c>
      <c r="E353" s="114" t="s">
        <v>1429</v>
      </c>
      <c r="F353" s="92" t="s">
        <v>43</v>
      </c>
      <c r="G353" s="76"/>
      <c r="H353" s="98"/>
      <c r="I353" s="14">
        <f t="shared" si="24"/>
        <v>1</v>
      </c>
      <c r="J353" s="15">
        <f t="shared" si="25"/>
        <v>0</v>
      </c>
      <c r="K353" s="21">
        <f t="shared" si="23"/>
        <v>0</v>
      </c>
      <c r="L353" s="82"/>
    </row>
    <row r="354" spans="2:12" ht="30" customHeight="1" x14ac:dyDescent="0.3">
      <c r="B354" s="100" t="str">
        <f t="shared" si="26"/>
        <v>JMS</v>
      </c>
      <c r="C354" s="100">
        <f>IF(ISTEXT(D354),MAX($C$4:$C353)+1,"")</f>
        <v>343</v>
      </c>
      <c r="D354" s="104" t="s">
        <v>11</v>
      </c>
      <c r="E354" s="114" t="s">
        <v>1430</v>
      </c>
      <c r="F354" s="92" t="s">
        <v>43</v>
      </c>
      <c r="G354" s="76"/>
      <c r="H354" s="98"/>
      <c r="I354" s="14">
        <f t="shared" si="24"/>
        <v>1</v>
      </c>
      <c r="J354" s="15">
        <f t="shared" si="25"/>
        <v>0</v>
      </c>
      <c r="K354" s="21">
        <f t="shared" si="23"/>
        <v>0</v>
      </c>
      <c r="L354" s="82"/>
    </row>
    <row r="355" spans="2:12" ht="30" customHeight="1" x14ac:dyDescent="0.3">
      <c r="B355" s="100" t="str">
        <f t="shared" si="26"/>
        <v>JMS</v>
      </c>
      <c r="C355" s="100">
        <f>IF(ISTEXT(D355),MAX($C$4:$C354)+1,"")</f>
        <v>344</v>
      </c>
      <c r="D355" s="104" t="s">
        <v>11</v>
      </c>
      <c r="E355" s="122" t="s">
        <v>448</v>
      </c>
      <c r="F355" s="92" t="s">
        <v>43</v>
      </c>
      <c r="G355" s="76"/>
      <c r="H355" s="98"/>
      <c r="I355" s="14">
        <f t="shared" si="24"/>
        <v>1</v>
      </c>
      <c r="J355" s="15">
        <f t="shared" si="25"/>
        <v>0</v>
      </c>
      <c r="K355" s="21">
        <f t="shared" si="23"/>
        <v>0</v>
      </c>
      <c r="L355" s="82"/>
    </row>
    <row r="356" spans="2:12" ht="30" customHeight="1" x14ac:dyDescent="0.3">
      <c r="B356" s="100" t="str">
        <f t="shared" si="26"/>
        <v>JMS</v>
      </c>
      <c r="C356" s="100">
        <f>IF(ISTEXT(D356),MAX($C$4:$C355)+1,"")</f>
        <v>345</v>
      </c>
      <c r="D356" s="104" t="s">
        <v>11</v>
      </c>
      <c r="E356" s="122" t="s">
        <v>449</v>
      </c>
      <c r="F356" s="92" t="s">
        <v>43</v>
      </c>
      <c r="G356" s="76"/>
      <c r="H356" s="98"/>
      <c r="I356" s="14">
        <f t="shared" si="24"/>
        <v>1</v>
      </c>
      <c r="J356" s="15">
        <f t="shared" si="25"/>
        <v>0</v>
      </c>
      <c r="K356" s="21">
        <f t="shared" si="23"/>
        <v>0</v>
      </c>
      <c r="L356" s="82"/>
    </row>
    <row r="357" spans="2:12" ht="30" customHeight="1" x14ac:dyDescent="0.3">
      <c r="B357" s="100" t="str">
        <f t="shared" si="26"/>
        <v>JMS</v>
      </c>
      <c r="C357" s="100">
        <f>IF(ISTEXT(D357),MAX($C$4:$C356)+1,"")</f>
        <v>346</v>
      </c>
      <c r="D357" s="104" t="s">
        <v>11</v>
      </c>
      <c r="E357" s="122" t="s">
        <v>450</v>
      </c>
      <c r="F357" s="92" t="s">
        <v>43</v>
      </c>
      <c r="G357" s="76"/>
      <c r="H357" s="98"/>
      <c r="I357" s="14">
        <f t="shared" si="24"/>
        <v>1</v>
      </c>
      <c r="J357" s="15">
        <f t="shared" si="25"/>
        <v>0</v>
      </c>
      <c r="K357" s="21">
        <f t="shared" si="23"/>
        <v>0</v>
      </c>
      <c r="L357" s="82"/>
    </row>
    <row r="358" spans="2:12" ht="30" customHeight="1" x14ac:dyDescent="0.3">
      <c r="B358" s="100" t="str">
        <f t="shared" si="26"/>
        <v>JMS</v>
      </c>
      <c r="C358" s="100">
        <f>IF(ISTEXT(D358),MAX($C$4:$C357)+1,"")</f>
        <v>347</v>
      </c>
      <c r="D358" s="104" t="s">
        <v>11</v>
      </c>
      <c r="E358" s="122" t="s">
        <v>451</v>
      </c>
      <c r="F358" s="92" t="s">
        <v>43</v>
      </c>
      <c r="G358" s="76"/>
      <c r="H358" s="98"/>
      <c r="I358" s="14">
        <f t="shared" si="24"/>
        <v>1</v>
      </c>
      <c r="J358" s="15">
        <f t="shared" si="25"/>
        <v>0</v>
      </c>
      <c r="K358" s="21">
        <f t="shared" si="23"/>
        <v>0</v>
      </c>
      <c r="L358" s="82"/>
    </row>
    <row r="359" spans="2:12" ht="30" customHeight="1" x14ac:dyDescent="0.3">
      <c r="B359" s="100" t="str">
        <f t="shared" si="26"/>
        <v>JMS</v>
      </c>
      <c r="C359" s="100">
        <f>IF(ISTEXT(D359),MAX($C$4:$C358)+1,"")</f>
        <v>348</v>
      </c>
      <c r="D359" s="104" t="s">
        <v>11</v>
      </c>
      <c r="E359" s="114" t="s">
        <v>1431</v>
      </c>
      <c r="F359" s="92" t="s">
        <v>43</v>
      </c>
      <c r="G359" s="76"/>
      <c r="H359" s="98"/>
      <c r="I359" s="14">
        <f t="shared" si="24"/>
        <v>1</v>
      </c>
      <c r="J359" s="15">
        <f t="shared" si="25"/>
        <v>0</v>
      </c>
      <c r="K359" s="21">
        <f t="shared" si="23"/>
        <v>0</v>
      </c>
      <c r="L359" s="82"/>
    </row>
    <row r="360" spans="2:12" ht="30" customHeight="1" x14ac:dyDescent="0.3">
      <c r="B360" s="100" t="str">
        <f t="shared" si="26"/>
        <v>JMS</v>
      </c>
      <c r="C360" s="100">
        <f>IF(ISTEXT(D360),MAX($C$4:$C359)+1,"")</f>
        <v>349</v>
      </c>
      <c r="D360" s="104" t="s">
        <v>11</v>
      </c>
      <c r="E360" s="114" t="s">
        <v>1432</v>
      </c>
      <c r="F360" s="92" t="s">
        <v>43</v>
      </c>
      <c r="G360" s="76"/>
      <c r="H360" s="98"/>
      <c r="I360" s="14">
        <f t="shared" si="24"/>
        <v>1</v>
      </c>
      <c r="J360" s="15">
        <f t="shared" si="25"/>
        <v>0</v>
      </c>
      <c r="K360" s="21">
        <f t="shared" si="23"/>
        <v>0</v>
      </c>
      <c r="L360" s="82"/>
    </row>
    <row r="361" spans="2:12" ht="30" customHeight="1" x14ac:dyDescent="0.3">
      <c r="B361" s="100" t="str">
        <f t="shared" si="26"/>
        <v>JMS</v>
      </c>
      <c r="C361" s="100">
        <f>IF(ISTEXT(D361),MAX($C$4:$C360)+1,"")</f>
        <v>350</v>
      </c>
      <c r="D361" s="104" t="s">
        <v>11</v>
      </c>
      <c r="E361" s="114" t="s">
        <v>1433</v>
      </c>
      <c r="F361" s="92" t="s">
        <v>43</v>
      </c>
      <c r="G361" s="76"/>
      <c r="H361" s="98"/>
      <c r="I361" s="14">
        <f t="shared" si="24"/>
        <v>1</v>
      </c>
      <c r="J361" s="15">
        <f t="shared" si="25"/>
        <v>0</v>
      </c>
      <c r="K361" s="21">
        <f t="shared" si="23"/>
        <v>0</v>
      </c>
      <c r="L361" s="82"/>
    </row>
    <row r="362" spans="2:12" ht="30" customHeight="1" x14ac:dyDescent="0.3">
      <c r="B362" s="100" t="str">
        <f t="shared" si="26"/>
        <v>JMS</v>
      </c>
      <c r="C362" s="100">
        <f>IF(ISTEXT(D362),MAX($C$4:$C361)+1,"")</f>
        <v>351</v>
      </c>
      <c r="D362" s="104" t="s">
        <v>11</v>
      </c>
      <c r="E362" s="114" t="s">
        <v>1434</v>
      </c>
      <c r="F362" s="92" t="s">
        <v>43</v>
      </c>
      <c r="G362" s="76"/>
      <c r="H362" s="98"/>
      <c r="I362" s="14">
        <f t="shared" si="24"/>
        <v>1</v>
      </c>
      <c r="J362" s="15">
        <f t="shared" si="25"/>
        <v>0</v>
      </c>
      <c r="K362" s="21">
        <f t="shared" si="23"/>
        <v>0</v>
      </c>
      <c r="L362" s="82"/>
    </row>
    <row r="363" spans="2:12" ht="30" customHeight="1" x14ac:dyDescent="0.3">
      <c r="B363" s="100" t="str">
        <f t="shared" si="26"/>
        <v>JMS</v>
      </c>
      <c r="C363" s="100">
        <f>IF(ISTEXT(D363),MAX($C$4:$C362)+1,"")</f>
        <v>352</v>
      </c>
      <c r="D363" s="104" t="s">
        <v>11</v>
      </c>
      <c r="E363" s="114" t="s">
        <v>1435</v>
      </c>
      <c r="F363" s="92" t="s">
        <v>43</v>
      </c>
      <c r="G363" s="76"/>
      <c r="H363" s="98"/>
      <c r="I363" s="14">
        <f t="shared" si="24"/>
        <v>1</v>
      </c>
      <c r="J363" s="15">
        <f t="shared" si="25"/>
        <v>0</v>
      </c>
      <c r="K363" s="21">
        <f t="shared" si="23"/>
        <v>0</v>
      </c>
      <c r="L363" s="82"/>
    </row>
    <row r="364" spans="2:12" ht="30" customHeight="1" x14ac:dyDescent="0.3">
      <c r="B364" s="100" t="str">
        <f t="shared" si="26"/>
        <v>JMS</v>
      </c>
      <c r="C364" s="100">
        <f>IF(ISTEXT(D364),MAX($C$4:$C363)+1,"")</f>
        <v>353</v>
      </c>
      <c r="D364" s="104" t="s">
        <v>11</v>
      </c>
      <c r="E364" s="114" t="s">
        <v>1436</v>
      </c>
      <c r="F364" s="92" t="s">
        <v>43</v>
      </c>
      <c r="G364" s="76"/>
      <c r="H364" s="98"/>
      <c r="I364" s="14">
        <f t="shared" si="24"/>
        <v>1</v>
      </c>
      <c r="J364" s="15">
        <f t="shared" si="25"/>
        <v>0</v>
      </c>
      <c r="K364" s="21">
        <f t="shared" si="23"/>
        <v>0</v>
      </c>
      <c r="L364" s="82"/>
    </row>
    <row r="365" spans="2:12" ht="30" customHeight="1" x14ac:dyDescent="0.3">
      <c r="B365" s="100" t="str">
        <f t="shared" si="26"/>
        <v>JMS</v>
      </c>
      <c r="C365" s="100">
        <f>IF(ISTEXT(D365),MAX($C$4:$C364)+1,"")</f>
        <v>354</v>
      </c>
      <c r="D365" s="104" t="s">
        <v>11</v>
      </c>
      <c r="E365" s="114" t="s">
        <v>1437</v>
      </c>
      <c r="F365" s="92" t="s">
        <v>43</v>
      </c>
      <c r="G365" s="76"/>
      <c r="H365" s="98"/>
      <c r="I365" s="14">
        <f t="shared" si="24"/>
        <v>1</v>
      </c>
      <c r="J365" s="15">
        <f t="shared" si="25"/>
        <v>0</v>
      </c>
      <c r="K365" s="21">
        <f t="shared" si="23"/>
        <v>0</v>
      </c>
      <c r="L365" s="82"/>
    </row>
    <row r="366" spans="2:12" ht="30" customHeight="1" x14ac:dyDescent="0.3">
      <c r="B366" s="100" t="str">
        <f t="shared" si="26"/>
        <v>JMS</v>
      </c>
      <c r="C366" s="100">
        <f>IF(ISTEXT(D366),MAX($C$4:$C365)+1,"")</f>
        <v>355</v>
      </c>
      <c r="D366" s="104" t="s">
        <v>11</v>
      </c>
      <c r="E366" s="114" t="s">
        <v>1438</v>
      </c>
      <c r="F366" s="92" t="s">
        <v>43</v>
      </c>
      <c r="G366" s="76"/>
      <c r="H366" s="98"/>
      <c r="I366" s="14">
        <f t="shared" si="24"/>
        <v>1</v>
      </c>
      <c r="J366" s="15">
        <f t="shared" si="25"/>
        <v>0</v>
      </c>
      <c r="K366" s="21">
        <f t="shared" si="23"/>
        <v>0</v>
      </c>
      <c r="L366" s="82"/>
    </row>
    <row r="367" spans="2:12" ht="30" customHeight="1" x14ac:dyDescent="0.3">
      <c r="B367" s="100" t="str">
        <f t="shared" si="26"/>
        <v>JMS</v>
      </c>
      <c r="C367" s="100">
        <f>IF(ISTEXT(D367),MAX($C$4:$C366)+1,"")</f>
        <v>356</v>
      </c>
      <c r="D367" s="104" t="s">
        <v>11</v>
      </c>
      <c r="E367" s="114" t="s">
        <v>1439</v>
      </c>
      <c r="F367" s="92" t="s">
        <v>43</v>
      </c>
      <c r="G367" s="76"/>
      <c r="H367" s="98"/>
      <c r="I367" s="14">
        <f t="shared" si="24"/>
        <v>1</v>
      </c>
      <c r="J367" s="15">
        <f t="shared" si="25"/>
        <v>0</v>
      </c>
      <c r="K367" s="21">
        <f t="shared" si="23"/>
        <v>0</v>
      </c>
      <c r="L367" s="82"/>
    </row>
    <row r="368" spans="2:12" ht="30" customHeight="1" x14ac:dyDescent="0.3">
      <c r="B368" s="100" t="str">
        <f t="shared" si="26"/>
        <v>JMS</v>
      </c>
      <c r="C368" s="100">
        <f>IF(ISTEXT(D368),MAX($C$4:$C367)+1,"")</f>
        <v>357</v>
      </c>
      <c r="D368" s="104" t="s">
        <v>11</v>
      </c>
      <c r="E368" s="114" t="s">
        <v>1440</v>
      </c>
      <c r="F368" s="92" t="s">
        <v>43</v>
      </c>
      <c r="G368" s="76"/>
      <c r="H368" s="98"/>
      <c r="I368" s="14">
        <f t="shared" si="24"/>
        <v>1</v>
      </c>
      <c r="J368" s="15">
        <f t="shared" si="25"/>
        <v>0</v>
      </c>
      <c r="K368" s="21">
        <f t="shared" si="23"/>
        <v>0</v>
      </c>
      <c r="L368" s="82"/>
    </row>
    <row r="369" spans="2:12" ht="15.6" x14ac:dyDescent="0.3">
      <c r="B369" s="103" t="s">
        <v>1441</v>
      </c>
      <c r="C369" s="103"/>
      <c r="D369" s="103"/>
      <c r="E369" s="103"/>
      <c r="F369" s="103"/>
      <c r="G369" s="103"/>
      <c r="H369" s="103"/>
      <c r="I369" s="103"/>
      <c r="J369" s="103"/>
      <c r="K369" s="103"/>
      <c r="L369" s="103"/>
    </row>
    <row r="370" spans="2:12" ht="30" customHeight="1" x14ac:dyDescent="0.3">
      <c r="B370" s="100" t="str">
        <f t="shared" si="26"/>
        <v>JMS</v>
      </c>
      <c r="C370" s="100">
        <f>IF(ISTEXT(D370),MAX($C$4:$C368)+1,"")</f>
        <v>358</v>
      </c>
      <c r="D370" s="104" t="s">
        <v>11</v>
      </c>
      <c r="E370" s="114" t="s">
        <v>1442</v>
      </c>
      <c r="F370" s="92" t="s">
        <v>43</v>
      </c>
      <c r="G370" s="76"/>
      <c r="H370" s="98"/>
      <c r="I370" s="14">
        <f t="shared" si="24"/>
        <v>1</v>
      </c>
      <c r="J370" s="15">
        <f t="shared" si="25"/>
        <v>0</v>
      </c>
      <c r="K370" s="21">
        <f t="shared" si="23"/>
        <v>0</v>
      </c>
      <c r="L370" s="82"/>
    </row>
    <row r="371" spans="2:12" ht="30" customHeight="1" x14ac:dyDescent="0.3">
      <c r="B371" s="100" t="str">
        <f t="shared" si="26"/>
        <v>JMS</v>
      </c>
      <c r="C371" s="100">
        <f>IF(ISTEXT(D371),MAX($C$4:$C370)+1,"")</f>
        <v>359</v>
      </c>
      <c r="D371" s="104" t="s">
        <v>11</v>
      </c>
      <c r="E371" s="114" t="s">
        <v>1443</v>
      </c>
      <c r="F371" s="92" t="s">
        <v>43</v>
      </c>
      <c r="G371" s="76"/>
      <c r="H371" s="98"/>
      <c r="I371" s="14">
        <f t="shared" si="24"/>
        <v>1</v>
      </c>
      <c r="J371" s="15">
        <f t="shared" si="25"/>
        <v>0</v>
      </c>
      <c r="K371" s="21">
        <f t="shared" si="23"/>
        <v>0</v>
      </c>
      <c r="L371" s="82"/>
    </row>
    <row r="372" spans="2:12" ht="30" customHeight="1" x14ac:dyDescent="0.3">
      <c r="B372" s="100" t="str">
        <f t="shared" si="26"/>
        <v>JMS</v>
      </c>
      <c r="C372" s="100">
        <f>IF(ISTEXT(D372),MAX($C$4:$C371)+1,"")</f>
        <v>360</v>
      </c>
      <c r="D372" s="104" t="s">
        <v>11</v>
      </c>
      <c r="E372" s="114" t="s">
        <v>1444</v>
      </c>
      <c r="F372" s="92" t="s">
        <v>43</v>
      </c>
      <c r="G372" s="76"/>
      <c r="H372" s="98"/>
      <c r="I372" s="14">
        <f t="shared" si="24"/>
        <v>1</v>
      </c>
      <c r="J372" s="15">
        <f t="shared" si="25"/>
        <v>0</v>
      </c>
      <c r="K372" s="21">
        <f t="shared" si="23"/>
        <v>0</v>
      </c>
      <c r="L372" s="82"/>
    </row>
    <row r="373" spans="2:12" ht="30" customHeight="1" x14ac:dyDescent="0.3">
      <c r="B373" s="100" t="str">
        <f t="shared" si="26"/>
        <v>JMS</v>
      </c>
      <c r="C373" s="100">
        <f>IF(ISTEXT(D373),MAX($C$4:$C372)+1,"")</f>
        <v>361</v>
      </c>
      <c r="D373" s="104" t="s">
        <v>11</v>
      </c>
      <c r="E373" s="115" t="s">
        <v>1445</v>
      </c>
      <c r="F373" s="92" t="s">
        <v>43</v>
      </c>
      <c r="G373" s="76"/>
      <c r="H373" s="98"/>
      <c r="I373" s="14">
        <f t="shared" si="24"/>
        <v>1</v>
      </c>
      <c r="J373" s="15">
        <f t="shared" si="25"/>
        <v>0</v>
      </c>
      <c r="K373" s="21">
        <f t="shared" si="23"/>
        <v>0</v>
      </c>
      <c r="L373" s="82"/>
    </row>
    <row r="374" spans="2:12" ht="30" customHeight="1" x14ac:dyDescent="0.3">
      <c r="B374" s="100" t="str">
        <f t="shared" si="26"/>
        <v>JMS</v>
      </c>
      <c r="C374" s="100">
        <f>IF(ISTEXT(D374),MAX($C$4:$C373)+1,"")</f>
        <v>362</v>
      </c>
      <c r="D374" s="104" t="s">
        <v>11</v>
      </c>
      <c r="E374" s="115" t="s">
        <v>1446</v>
      </c>
      <c r="F374" s="92" t="s">
        <v>43</v>
      </c>
      <c r="G374" s="76"/>
      <c r="H374" s="98"/>
      <c r="I374" s="14">
        <f t="shared" si="24"/>
        <v>1</v>
      </c>
      <c r="J374" s="15">
        <f t="shared" si="25"/>
        <v>0</v>
      </c>
      <c r="K374" s="21">
        <f t="shared" si="23"/>
        <v>0</v>
      </c>
      <c r="L374" s="82"/>
    </row>
    <row r="375" spans="2:12" ht="30" customHeight="1" x14ac:dyDescent="0.3">
      <c r="B375" s="100" t="str">
        <f t="shared" si="26"/>
        <v>JMS</v>
      </c>
      <c r="C375" s="100">
        <f>IF(ISTEXT(D375),MAX($C$4:$C374)+1,"")</f>
        <v>363</v>
      </c>
      <c r="D375" s="104" t="s">
        <v>11</v>
      </c>
      <c r="E375" s="122" t="s">
        <v>1447</v>
      </c>
      <c r="F375" s="92" t="s">
        <v>43</v>
      </c>
      <c r="G375" s="76"/>
      <c r="H375" s="98"/>
      <c r="I375" s="14">
        <f t="shared" si="24"/>
        <v>1</v>
      </c>
      <c r="J375" s="15">
        <f t="shared" si="25"/>
        <v>0</v>
      </c>
      <c r="K375" s="21">
        <f t="shared" si="23"/>
        <v>0</v>
      </c>
      <c r="L375" s="82"/>
    </row>
    <row r="376" spans="2:12" ht="30" customHeight="1" x14ac:dyDescent="0.3">
      <c r="B376" s="100" t="str">
        <f t="shared" si="26"/>
        <v>JMS</v>
      </c>
      <c r="C376" s="100">
        <f>IF(ISTEXT(D376),MAX($C$4:$C375)+1,"")</f>
        <v>364</v>
      </c>
      <c r="D376" s="104" t="s">
        <v>11</v>
      </c>
      <c r="E376" s="122" t="s">
        <v>590</v>
      </c>
      <c r="F376" s="92" t="s">
        <v>43</v>
      </c>
      <c r="G376" s="76"/>
      <c r="H376" s="98"/>
      <c r="I376" s="14">
        <f t="shared" si="24"/>
        <v>1</v>
      </c>
      <c r="J376" s="15">
        <f t="shared" si="25"/>
        <v>0</v>
      </c>
      <c r="K376" s="21">
        <f t="shared" si="23"/>
        <v>0</v>
      </c>
      <c r="L376" s="82"/>
    </row>
    <row r="377" spans="2:12" ht="30" customHeight="1" x14ac:dyDescent="0.3">
      <c r="B377" s="100" t="str">
        <f t="shared" si="26"/>
        <v>JMS</v>
      </c>
      <c r="C377" s="100">
        <f>IF(ISTEXT(D377),MAX($C$4:$C376)+1,"")</f>
        <v>365</v>
      </c>
      <c r="D377" s="104" t="s">
        <v>11</v>
      </c>
      <c r="E377" s="122" t="s">
        <v>1448</v>
      </c>
      <c r="F377" s="92" t="s">
        <v>43</v>
      </c>
      <c r="G377" s="76"/>
      <c r="H377" s="98"/>
      <c r="I377" s="14">
        <f t="shared" si="24"/>
        <v>1</v>
      </c>
      <c r="J377" s="15">
        <f t="shared" si="25"/>
        <v>0</v>
      </c>
      <c r="K377" s="21">
        <f t="shared" si="23"/>
        <v>0</v>
      </c>
      <c r="L377" s="82"/>
    </row>
    <row r="378" spans="2:12" ht="30" customHeight="1" x14ac:dyDescent="0.3">
      <c r="B378" s="100" t="str">
        <f t="shared" si="26"/>
        <v>JMS</v>
      </c>
      <c r="C378" s="100">
        <f>IF(ISTEXT(D378),MAX($C$4:$C377)+1,"")</f>
        <v>366</v>
      </c>
      <c r="D378" s="104" t="s">
        <v>11</v>
      </c>
      <c r="E378" s="122" t="s">
        <v>808</v>
      </c>
      <c r="F378" s="92" t="s">
        <v>43</v>
      </c>
      <c r="G378" s="76"/>
      <c r="H378" s="98"/>
      <c r="I378" s="14">
        <f t="shared" si="24"/>
        <v>1</v>
      </c>
      <c r="J378" s="15">
        <f t="shared" si="25"/>
        <v>0</v>
      </c>
      <c r="K378" s="21">
        <f t="shared" si="23"/>
        <v>0</v>
      </c>
      <c r="L378" s="82"/>
    </row>
    <row r="379" spans="2:12" ht="30" customHeight="1" x14ac:dyDescent="0.3">
      <c r="B379" s="100" t="str">
        <f t="shared" si="26"/>
        <v>JMS</v>
      </c>
      <c r="C379" s="100">
        <f>IF(ISTEXT(D379),MAX($C$4:$C378)+1,"")</f>
        <v>367</v>
      </c>
      <c r="D379" s="104" t="s">
        <v>11</v>
      </c>
      <c r="E379" s="122" t="s">
        <v>809</v>
      </c>
      <c r="F379" s="92" t="s">
        <v>43</v>
      </c>
      <c r="G379" s="76"/>
      <c r="H379" s="98"/>
      <c r="I379" s="14">
        <f t="shared" si="24"/>
        <v>1</v>
      </c>
      <c r="J379" s="15">
        <f t="shared" si="25"/>
        <v>0</v>
      </c>
      <c r="K379" s="21">
        <f t="shared" si="23"/>
        <v>0</v>
      </c>
      <c r="L379" s="82"/>
    </row>
    <row r="380" spans="2:12" ht="30" customHeight="1" x14ac:dyDescent="0.3">
      <c r="B380" s="100" t="str">
        <f t="shared" si="26"/>
        <v>JMS</v>
      </c>
      <c r="C380" s="100">
        <f>IF(ISTEXT(D380),MAX($C$4:$C379)+1,"")</f>
        <v>368</v>
      </c>
      <c r="D380" s="104" t="s">
        <v>11</v>
      </c>
      <c r="E380" s="122" t="s">
        <v>810</v>
      </c>
      <c r="F380" s="92" t="s">
        <v>43</v>
      </c>
      <c r="G380" s="76"/>
      <c r="H380" s="98"/>
      <c r="I380" s="14">
        <f t="shared" si="24"/>
        <v>1</v>
      </c>
      <c r="J380" s="15">
        <f t="shared" si="25"/>
        <v>0</v>
      </c>
      <c r="K380" s="21">
        <f t="shared" si="23"/>
        <v>0</v>
      </c>
      <c r="L380" s="82"/>
    </row>
    <row r="381" spans="2:12" ht="30" customHeight="1" x14ac:dyDescent="0.3">
      <c r="B381" s="100" t="str">
        <f t="shared" si="26"/>
        <v>JMS</v>
      </c>
      <c r="C381" s="100">
        <f>IF(ISTEXT(D381),MAX($C$4:$C380)+1,"")</f>
        <v>369</v>
      </c>
      <c r="D381" s="104" t="s">
        <v>11</v>
      </c>
      <c r="E381" s="122" t="s">
        <v>811</v>
      </c>
      <c r="F381" s="92" t="s">
        <v>43</v>
      </c>
      <c r="G381" s="76"/>
      <c r="H381" s="98"/>
      <c r="I381" s="14">
        <f t="shared" si="24"/>
        <v>1</v>
      </c>
      <c r="J381" s="15">
        <f t="shared" si="25"/>
        <v>0</v>
      </c>
      <c r="K381" s="21">
        <f t="shared" si="23"/>
        <v>0</v>
      </c>
      <c r="L381" s="82"/>
    </row>
    <row r="382" spans="2:12" ht="30" customHeight="1" x14ac:dyDescent="0.3">
      <c r="B382" s="100" t="str">
        <f t="shared" si="26"/>
        <v>JMS</v>
      </c>
      <c r="C382" s="100">
        <f>IF(ISTEXT(D382),MAX($C$4:$C381)+1,"")</f>
        <v>370</v>
      </c>
      <c r="D382" s="104" t="s">
        <v>11</v>
      </c>
      <c r="E382" s="122" t="s">
        <v>812</v>
      </c>
      <c r="F382" s="92" t="s">
        <v>43</v>
      </c>
      <c r="G382" s="76"/>
      <c r="H382" s="98"/>
      <c r="I382" s="14">
        <f t="shared" si="24"/>
        <v>1</v>
      </c>
      <c r="J382" s="15">
        <f t="shared" si="25"/>
        <v>0</v>
      </c>
      <c r="K382" s="21">
        <f t="shared" si="23"/>
        <v>0</v>
      </c>
      <c r="L382" s="82"/>
    </row>
    <row r="383" spans="2:12" ht="30" customHeight="1" x14ac:dyDescent="0.3">
      <c r="B383" s="100" t="str">
        <f t="shared" si="26"/>
        <v>JMS</v>
      </c>
      <c r="C383" s="100">
        <f>IF(ISTEXT(D383),MAX($C$4:$C382)+1,"")</f>
        <v>371</v>
      </c>
      <c r="D383" s="104" t="s">
        <v>11</v>
      </c>
      <c r="E383" s="122" t="s">
        <v>1449</v>
      </c>
      <c r="F383" s="92" t="s">
        <v>43</v>
      </c>
      <c r="G383" s="76"/>
      <c r="H383" s="98"/>
      <c r="I383" s="14">
        <f t="shared" si="24"/>
        <v>1</v>
      </c>
      <c r="J383" s="15">
        <f t="shared" si="25"/>
        <v>0</v>
      </c>
      <c r="K383" s="21">
        <f t="shared" si="23"/>
        <v>0</v>
      </c>
      <c r="L383" s="82"/>
    </row>
    <row r="384" spans="2:12" ht="30" customHeight="1" x14ac:dyDescent="0.3">
      <c r="B384" s="100" t="str">
        <f t="shared" si="26"/>
        <v>JMS</v>
      </c>
      <c r="C384" s="100">
        <f>IF(ISTEXT(D384),MAX($C$4:$C383)+1,"")</f>
        <v>372</v>
      </c>
      <c r="D384" s="104" t="s">
        <v>11</v>
      </c>
      <c r="E384" s="122" t="s">
        <v>396</v>
      </c>
      <c r="F384" s="92" t="s">
        <v>43</v>
      </c>
      <c r="G384" s="76"/>
      <c r="H384" s="98"/>
      <c r="I384" s="14">
        <f t="shared" si="24"/>
        <v>1</v>
      </c>
      <c r="J384" s="15">
        <f t="shared" si="25"/>
        <v>0</v>
      </c>
      <c r="K384" s="21">
        <f t="shared" si="23"/>
        <v>0</v>
      </c>
      <c r="L384" s="82"/>
    </row>
    <row r="385" spans="2:12" ht="30" customHeight="1" x14ac:dyDescent="0.3">
      <c r="B385" s="100" t="str">
        <f t="shared" si="26"/>
        <v>JMS</v>
      </c>
      <c r="C385" s="100">
        <f>IF(ISTEXT(D385),MAX($C$4:$C384)+1,"")</f>
        <v>373</v>
      </c>
      <c r="D385" s="104" t="s">
        <v>11</v>
      </c>
      <c r="E385" s="122" t="s">
        <v>814</v>
      </c>
      <c r="F385" s="92" t="s">
        <v>43</v>
      </c>
      <c r="G385" s="76"/>
      <c r="H385" s="98"/>
      <c r="I385" s="14">
        <f t="shared" si="24"/>
        <v>1</v>
      </c>
      <c r="J385" s="15">
        <f t="shared" si="25"/>
        <v>0</v>
      </c>
      <c r="K385" s="21">
        <f t="shared" si="23"/>
        <v>0</v>
      </c>
      <c r="L385" s="82"/>
    </row>
    <row r="386" spans="2:12" ht="30" customHeight="1" x14ac:dyDescent="0.3">
      <c r="B386" s="100" t="str">
        <f t="shared" si="26"/>
        <v>JMS</v>
      </c>
      <c r="C386" s="100">
        <f>IF(ISTEXT(D386),MAX($C$4:$C385)+1,"")</f>
        <v>374</v>
      </c>
      <c r="D386" s="104" t="s">
        <v>11</v>
      </c>
      <c r="E386" s="122" t="s">
        <v>815</v>
      </c>
      <c r="F386" s="92" t="s">
        <v>43</v>
      </c>
      <c r="G386" s="76"/>
      <c r="H386" s="98"/>
      <c r="I386" s="14">
        <f t="shared" si="24"/>
        <v>1</v>
      </c>
      <c r="J386" s="15">
        <f t="shared" si="25"/>
        <v>0</v>
      </c>
      <c r="K386" s="21">
        <f t="shared" si="23"/>
        <v>0</v>
      </c>
      <c r="L386" s="82"/>
    </row>
    <row r="387" spans="2:12" ht="30" customHeight="1" x14ac:dyDescent="0.3">
      <c r="B387" s="100" t="str">
        <f t="shared" si="26"/>
        <v>JMS</v>
      </c>
      <c r="C387" s="100">
        <f>IF(ISTEXT(D387),MAX($C$4:$C386)+1,"")</f>
        <v>375</v>
      </c>
      <c r="D387" s="104" t="s">
        <v>11</v>
      </c>
      <c r="E387" s="122" t="s">
        <v>1450</v>
      </c>
      <c r="F387" s="92" t="s">
        <v>43</v>
      </c>
      <c r="G387" s="76"/>
      <c r="H387" s="98"/>
      <c r="I387" s="14">
        <f t="shared" si="24"/>
        <v>1</v>
      </c>
      <c r="J387" s="15">
        <f t="shared" si="25"/>
        <v>0</v>
      </c>
      <c r="K387" s="21">
        <f t="shared" si="23"/>
        <v>0</v>
      </c>
      <c r="L387" s="82"/>
    </row>
    <row r="388" spans="2:12" ht="30" customHeight="1" x14ac:dyDescent="0.3">
      <c r="B388" s="100" t="str">
        <f t="shared" si="26"/>
        <v>JMS</v>
      </c>
      <c r="C388" s="100">
        <f>IF(ISTEXT(D388),MAX($C$4:$C387)+1,"")</f>
        <v>376</v>
      </c>
      <c r="D388" s="104" t="s">
        <v>11</v>
      </c>
      <c r="E388" s="122" t="s">
        <v>1451</v>
      </c>
      <c r="F388" s="92" t="s">
        <v>43</v>
      </c>
      <c r="G388" s="76"/>
      <c r="H388" s="98"/>
      <c r="I388" s="14">
        <f t="shared" si="24"/>
        <v>1</v>
      </c>
      <c r="J388" s="15">
        <f t="shared" si="25"/>
        <v>0</v>
      </c>
      <c r="K388" s="21">
        <f t="shared" si="23"/>
        <v>0</v>
      </c>
      <c r="L388" s="82"/>
    </row>
    <row r="389" spans="2:12" ht="30" customHeight="1" x14ac:dyDescent="0.3">
      <c r="B389" s="100" t="str">
        <f t="shared" si="26"/>
        <v>JMS</v>
      </c>
      <c r="C389" s="100">
        <f>IF(ISTEXT(D389),MAX($C$4:$C388)+1,"")</f>
        <v>377</v>
      </c>
      <c r="D389" s="104" t="s">
        <v>11</v>
      </c>
      <c r="E389" s="122" t="s">
        <v>1452</v>
      </c>
      <c r="F389" s="92" t="s">
        <v>43</v>
      </c>
      <c r="G389" s="76"/>
      <c r="H389" s="98"/>
      <c r="I389" s="14">
        <f t="shared" si="24"/>
        <v>1</v>
      </c>
      <c r="J389" s="15">
        <f t="shared" si="25"/>
        <v>0</v>
      </c>
      <c r="K389" s="21">
        <f t="shared" ref="K389:K451" si="27">I389*J389</f>
        <v>0</v>
      </c>
      <c r="L389" s="82"/>
    </row>
    <row r="390" spans="2:12" ht="30" customHeight="1" x14ac:dyDescent="0.3">
      <c r="B390" s="100" t="str">
        <f t="shared" si="26"/>
        <v>JMS</v>
      </c>
      <c r="C390" s="100">
        <f>IF(ISTEXT(D390),MAX($C$4:$C389)+1,"")</f>
        <v>378</v>
      </c>
      <c r="D390" s="104" t="s">
        <v>11</v>
      </c>
      <c r="E390" s="122" t="s">
        <v>1453</v>
      </c>
      <c r="F390" s="92" t="s">
        <v>43</v>
      </c>
      <c r="G390" s="76"/>
      <c r="H390" s="98"/>
      <c r="I390" s="14">
        <f t="shared" si="24"/>
        <v>1</v>
      </c>
      <c r="J390" s="15">
        <f t="shared" si="25"/>
        <v>0</v>
      </c>
      <c r="K390" s="21">
        <f t="shared" si="27"/>
        <v>0</v>
      </c>
      <c r="L390" s="82"/>
    </row>
    <row r="391" spans="2:12" ht="30" customHeight="1" x14ac:dyDescent="0.3">
      <c r="B391" s="100" t="str">
        <f t="shared" si="26"/>
        <v>JMS</v>
      </c>
      <c r="C391" s="100">
        <f>IF(ISTEXT(D391),MAX($C$4:$C390)+1,"")</f>
        <v>379</v>
      </c>
      <c r="D391" s="104" t="s">
        <v>11</v>
      </c>
      <c r="E391" s="122" t="s">
        <v>1368</v>
      </c>
      <c r="F391" s="92" t="s">
        <v>43</v>
      </c>
      <c r="G391" s="76"/>
      <c r="H391" s="98"/>
      <c r="I391" s="14">
        <f t="shared" si="24"/>
        <v>1</v>
      </c>
      <c r="J391" s="15">
        <f t="shared" si="25"/>
        <v>0</v>
      </c>
      <c r="K391" s="21">
        <f t="shared" si="27"/>
        <v>0</v>
      </c>
      <c r="L391" s="82"/>
    </row>
    <row r="392" spans="2:12" ht="30" customHeight="1" x14ac:dyDescent="0.3">
      <c r="B392" s="100" t="str">
        <f t="shared" si="26"/>
        <v>JMS</v>
      </c>
      <c r="C392" s="100">
        <f>IF(ISTEXT(D392),MAX($C$4:$C391)+1,"")</f>
        <v>380</v>
      </c>
      <c r="D392" s="104" t="s">
        <v>11</v>
      </c>
      <c r="E392" s="122" t="s">
        <v>1454</v>
      </c>
      <c r="F392" s="92" t="s">
        <v>43</v>
      </c>
      <c r="G392" s="76"/>
      <c r="H392" s="98"/>
      <c r="I392" s="14">
        <f t="shared" si="24"/>
        <v>1</v>
      </c>
      <c r="J392" s="15">
        <f t="shared" si="25"/>
        <v>0</v>
      </c>
      <c r="K392" s="21">
        <f t="shared" si="27"/>
        <v>0</v>
      </c>
      <c r="L392" s="82"/>
    </row>
    <row r="393" spans="2:12" ht="30" customHeight="1" x14ac:dyDescent="0.3">
      <c r="B393" s="100" t="str">
        <f t="shared" si="26"/>
        <v>JMS</v>
      </c>
      <c r="C393" s="100">
        <f>IF(ISTEXT(D393),MAX($C$4:$C392)+1,"")</f>
        <v>381</v>
      </c>
      <c r="D393" s="104" t="s">
        <v>11</v>
      </c>
      <c r="E393" s="114" t="s">
        <v>1455</v>
      </c>
      <c r="F393" s="92" t="s">
        <v>43</v>
      </c>
      <c r="G393" s="76"/>
      <c r="H393" s="98"/>
      <c r="I393" s="14">
        <f t="shared" si="24"/>
        <v>1</v>
      </c>
      <c r="J393" s="15">
        <f t="shared" si="25"/>
        <v>0</v>
      </c>
      <c r="K393" s="21">
        <f t="shared" si="27"/>
        <v>0</v>
      </c>
      <c r="L393" s="82"/>
    </row>
    <row r="394" spans="2:12" ht="30" customHeight="1" x14ac:dyDescent="0.3">
      <c r="B394" s="100" t="str">
        <f t="shared" si="26"/>
        <v>JMS</v>
      </c>
      <c r="C394" s="100">
        <f>IF(ISTEXT(D394),MAX($C$4:$C393)+1,"")</f>
        <v>382</v>
      </c>
      <c r="D394" s="104" t="s">
        <v>11</v>
      </c>
      <c r="E394" s="114" t="s">
        <v>1456</v>
      </c>
      <c r="F394" s="92" t="s">
        <v>43</v>
      </c>
      <c r="G394" s="76"/>
      <c r="H394" s="98"/>
      <c r="I394" s="14">
        <f t="shared" si="24"/>
        <v>1</v>
      </c>
      <c r="J394" s="15">
        <f t="shared" si="25"/>
        <v>0</v>
      </c>
      <c r="K394" s="21">
        <f t="shared" si="27"/>
        <v>0</v>
      </c>
      <c r="L394" s="82"/>
    </row>
    <row r="395" spans="2:12" ht="30" customHeight="1" x14ac:dyDescent="0.3">
      <c r="B395" s="100" t="str">
        <f t="shared" si="26"/>
        <v>JMS</v>
      </c>
      <c r="C395" s="100">
        <f>IF(ISTEXT(D395),MAX($C$4:$C394)+1,"")</f>
        <v>383</v>
      </c>
      <c r="D395" s="104" t="s">
        <v>11</v>
      </c>
      <c r="E395" s="114" t="s">
        <v>1457</v>
      </c>
      <c r="F395" s="92" t="s">
        <v>43</v>
      </c>
      <c r="G395" s="76"/>
      <c r="H395" s="98"/>
      <c r="I395" s="14">
        <f t="shared" si="24"/>
        <v>1</v>
      </c>
      <c r="J395" s="15">
        <f t="shared" si="25"/>
        <v>0</v>
      </c>
      <c r="K395" s="21">
        <f t="shared" si="27"/>
        <v>0</v>
      </c>
      <c r="L395" s="82"/>
    </row>
    <row r="396" spans="2:12" ht="30" customHeight="1" x14ac:dyDescent="0.3">
      <c r="B396" s="100" t="str">
        <f t="shared" si="26"/>
        <v>JMS</v>
      </c>
      <c r="C396" s="100">
        <f>IF(ISTEXT(D396),MAX($C$4:$C395)+1,"")</f>
        <v>384</v>
      </c>
      <c r="D396" s="104" t="s">
        <v>11</v>
      </c>
      <c r="E396" s="114" t="s">
        <v>1458</v>
      </c>
      <c r="F396" s="92" t="s">
        <v>43</v>
      </c>
      <c r="G396" s="76"/>
      <c r="H396" s="98"/>
      <c r="I396" s="14">
        <f t="shared" si="24"/>
        <v>1</v>
      </c>
      <c r="J396" s="15">
        <f t="shared" si="25"/>
        <v>0</v>
      </c>
      <c r="K396" s="21">
        <f t="shared" si="27"/>
        <v>0</v>
      </c>
      <c r="L396" s="82"/>
    </row>
    <row r="397" spans="2:12" ht="15.6" x14ac:dyDescent="0.3">
      <c r="B397" s="103" t="s">
        <v>1459</v>
      </c>
      <c r="C397" s="103"/>
      <c r="D397" s="103"/>
      <c r="E397" s="103"/>
      <c r="F397" s="103"/>
      <c r="G397" s="103"/>
      <c r="H397" s="103"/>
      <c r="I397" s="103"/>
      <c r="J397" s="103"/>
      <c r="K397" s="103"/>
      <c r="L397" s="103"/>
    </row>
    <row r="398" spans="2:12" ht="30" customHeight="1" x14ac:dyDescent="0.3">
      <c r="B398" s="100" t="str">
        <f t="shared" si="26"/>
        <v>JMS</v>
      </c>
      <c r="C398" s="100">
        <f>IF(ISTEXT(D398),MAX($C$4:$C396)+1,"")</f>
        <v>385</v>
      </c>
      <c r="D398" s="104" t="s">
        <v>11</v>
      </c>
      <c r="E398" s="114" t="s">
        <v>1460</v>
      </c>
      <c r="F398" s="92" t="s">
        <v>43</v>
      </c>
      <c r="G398" s="76"/>
      <c r="H398" s="98"/>
      <c r="I398" s="14">
        <f t="shared" si="24"/>
        <v>1</v>
      </c>
      <c r="J398" s="15">
        <f t="shared" si="25"/>
        <v>0</v>
      </c>
      <c r="K398" s="21">
        <f t="shared" si="27"/>
        <v>0</v>
      </c>
      <c r="L398" s="82"/>
    </row>
    <row r="399" spans="2:12" ht="30" customHeight="1" x14ac:dyDescent="0.3">
      <c r="B399" s="100" t="str">
        <f t="shared" si="26"/>
        <v>JMS</v>
      </c>
      <c r="C399" s="100">
        <f>IF(ISTEXT(D399),MAX($C$4:$C398)+1,"")</f>
        <v>386</v>
      </c>
      <c r="D399" s="104" t="s">
        <v>11</v>
      </c>
      <c r="E399" s="114" t="s">
        <v>155</v>
      </c>
      <c r="F399" s="92" t="s">
        <v>43</v>
      </c>
      <c r="G399" s="76"/>
      <c r="H399" s="98"/>
      <c r="I399" s="14">
        <f t="shared" si="24"/>
        <v>1</v>
      </c>
      <c r="J399" s="15">
        <f t="shared" si="25"/>
        <v>0</v>
      </c>
      <c r="K399" s="21">
        <f t="shared" si="27"/>
        <v>0</v>
      </c>
      <c r="L399" s="82"/>
    </row>
    <row r="400" spans="2:12" ht="30" customHeight="1" x14ac:dyDescent="0.3">
      <c r="B400" s="100" t="str">
        <f t="shared" si="26"/>
        <v>JMS</v>
      </c>
      <c r="C400" s="100">
        <f>IF(ISTEXT(D400),MAX($C$4:$C399)+1,"")</f>
        <v>387</v>
      </c>
      <c r="D400" s="104" t="s">
        <v>11</v>
      </c>
      <c r="E400" s="120" t="s">
        <v>156</v>
      </c>
      <c r="F400" s="92" t="s">
        <v>43</v>
      </c>
      <c r="G400" s="76"/>
      <c r="H400" s="98"/>
      <c r="I400" s="14">
        <f t="shared" ref="I400:I467" si="28">VLOOKUP($D400,SpecData,2,FALSE)</f>
        <v>1</v>
      </c>
      <c r="J400" s="15">
        <f t="shared" ref="J400:J467" si="29">VLOOKUP($F400,AvailabilityData,2,FALSE)</f>
        <v>0</v>
      </c>
      <c r="K400" s="21">
        <f t="shared" si="27"/>
        <v>0</v>
      </c>
      <c r="L400" s="82"/>
    </row>
    <row r="401" spans="2:12" ht="30" customHeight="1" x14ac:dyDescent="0.3">
      <c r="B401" s="100" t="str">
        <f t="shared" si="26"/>
        <v>JMS</v>
      </c>
      <c r="C401" s="100">
        <f>IF(ISTEXT(D401),MAX($C$4:$C400)+1,"")</f>
        <v>388</v>
      </c>
      <c r="D401" s="104" t="s">
        <v>11</v>
      </c>
      <c r="E401" s="114" t="s">
        <v>1670</v>
      </c>
      <c r="F401" s="92" t="s">
        <v>43</v>
      </c>
      <c r="G401" s="76"/>
      <c r="H401" s="98"/>
      <c r="I401" s="14">
        <f t="shared" si="28"/>
        <v>1</v>
      </c>
      <c r="J401" s="15">
        <f t="shared" si="29"/>
        <v>0</v>
      </c>
      <c r="K401" s="21">
        <f t="shared" si="27"/>
        <v>0</v>
      </c>
      <c r="L401" s="82"/>
    </row>
    <row r="402" spans="2:12" ht="30" customHeight="1" x14ac:dyDescent="0.3">
      <c r="B402" s="100" t="str">
        <f t="shared" si="26"/>
        <v>JMS</v>
      </c>
      <c r="C402" s="100">
        <f>IF(ISTEXT(D402),MAX($C$4:$C401)+1,"")</f>
        <v>389</v>
      </c>
      <c r="D402" s="104" t="s">
        <v>11</v>
      </c>
      <c r="E402" s="114" t="s">
        <v>1461</v>
      </c>
      <c r="F402" s="92" t="s">
        <v>43</v>
      </c>
      <c r="G402" s="76"/>
      <c r="H402" s="98"/>
      <c r="I402" s="14">
        <f t="shared" si="28"/>
        <v>1</v>
      </c>
      <c r="J402" s="15">
        <f t="shared" si="29"/>
        <v>0</v>
      </c>
      <c r="K402" s="21">
        <f t="shared" si="27"/>
        <v>0</v>
      </c>
      <c r="L402" s="82"/>
    </row>
    <row r="403" spans="2:12" ht="30" customHeight="1" x14ac:dyDescent="0.3">
      <c r="B403" s="100" t="str">
        <f t="shared" si="26"/>
        <v>JMS</v>
      </c>
      <c r="C403" s="100">
        <f>IF(ISTEXT(D403),MAX($C$4:$C402)+1,"")</f>
        <v>390</v>
      </c>
      <c r="D403" s="104" t="s">
        <v>11</v>
      </c>
      <c r="E403" s="122" t="s">
        <v>1462</v>
      </c>
      <c r="F403" s="92" t="s">
        <v>43</v>
      </c>
      <c r="G403" s="76"/>
      <c r="H403" s="98"/>
      <c r="I403" s="14">
        <f t="shared" si="28"/>
        <v>1</v>
      </c>
      <c r="J403" s="15">
        <f t="shared" si="29"/>
        <v>0</v>
      </c>
      <c r="K403" s="21">
        <f t="shared" si="27"/>
        <v>0</v>
      </c>
      <c r="L403" s="82"/>
    </row>
    <row r="404" spans="2:12" ht="30" customHeight="1" x14ac:dyDescent="0.3">
      <c r="B404" s="100" t="str">
        <f t="shared" si="26"/>
        <v>JMS</v>
      </c>
      <c r="C404" s="100">
        <f>IF(ISTEXT(D404),MAX($C$4:$C403)+1,"")</f>
        <v>391</v>
      </c>
      <c r="D404" s="104" t="s">
        <v>11</v>
      </c>
      <c r="E404" s="122" t="s">
        <v>1463</v>
      </c>
      <c r="F404" s="92" t="s">
        <v>43</v>
      </c>
      <c r="G404" s="76"/>
      <c r="H404" s="98"/>
      <c r="I404" s="14">
        <f t="shared" si="28"/>
        <v>1</v>
      </c>
      <c r="J404" s="15">
        <f t="shared" si="29"/>
        <v>0</v>
      </c>
      <c r="K404" s="21">
        <f t="shared" si="27"/>
        <v>0</v>
      </c>
      <c r="L404" s="82"/>
    </row>
    <row r="405" spans="2:12" ht="30" customHeight="1" x14ac:dyDescent="0.3">
      <c r="B405" s="100" t="str">
        <f t="shared" si="26"/>
        <v>JMS</v>
      </c>
      <c r="C405" s="100">
        <f>IF(ISTEXT(D405),MAX($C$4:$C404)+1,"")</f>
        <v>392</v>
      </c>
      <c r="D405" s="104" t="s">
        <v>11</v>
      </c>
      <c r="E405" s="122" t="s">
        <v>1464</v>
      </c>
      <c r="F405" s="92" t="s">
        <v>43</v>
      </c>
      <c r="G405" s="76"/>
      <c r="H405" s="98"/>
      <c r="I405" s="14">
        <f t="shared" si="28"/>
        <v>1</v>
      </c>
      <c r="J405" s="15">
        <f t="shared" si="29"/>
        <v>0</v>
      </c>
      <c r="K405" s="21">
        <f t="shared" si="27"/>
        <v>0</v>
      </c>
      <c r="L405" s="82"/>
    </row>
    <row r="406" spans="2:12" ht="30" customHeight="1" x14ac:dyDescent="0.3">
      <c r="B406" s="100" t="str">
        <f t="shared" si="26"/>
        <v>JMS</v>
      </c>
      <c r="C406" s="100">
        <f>IF(ISTEXT(D406),MAX($C$4:$C405)+1,"")</f>
        <v>393</v>
      </c>
      <c r="D406" s="104" t="s">
        <v>11</v>
      </c>
      <c r="E406" s="114" t="s">
        <v>157</v>
      </c>
      <c r="F406" s="92" t="s">
        <v>43</v>
      </c>
      <c r="G406" s="76"/>
      <c r="H406" s="98"/>
      <c r="I406" s="14">
        <f t="shared" si="28"/>
        <v>1</v>
      </c>
      <c r="J406" s="15">
        <f t="shared" si="29"/>
        <v>0</v>
      </c>
      <c r="K406" s="21">
        <f t="shared" si="27"/>
        <v>0</v>
      </c>
      <c r="L406" s="82"/>
    </row>
    <row r="407" spans="2:12" ht="30" customHeight="1" x14ac:dyDescent="0.3">
      <c r="B407" s="100" t="str">
        <f t="shared" si="26"/>
        <v>JMS</v>
      </c>
      <c r="C407" s="100">
        <f>IF(ISTEXT(D407),MAX($C$4:$C406)+1,"")</f>
        <v>394</v>
      </c>
      <c r="D407" s="104" t="s">
        <v>11</v>
      </c>
      <c r="E407" s="114" t="s">
        <v>141</v>
      </c>
      <c r="F407" s="92" t="s">
        <v>43</v>
      </c>
      <c r="G407" s="76"/>
      <c r="H407" s="98"/>
      <c r="I407" s="14">
        <f t="shared" si="28"/>
        <v>1</v>
      </c>
      <c r="J407" s="15">
        <f t="shared" si="29"/>
        <v>0</v>
      </c>
      <c r="K407" s="21">
        <f t="shared" si="27"/>
        <v>0</v>
      </c>
      <c r="L407" s="82"/>
    </row>
    <row r="408" spans="2:12" ht="30" customHeight="1" x14ac:dyDescent="0.3">
      <c r="B408" s="100" t="str">
        <f t="shared" si="26"/>
        <v>JMS</v>
      </c>
      <c r="C408" s="100">
        <f>IF(ISTEXT(D408),MAX($C$4:$C407)+1,"")</f>
        <v>395</v>
      </c>
      <c r="D408" s="104" t="s">
        <v>11</v>
      </c>
      <c r="E408" s="122" t="s">
        <v>142</v>
      </c>
      <c r="F408" s="92" t="s">
        <v>43</v>
      </c>
      <c r="G408" s="76"/>
      <c r="H408" s="98"/>
      <c r="I408" s="14">
        <f t="shared" si="28"/>
        <v>1</v>
      </c>
      <c r="J408" s="15">
        <f t="shared" si="29"/>
        <v>0</v>
      </c>
      <c r="K408" s="21">
        <f t="shared" si="27"/>
        <v>0</v>
      </c>
      <c r="L408" s="82"/>
    </row>
    <row r="409" spans="2:12" ht="30" customHeight="1" x14ac:dyDescent="0.3">
      <c r="B409" s="100" t="str">
        <f t="shared" si="26"/>
        <v>JMS</v>
      </c>
      <c r="C409" s="100">
        <f>IF(ISTEXT(D409),MAX($C$4:$C408)+1,"")</f>
        <v>396</v>
      </c>
      <c r="D409" s="104" t="s">
        <v>11</v>
      </c>
      <c r="E409" s="122" t="s">
        <v>143</v>
      </c>
      <c r="F409" s="92" t="s">
        <v>43</v>
      </c>
      <c r="G409" s="76"/>
      <c r="H409" s="98"/>
      <c r="I409" s="14">
        <f t="shared" si="28"/>
        <v>1</v>
      </c>
      <c r="J409" s="15">
        <f t="shared" si="29"/>
        <v>0</v>
      </c>
      <c r="K409" s="21">
        <f t="shared" si="27"/>
        <v>0</v>
      </c>
      <c r="L409" s="82"/>
    </row>
    <row r="410" spans="2:12" ht="30" customHeight="1" x14ac:dyDescent="0.3">
      <c r="B410" s="100" t="str">
        <f t="shared" si="26"/>
        <v>JMS</v>
      </c>
      <c r="C410" s="100">
        <f>IF(ISTEXT(D410),MAX($C$4:$C409)+1,"")</f>
        <v>397</v>
      </c>
      <c r="D410" s="104" t="s">
        <v>11</v>
      </c>
      <c r="E410" s="122" t="s">
        <v>144</v>
      </c>
      <c r="F410" s="92" t="s">
        <v>43</v>
      </c>
      <c r="G410" s="76"/>
      <c r="H410" s="98"/>
      <c r="I410" s="14">
        <f t="shared" si="28"/>
        <v>1</v>
      </c>
      <c r="J410" s="15">
        <f t="shared" si="29"/>
        <v>0</v>
      </c>
      <c r="K410" s="21">
        <f t="shared" si="27"/>
        <v>0</v>
      </c>
      <c r="L410" s="82"/>
    </row>
    <row r="411" spans="2:12" ht="30" customHeight="1" x14ac:dyDescent="0.3">
      <c r="B411" s="100" t="str">
        <f t="shared" si="26"/>
        <v>JMS</v>
      </c>
      <c r="C411" s="100">
        <f>IF(ISTEXT(D411),MAX($C$4:$C410)+1,"")</f>
        <v>398</v>
      </c>
      <c r="D411" s="104" t="s">
        <v>11</v>
      </c>
      <c r="E411" s="122" t="s">
        <v>145</v>
      </c>
      <c r="F411" s="92" t="s">
        <v>43</v>
      </c>
      <c r="G411" s="76"/>
      <c r="H411" s="98"/>
      <c r="I411" s="14">
        <f t="shared" si="28"/>
        <v>1</v>
      </c>
      <c r="J411" s="15">
        <f t="shared" si="29"/>
        <v>0</v>
      </c>
      <c r="K411" s="21">
        <f t="shared" si="27"/>
        <v>0</v>
      </c>
      <c r="L411" s="82"/>
    </row>
    <row r="412" spans="2:12" ht="30" customHeight="1" x14ac:dyDescent="0.3">
      <c r="B412" s="100" t="str">
        <f t="shared" si="26"/>
        <v>JMS</v>
      </c>
      <c r="C412" s="100">
        <f>IF(ISTEXT(D412),MAX($C$4:$C411)+1,"")</f>
        <v>399</v>
      </c>
      <c r="D412" s="104" t="s">
        <v>11</v>
      </c>
      <c r="E412" s="114" t="s">
        <v>148</v>
      </c>
      <c r="F412" s="92" t="s">
        <v>43</v>
      </c>
      <c r="G412" s="76"/>
      <c r="H412" s="98"/>
      <c r="I412" s="14">
        <f t="shared" si="28"/>
        <v>1</v>
      </c>
      <c r="J412" s="15">
        <f t="shared" si="29"/>
        <v>0</v>
      </c>
      <c r="K412" s="21">
        <f t="shared" si="27"/>
        <v>0</v>
      </c>
      <c r="L412" s="82"/>
    </row>
    <row r="413" spans="2:12" ht="30" customHeight="1" x14ac:dyDescent="0.3">
      <c r="B413" s="100" t="str">
        <f t="shared" si="26"/>
        <v>JMS</v>
      </c>
      <c r="C413" s="100">
        <f>IF(ISTEXT(D413),MAX($C$4:$C412)+1,"")</f>
        <v>400</v>
      </c>
      <c r="D413" s="104" t="s">
        <v>11</v>
      </c>
      <c r="E413" s="114" t="s">
        <v>149</v>
      </c>
      <c r="F413" s="92" t="s">
        <v>43</v>
      </c>
      <c r="G413" s="76"/>
      <c r="H413" s="98"/>
      <c r="I413" s="14">
        <f t="shared" si="28"/>
        <v>1</v>
      </c>
      <c r="J413" s="15">
        <f t="shared" si="29"/>
        <v>0</v>
      </c>
      <c r="K413" s="21">
        <f t="shared" si="27"/>
        <v>0</v>
      </c>
      <c r="L413" s="82"/>
    </row>
    <row r="414" spans="2:12" ht="30" customHeight="1" x14ac:dyDescent="0.3">
      <c r="B414" s="100" t="str">
        <f t="shared" si="26"/>
        <v>JMS</v>
      </c>
      <c r="C414" s="100">
        <f>IF(ISTEXT(D414),MAX($C$4:$C413)+1,"")</f>
        <v>401</v>
      </c>
      <c r="D414" s="104" t="s">
        <v>11</v>
      </c>
      <c r="E414" s="122" t="s">
        <v>150</v>
      </c>
      <c r="F414" s="92" t="s">
        <v>43</v>
      </c>
      <c r="G414" s="76"/>
      <c r="H414" s="98"/>
      <c r="I414" s="14">
        <f t="shared" si="28"/>
        <v>1</v>
      </c>
      <c r="J414" s="15">
        <f t="shared" si="29"/>
        <v>0</v>
      </c>
      <c r="K414" s="21">
        <f t="shared" si="27"/>
        <v>0</v>
      </c>
      <c r="L414" s="82"/>
    </row>
    <row r="415" spans="2:12" ht="30" customHeight="1" x14ac:dyDescent="0.3">
      <c r="B415" s="100" t="str">
        <f t="shared" si="26"/>
        <v>JMS</v>
      </c>
      <c r="C415" s="100">
        <f>IF(ISTEXT(D415),MAX($C$4:$C414)+1,"")</f>
        <v>402</v>
      </c>
      <c r="D415" s="104" t="s">
        <v>11</v>
      </c>
      <c r="E415" s="122" t="s">
        <v>151</v>
      </c>
      <c r="F415" s="92" t="s">
        <v>43</v>
      </c>
      <c r="G415" s="76"/>
      <c r="H415" s="98"/>
      <c r="I415" s="14">
        <f t="shared" si="28"/>
        <v>1</v>
      </c>
      <c r="J415" s="15">
        <f t="shared" si="29"/>
        <v>0</v>
      </c>
      <c r="K415" s="21">
        <f t="shared" si="27"/>
        <v>0</v>
      </c>
      <c r="L415" s="82"/>
    </row>
    <row r="416" spans="2:12" ht="30" customHeight="1" x14ac:dyDescent="0.3">
      <c r="B416" s="100" t="str">
        <f t="shared" ref="B416:B484" si="30">IF(C416="","",$B$4)</f>
        <v>JMS</v>
      </c>
      <c r="C416" s="100">
        <f>IF(ISTEXT(D416),MAX($C$4:$C415)+1,"")</f>
        <v>403</v>
      </c>
      <c r="D416" s="104" t="s">
        <v>11</v>
      </c>
      <c r="E416" s="114" t="s">
        <v>1465</v>
      </c>
      <c r="F416" s="92" t="s">
        <v>43</v>
      </c>
      <c r="G416" s="76"/>
      <c r="H416" s="98"/>
      <c r="I416" s="14">
        <f t="shared" si="28"/>
        <v>1</v>
      </c>
      <c r="J416" s="15">
        <f t="shared" si="29"/>
        <v>0</v>
      </c>
      <c r="K416" s="21">
        <f t="shared" si="27"/>
        <v>0</v>
      </c>
      <c r="L416" s="82"/>
    </row>
    <row r="417" spans="2:12" ht="15.6" x14ac:dyDescent="0.3">
      <c r="B417" s="103" t="s">
        <v>1205</v>
      </c>
      <c r="C417" s="103"/>
      <c r="D417" s="103"/>
      <c r="E417" s="103"/>
      <c r="F417" s="103"/>
      <c r="G417" s="103"/>
      <c r="H417" s="103"/>
      <c r="I417" s="103"/>
      <c r="J417" s="103"/>
      <c r="K417" s="103"/>
      <c r="L417" s="103"/>
    </row>
    <row r="418" spans="2:12" ht="30" customHeight="1" x14ac:dyDescent="0.3">
      <c r="B418" s="100" t="str">
        <f t="shared" si="30"/>
        <v>JMS</v>
      </c>
      <c r="C418" s="100">
        <f>IF(ISTEXT(D418),MAX($C$4:$C416)+1,"")</f>
        <v>404</v>
      </c>
      <c r="D418" s="104" t="s">
        <v>11</v>
      </c>
      <c r="E418" s="115" t="s">
        <v>1466</v>
      </c>
      <c r="F418" s="92" t="s">
        <v>43</v>
      </c>
      <c r="G418" s="76"/>
      <c r="H418" s="98"/>
      <c r="I418" s="14">
        <f t="shared" si="28"/>
        <v>1</v>
      </c>
      <c r="J418" s="15">
        <f t="shared" si="29"/>
        <v>0</v>
      </c>
      <c r="K418" s="21">
        <f t="shared" si="27"/>
        <v>0</v>
      </c>
      <c r="L418" s="82"/>
    </row>
    <row r="419" spans="2:12" ht="30" customHeight="1" x14ac:dyDescent="0.3">
      <c r="B419" s="100" t="str">
        <f t="shared" si="30"/>
        <v>JMS</v>
      </c>
      <c r="C419" s="100">
        <f>IF(ISTEXT(D419),MAX($C$4:$C418)+1,"")</f>
        <v>405</v>
      </c>
      <c r="D419" s="104" t="s">
        <v>11</v>
      </c>
      <c r="E419" s="115" t="s">
        <v>1467</v>
      </c>
      <c r="F419" s="92" t="s">
        <v>43</v>
      </c>
      <c r="G419" s="76"/>
      <c r="H419" s="98"/>
      <c r="I419" s="14">
        <f t="shared" si="28"/>
        <v>1</v>
      </c>
      <c r="J419" s="15">
        <f t="shared" si="29"/>
        <v>0</v>
      </c>
      <c r="K419" s="21">
        <f t="shared" si="27"/>
        <v>0</v>
      </c>
      <c r="L419" s="82"/>
    </row>
    <row r="420" spans="2:12" ht="30" customHeight="1" x14ac:dyDescent="0.3">
      <c r="B420" s="100" t="str">
        <f t="shared" si="30"/>
        <v>JMS</v>
      </c>
      <c r="C420" s="100">
        <f>IF(ISTEXT(D420),MAX($C$4:$C419)+1,"")</f>
        <v>406</v>
      </c>
      <c r="D420" s="104" t="s">
        <v>11</v>
      </c>
      <c r="E420" s="115" t="s">
        <v>1468</v>
      </c>
      <c r="F420" s="92" t="s">
        <v>43</v>
      </c>
      <c r="G420" s="76"/>
      <c r="H420" s="98"/>
      <c r="I420" s="14">
        <f t="shared" si="28"/>
        <v>1</v>
      </c>
      <c r="J420" s="15">
        <f t="shared" si="29"/>
        <v>0</v>
      </c>
      <c r="K420" s="21">
        <f t="shared" si="27"/>
        <v>0</v>
      </c>
      <c r="L420" s="82"/>
    </row>
    <row r="421" spans="2:12" ht="30" customHeight="1" x14ac:dyDescent="0.3">
      <c r="B421" s="100" t="str">
        <f t="shared" si="30"/>
        <v>JMS</v>
      </c>
      <c r="C421" s="100">
        <f>IF(ISTEXT(D421),MAX($C$4:$C420)+1,"")</f>
        <v>407</v>
      </c>
      <c r="D421" s="104" t="s">
        <v>11</v>
      </c>
      <c r="E421" s="115" t="s">
        <v>1469</v>
      </c>
      <c r="F421" s="92" t="s">
        <v>43</v>
      </c>
      <c r="G421" s="76"/>
      <c r="H421" s="98"/>
      <c r="I421" s="14">
        <f t="shared" si="28"/>
        <v>1</v>
      </c>
      <c r="J421" s="15">
        <f t="shared" si="29"/>
        <v>0</v>
      </c>
      <c r="K421" s="21">
        <f t="shared" si="27"/>
        <v>0</v>
      </c>
      <c r="L421" s="82"/>
    </row>
    <row r="422" spans="2:12" ht="30" customHeight="1" x14ac:dyDescent="0.3">
      <c r="B422" s="100" t="str">
        <f t="shared" si="30"/>
        <v>JMS</v>
      </c>
      <c r="C422" s="100">
        <f>IF(ISTEXT(D422),MAX($C$4:$C421)+1,"")</f>
        <v>408</v>
      </c>
      <c r="D422" s="104" t="s">
        <v>11</v>
      </c>
      <c r="E422" s="114" t="s">
        <v>1470</v>
      </c>
      <c r="F422" s="92" t="s">
        <v>43</v>
      </c>
      <c r="G422" s="76"/>
      <c r="H422" s="98"/>
      <c r="I422" s="14">
        <f t="shared" si="28"/>
        <v>1</v>
      </c>
      <c r="J422" s="15">
        <f t="shared" si="29"/>
        <v>0</v>
      </c>
      <c r="K422" s="21">
        <f t="shared" si="27"/>
        <v>0</v>
      </c>
      <c r="L422" s="82"/>
    </row>
    <row r="423" spans="2:12" ht="30" customHeight="1" x14ac:dyDescent="0.3">
      <c r="B423" s="100" t="str">
        <f t="shared" si="30"/>
        <v>JMS</v>
      </c>
      <c r="C423" s="100">
        <f>IF(ISTEXT(D423),MAX($C$4:$C422)+1,"")</f>
        <v>409</v>
      </c>
      <c r="D423" s="104" t="s">
        <v>11</v>
      </c>
      <c r="E423" s="114" t="s">
        <v>1471</v>
      </c>
      <c r="F423" s="92" t="s">
        <v>43</v>
      </c>
      <c r="G423" s="76"/>
      <c r="H423" s="98"/>
      <c r="I423" s="14">
        <f t="shared" si="28"/>
        <v>1</v>
      </c>
      <c r="J423" s="15">
        <f t="shared" si="29"/>
        <v>0</v>
      </c>
      <c r="K423" s="21">
        <f t="shared" si="27"/>
        <v>0</v>
      </c>
      <c r="L423" s="82"/>
    </row>
    <row r="424" spans="2:12" ht="30" customHeight="1" x14ac:dyDescent="0.3">
      <c r="B424" s="100" t="str">
        <f t="shared" si="30"/>
        <v>JMS</v>
      </c>
      <c r="C424" s="100">
        <f>IF(ISTEXT(D424),MAX($C$4:$C423)+1,"")</f>
        <v>410</v>
      </c>
      <c r="D424" s="104" t="s">
        <v>11</v>
      </c>
      <c r="E424" s="114" t="s">
        <v>1472</v>
      </c>
      <c r="F424" s="92" t="s">
        <v>43</v>
      </c>
      <c r="G424" s="76"/>
      <c r="H424" s="98"/>
      <c r="I424" s="14">
        <f t="shared" si="28"/>
        <v>1</v>
      </c>
      <c r="J424" s="15">
        <f t="shared" si="29"/>
        <v>0</v>
      </c>
      <c r="K424" s="21">
        <f t="shared" si="27"/>
        <v>0</v>
      </c>
      <c r="L424" s="82"/>
    </row>
    <row r="425" spans="2:12" ht="30" customHeight="1" x14ac:dyDescent="0.3">
      <c r="B425" s="100" t="str">
        <f t="shared" si="30"/>
        <v>JMS</v>
      </c>
      <c r="C425" s="100">
        <f>IF(ISTEXT(D425),MAX($C$4:$C424)+1,"")</f>
        <v>411</v>
      </c>
      <c r="D425" s="104" t="s">
        <v>11</v>
      </c>
      <c r="E425" s="114" t="s">
        <v>1473</v>
      </c>
      <c r="F425" s="92" t="s">
        <v>43</v>
      </c>
      <c r="G425" s="76"/>
      <c r="H425" s="98"/>
      <c r="I425" s="14">
        <f t="shared" si="28"/>
        <v>1</v>
      </c>
      <c r="J425" s="15">
        <f t="shared" si="29"/>
        <v>0</v>
      </c>
      <c r="K425" s="21">
        <f t="shared" si="27"/>
        <v>0</v>
      </c>
      <c r="L425" s="82"/>
    </row>
    <row r="426" spans="2:12" ht="30" customHeight="1" x14ac:dyDescent="0.3">
      <c r="B426" s="100" t="str">
        <f t="shared" si="30"/>
        <v>JMS</v>
      </c>
      <c r="C426" s="100">
        <f>IF(ISTEXT(D426),MAX($C$4:$C425)+1,"")</f>
        <v>412</v>
      </c>
      <c r="D426" s="104" t="s">
        <v>11</v>
      </c>
      <c r="E426" s="114" t="s">
        <v>1474</v>
      </c>
      <c r="F426" s="92" t="s">
        <v>43</v>
      </c>
      <c r="G426" s="76"/>
      <c r="H426" s="98"/>
      <c r="I426" s="14">
        <f t="shared" si="28"/>
        <v>1</v>
      </c>
      <c r="J426" s="15">
        <f t="shared" si="29"/>
        <v>0</v>
      </c>
      <c r="K426" s="21">
        <f t="shared" si="27"/>
        <v>0</v>
      </c>
      <c r="L426" s="82"/>
    </row>
    <row r="427" spans="2:12" ht="30" customHeight="1" x14ac:dyDescent="0.3">
      <c r="B427" s="100" t="str">
        <f t="shared" si="30"/>
        <v>JMS</v>
      </c>
      <c r="C427" s="100">
        <f>IF(ISTEXT(D427),MAX($C$4:$C426)+1,"")</f>
        <v>413</v>
      </c>
      <c r="D427" s="104" t="s">
        <v>11</v>
      </c>
      <c r="E427" s="115" t="s">
        <v>1475</v>
      </c>
      <c r="F427" s="92" t="s">
        <v>43</v>
      </c>
      <c r="G427" s="76"/>
      <c r="H427" s="98"/>
      <c r="I427" s="14">
        <f t="shared" si="28"/>
        <v>1</v>
      </c>
      <c r="J427" s="15">
        <f t="shared" si="29"/>
        <v>0</v>
      </c>
      <c r="K427" s="21">
        <f t="shared" si="27"/>
        <v>0</v>
      </c>
      <c r="L427" s="82"/>
    </row>
    <row r="428" spans="2:12" ht="15.6" x14ac:dyDescent="0.3">
      <c r="B428" s="103" t="s">
        <v>1476</v>
      </c>
      <c r="C428" s="103"/>
      <c r="D428" s="103"/>
      <c r="E428" s="103"/>
      <c r="F428" s="103"/>
      <c r="G428" s="103"/>
      <c r="H428" s="103"/>
      <c r="I428" s="103"/>
      <c r="J428" s="103"/>
      <c r="K428" s="103"/>
      <c r="L428" s="103"/>
    </row>
    <row r="429" spans="2:12" ht="30" customHeight="1" x14ac:dyDescent="0.3">
      <c r="B429" s="100" t="str">
        <f t="shared" si="30"/>
        <v>JMS</v>
      </c>
      <c r="C429" s="100">
        <f>IF(ISTEXT(D429),MAX($C$4:$C427)+1,"")</f>
        <v>414</v>
      </c>
      <c r="D429" s="104" t="s">
        <v>11</v>
      </c>
      <c r="E429" s="115" t="s">
        <v>1477</v>
      </c>
      <c r="F429" s="92" t="s">
        <v>43</v>
      </c>
      <c r="G429" s="76"/>
      <c r="H429" s="98"/>
      <c r="I429" s="14">
        <f t="shared" si="28"/>
        <v>1</v>
      </c>
      <c r="J429" s="15">
        <f t="shared" si="29"/>
        <v>0</v>
      </c>
      <c r="K429" s="21">
        <f t="shared" si="27"/>
        <v>0</v>
      </c>
      <c r="L429" s="82"/>
    </row>
    <row r="430" spans="2:12" ht="30" customHeight="1" x14ac:dyDescent="0.3">
      <c r="B430" s="100" t="str">
        <f t="shared" si="30"/>
        <v>JMS</v>
      </c>
      <c r="C430" s="100">
        <f>IF(ISTEXT(D430),MAX($C$4:$C429)+1,"")</f>
        <v>415</v>
      </c>
      <c r="D430" s="104" t="s">
        <v>11</v>
      </c>
      <c r="E430" s="115" t="s">
        <v>1478</v>
      </c>
      <c r="F430" s="92" t="s">
        <v>43</v>
      </c>
      <c r="G430" s="76"/>
      <c r="H430" s="98"/>
      <c r="I430" s="14">
        <f t="shared" si="28"/>
        <v>1</v>
      </c>
      <c r="J430" s="15">
        <f t="shared" si="29"/>
        <v>0</v>
      </c>
      <c r="K430" s="21">
        <f t="shared" si="27"/>
        <v>0</v>
      </c>
      <c r="L430" s="82"/>
    </row>
    <row r="431" spans="2:12" ht="30" customHeight="1" x14ac:dyDescent="0.3">
      <c r="B431" s="100" t="str">
        <f t="shared" si="30"/>
        <v>JMS</v>
      </c>
      <c r="C431" s="100">
        <f>IF(ISTEXT(D431),MAX($C$4:$C430)+1,"")</f>
        <v>416</v>
      </c>
      <c r="D431" s="104" t="s">
        <v>11</v>
      </c>
      <c r="E431" s="115" t="s">
        <v>1479</v>
      </c>
      <c r="F431" s="92" t="s">
        <v>43</v>
      </c>
      <c r="G431" s="76"/>
      <c r="H431" s="98"/>
      <c r="I431" s="14">
        <f t="shared" si="28"/>
        <v>1</v>
      </c>
      <c r="J431" s="15">
        <f t="shared" si="29"/>
        <v>0</v>
      </c>
      <c r="K431" s="21">
        <f t="shared" si="27"/>
        <v>0</v>
      </c>
      <c r="L431" s="82"/>
    </row>
    <row r="432" spans="2:12" ht="30" customHeight="1" x14ac:dyDescent="0.3">
      <c r="B432" s="100" t="str">
        <f t="shared" si="30"/>
        <v>JMS</v>
      </c>
      <c r="C432" s="100">
        <f>IF(ISTEXT(D432),MAX($C$4:$C431)+1,"")</f>
        <v>417</v>
      </c>
      <c r="D432" s="104" t="s">
        <v>11</v>
      </c>
      <c r="E432" s="115" t="s">
        <v>1480</v>
      </c>
      <c r="F432" s="92" t="s">
        <v>43</v>
      </c>
      <c r="G432" s="76"/>
      <c r="H432" s="98"/>
      <c r="I432" s="14">
        <f t="shared" si="28"/>
        <v>1</v>
      </c>
      <c r="J432" s="15">
        <f t="shared" si="29"/>
        <v>0</v>
      </c>
      <c r="K432" s="21">
        <f t="shared" si="27"/>
        <v>0</v>
      </c>
      <c r="L432" s="82"/>
    </row>
    <row r="433" spans="2:12" ht="30" customHeight="1" x14ac:dyDescent="0.3">
      <c r="B433" s="100" t="str">
        <f t="shared" si="30"/>
        <v>JMS</v>
      </c>
      <c r="C433" s="100">
        <f>IF(ISTEXT(D433),MAX($C$4:$C432)+1,"")</f>
        <v>418</v>
      </c>
      <c r="D433" s="104" t="s">
        <v>11</v>
      </c>
      <c r="E433" s="114" t="s">
        <v>1481</v>
      </c>
      <c r="F433" s="92" t="s">
        <v>43</v>
      </c>
      <c r="G433" s="76"/>
      <c r="H433" s="98"/>
      <c r="I433" s="14">
        <f t="shared" si="28"/>
        <v>1</v>
      </c>
      <c r="J433" s="15">
        <f t="shared" si="29"/>
        <v>0</v>
      </c>
      <c r="K433" s="21">
        <f t="shared" si="27"/>
        <v>0</v>
      </c>
      <c r="L433" s="82"/>
    </row>
    <row r="434" spans="2:12" ht="30" customHeight="1" x14ac:dyDescent="0.3">
      <c r="B434" s="100" t="str">
        <f t="shared" si="30"/>
        <v>JMS</v>
      </c>
      <c r="C434" s="100">
        <f>IF(ISTEXT(D434),MAX($C$4:$C433)+1,"")</f>
        <v>419</v>
      </c>
      <c r="D434" s="104" t="s">
        <v>11</v>
      </c>
      <c r="E434" s="114" t="s">
        <v>1482</v>
      </c>
      <c r="F434" s="92" t="s">
        <v>43</v>
      </c>
      <c r="G434" s="76"/>
      <c r="H434" s="98"/>
      <c r="I434" s="14">
        <f t="shared" si="28"/>
        <v>1</v>
      </c>
      <c r="J434" s="15">
        <f t="shared" si="29"/>
        <v>0</v>
      </c>
      <c r="K434" s="21">
        <f t="shared" si="27"/>
        <v>0</v>
      </c>
      <c r="L434" s="82"/>
    </row>
    <row r="435" spans="2:12" ht="30" customHeight="1" x14ac:dyDescent="0.3">
      <c r="B435" s="100" t="str">
        <f t="shared" si="30"/>
        <v>JMS</v>
      </c>
      <c r="C435" s="100">
        <f>IF(ISTEXT(D435),MAX($C$4:$C434)+1,"")</f>
        <v>420</v>
      </c>
      <c r="D435" s="104" t="s">
        <v>11</v>
      </c>
      <c r="E435" s="114" t="s">
        <v>1483</v>
      </c>
      <c r="F435" s="92" t="s">
        <v>43</v>
      </c>
      <c r="G435" s="76"/>
      <c r="H435" s="98"/>
      <c r="I435" s="14">
        <f t="shared" si="28"/>
        <v>1</v>
      </c>
      <c r="J435" s="15">
        <f t="shared" si="29"/>
        <v>0</v>
      </c>
      <c r="K435" s="21">
        <f t="shared" si="27"/>
        <v>0</v>
      </c>
      <c r="L435" s="82"/>
    </row>
    <row r="436" spans="2:12" ht="30" customHeight="1" x14ac:dyDescent="0.3">
      <c r="B436" s="100" t="str">
        <f t="shared" si="30"/>
        <v>JMS</v>
      </c>
      <c r="C436" s="100">
        <f>IF(ISTEXT(D436),MAX($C$4:$C435)+1,"")</f>
        <v>421</v>
      </c>
      <c r="D436" s="104" t="s">
        <v>11</v>
      </c>
      <c r="E436" s="114" t="s">
        <v>1484</v>
      </c>
      <c r="F436" s="92" t="s">
        <v>43</v>
      </c>
      <c r="G436" s="76"/>
      <c r="H436" s="98"/>
      <c r="I436" s="14">
        <f t="shared" si="28"/>
        <v>1</v>
      </c>
      <c r="J436" s="15">
        <f t="shared" si="29"/>
        <v>0</v>
      </c>
      <c r="K436" s="21">
        <f t="shared" si="27"/>
        <v>0</v>
      </c>
      <c r="L436" s="82"/>
    </row>
    <row r="437" spans="2:12" ht="30" customHeight="1" x14ac:dyDescent="0.3">
      <c r="B437" s="100" t="str">
        <f t="shared" si="30"/>
        <v>JMS</v>
      </c>
      <c r="C437" s="100">
        <f>IF(ISTEXT(D437),MAX($C$4:$C436)+1,"")</f>
        <v>422</v>
      </c>
      <c r="D437" s="104" t="s">
        <v>11</v>
      </c>
      <c r="E437" s="114" t="s">
        <v>1485</v>
      </c>
      <c r="F437" s="92" t="s">
        <v>43</v>
      </c>
      <c r="G437" s="76"/>
      <c r="H437" s="98"/>
      <c r="I437" s="14">
        <f t="shared" si="28"/>
        <v>1</v>
      </c>
      <c r="J437" s="15">
        <f t="shared" si="29"/>
        <v>0</v>
      </c>
      <c r="K437" s="21">
        <f t="shared" si="27"/>
        <v>0</v>
      </c>
      <c r="L437" s="82"/>
    </row>
    <row r="438" spans="2:12" ht="15.6" x14ac:dyDescent="0.3">
      <c r="B438" s="103" t="s">
        <v>1486</v>
      </c>
      <c r="C438" s="103"/>
      <c r="D438" s="103"/>
      <c r="E438" s="103"/>
      <c r="F438" s="103"/>
      <c r="G438" s="103"/>
      <c r="H438" s="103"/>
      <c r="I438" s="103"/>
      <c r="J438" s="103"/>
      <c r="K438" s="103"/>
      <c r="L438" s="103"/>
    </row>
    <row r="439" spans="2:12" ht="30" customHeight="1" x14ac:dyDescent="0.3">
      <c r="B439" s="100" t="str">
        <f t="shared" si="30"/>
        <v>JMS</v>
      </c>
      <c r="C439" s="100">
        <f>IF(ISTEXT(D439),MAX($C$4:$C437)+1,"")</f>
        <v>423</v>
      </c>
      <c r="D439" s="104" t="s">
        <v>11</v>
      </c>
      <c r="E439" s="115" t="s">
        <v>1487</v>
      </c>
      <c r="F439" s="92" t="s">
        <v>43</v>
      </c>
      <c r="G439" s="76"/>
      <c r="H439" s="98"/>
      <c r="I439" s="14">
        <f t="shared" si="28"/>
        <v>1</v>
      </c>
      <c r="J439" s="15">
        <f t="shared" si="29"/>
        <v>0</v>
      </c>
      <c r="K439" s="21">
        <f t="shared" si="27"/>
        <v>0</v>
      </c>
      <c r="L439" s="82"/>
    </row>
    <row r="440" spans="2:12" ht="30" customHeight="1" x14ac:dyDescent="0.3">
      <c r="B440" s="100" t="str">
        <f t="shared" si="30"/>
        <v>JMS</v>
      </c>
      <c r="C440" s="100">
        <f>IF(ISTEXT(D440),MAX($C$4:$C439)+1,"")</f>
        <v>424</v>
      </c>
      <c r="D440" s="104" t="s">
        <v>11</v>
      </c>
      <c r="E440" s="115" t="s">
        <v>1488</v>
      </c>
      <c r="F440" s="92" t="s">
        <v>43</v>
      </c>
      <c r="G440" s="76"/>
      <c r="H440" s="98"/>
      <c r="I440" s="14">
        <f t="shared" si="28"/>
        <v>1</v>
      </c>
      <c r="J440" s="15">
        <f t="shared" si="29"/>
        <v>0</v>
      </c>
      <c r="K440" s="21">
        <f t="shared" si="27"/>
        <v>0</v>
      </c>
      <c r="L440" s="82"/>
    </row>
    <row r="441" spans="2:12" ht="30" customHeight="1" x14ac:dyDescent="0.3">
      <c r="B441" s="100" t="str">
        <f t="shared" si="30"/>
        <v>JMS</v>
      </c>
      <c r="C441" s="100">
        <f>IF(ISTEXT(D441),MAX($C$4:$C440)+1,"")</f>
        <v>425</v>
      </c>
      <c r="D441" s="104" t="s">
        <v>11</v>
      </c>
      <c r="E441" s="115" t="s">
        <v>1489</v>
      </c>
      <c r="F441" s="92" t="s">
        <v>43</v>
      </c>
      <c r="G441" s="76"/>
      <c r="H441" s="98"/>
      <c r="I441" s="14">
        <f t="shared" si="28"/>
        <v>1</v>
      </c>
      <c r="J441" s="15">
        <f t="shared" si="29"/>
        <v>0</v>
      </c>
      <c r="K441" s="21">
        <f t="shared" si="27"/>
        <v>0</v>
      </c>
      <c r="L441" s="82"/>
    </row>
    <row r="442" spans="2:12" ht="30" customHeight="1" x14ac:dyDescent="0.3">
      <c r="B442" s="100" t="str">
        <f t="shared" si="30"/>
        <v>JMS</v>
      </c>
      <c r="C442" s="100">
        <f>IF(ISTEXT(D442),MAX($C$4:$C441)+1,"")</f>
        <v>426</v>
      </c>
      <c r="D442" s="104" t="s">
        <v>11</v>
      </c>
      <c r="E442" s="115" t="s">
        <v>1490</v>
      </c>
      <c r="F442" s="92" t="s">
        <v>43</v>
      </c>
      <c r="G442" s="76"/>
      <c r="H442" s="98"/>
      <c r="I442" s="14">
        <f t="shared" si="28"/>
        <v>1</v>
      </c>
      <c r="J442" s="15">
        <f t="shared" si="29"/>
        <v>0</v>
      </c>
      <c r="K442" s="21">
        <f t="shared" si="27"/>
        <v>0</v>
      </c>
      <c r="L442" s="82"/>
    </row>
    <row r="443" spans="2:12" ht="30" customHeight="1" x14ac:dyDescent="0.3">
      <c r="B443" s="100" t="str">
        <f t="shared" si="30"/>
        <v>JMS</v>
      </c>
      <c r="C443" s="100">
        <f>IF(ISTEXT(D443),MAX($C$4:$C442)+1,"")</f>
        <v>427</v>
      </c>
      <c r="D443" s="104" t="s">
        <v>11</v>
      </c>
      <c r="E443" s="115" t="s">
        <v>1491</v>
      </c>
      <c r="F443" s="92" t="s">
        <v>43</v>
      </c>
      <c r="G443" s="76"/>
      <c r="H443" s="98"/>
      <c r="I443" s="14">
        <f t="shared" si="28"/>
        <v>1</v>
      </c>
      <c r="J443" s="15">
        <f t="shared" si="29"/>
        <v>0</v>
      </c>
      <c r="K443" s="21">
        <f t="shared" si="27"/>
        <v>0</v>
      </c>
      <c r="L443" s="82"/>
    </row>
    <row r="444" spans="2:12" ht="30" customHeight="1" x14ac:dyDescent="0.3">
      <c r="B444" s="100" t="str">
        <f t="shared" si="30"/>
        <v>JMS</v>
      </c>
      <c r="C444" s="100">
        <f>IF(ISTEXT(D444),MAX($C$4:$C443)+1,"")</f>
        <v>428</v>
      </c>
      <c r="D444" s="104" t="s">
        <v>11</v>
      </c>
      <c r="E444" s="115" t="s">
        <v>1492</v>
      </c>
      <c r="F444" s="92" t="s">
        <v>43</v>
      </c>
      <c r="G444" s="76"/>
      <c r="H444" s="98"/>
      <c r="I444" s="14">
        <f t="shared" si="28"/>
        <v>1</v>
      </c>
      <c r="J444" s="15">
        <f t="shared" si="29"/>
        <v>0</v>
      </c>
      <c r="K444" s="21">
        <f t="shared" si="27"/>
        <v>0</v>
      </c>
      <c r="L444" s="82"/>
    </row>
    <row r="445" spans="2:12" ht="30" customHeight="1" x14ac:dyDescent="0.3">
      <c r="B445" s="100" t="str">
        <f t="shared" si="30"/>
        <v>JMS</v>
      </c>
      <c r="C445" s="100">
        <f>IF(ISTEXT(D445),MAX($C$4:$C444)+1,"")</f>
        <v>429</v>
      </c>
      <c r="D445" s="104" t="s">
        <v>11</v>
      </c>
      <c r="E445" s="115" t="s">
        <v>1493</v>
      </c>
      <c r="F445" s="92" t="s">
        <v>43</v>
      </c>
      <c r="G445" s="76"/>
      <c r="H445" s="98"/>
      <c r="I445" s="14">
        <f t="shared" si="28"/>
        <v>1</v>
      </c>
      <c r="J445" s="15">
        <f t="shared" si="29"/>
        <v>0</v>
      </c>
      <c r="K445" s="21">
        <f t="shared" si="27"/>
        <v>0</v>
      </c>
      <c r="L445" s="82"/>
    </row>
    <row r="446" spans="2:12" ht="30" customHeight="1" x14ac:dyDescent="0.3">
      <c r="B446" s="100" t="str">
        <f t="shared" si="30"/>
        <v>JMS</v>
      </c>
      <c r="C446" s="100">
        <f>IF(ISTEXT(D446),MAX($C$4:$C445)+1,"")</f>
        <v>430</v>
      </c>
      <c r="D446" s="104" t="s">
        <v>11</v>
      </c>
      <c r="E446" s="115" t="s">
        <v>1494</v>
      </c>
      <c r="F446" s="92" t="s">
        <v>43</v>
      </c>
      <c r="G446" s="76"/>
      <c r="H446" s="98"/>
      <c r="I446" s="14">
        <f t="shared" si="28"/>
        <v>1</v>
      </c>
      <c r="J446" s="15">
        <f t="shared" si="29"/>
        <v>0</v>
      </c>
      <c r="K446" s="21">
        <f t="shared" si="27"/>
        <v>0</v>
      </c>
      <c r="L446" s="82"/>
    </row>
    <row r="447" spans="2:12" ht="30" customHeight="1" x14ac:dyDescent="0.3">
      <c r="B447" s="100" t="str">
        <f t="shared" si="30"/>
        <v>JMS</v>
      </c>
      <c r="C447" s="100">
        <f>IF(ISTEXT(D447),MAX($C$4:$C446)+1,"")</f>
        <v>431</v>
      </c>
      <c r="D447" s="104" t="s">
        <v>11</v>
      </c>
      <c r="E447" s="115" t="s">
        <v>1495</v>
      </c>
      <c r="F447" s="92" t="s">
        <v>43</v>
      </c>
      <c r="G447" s="76"/>
      <c r="H447" s="98"/>
      <c r="I447" s="14">
        <f t="shared" si="28"/>
        <v>1</v>
      </c>
      <c r="J447" s="15">
        <f t="shared" si="29"/>
        <v>0</v>
      </c>
      <c r="K447" s="21">
        <f t="shared" si="27"/>
        <v>0</v>
      </c>
      <c r="L447" s="82"/>
    </row>
    <row r="448" spans="2:12" ht="30" customHeight="1" x14ac:dyDescent="0.3">
      <c r="B448" s="100" t="str">
        <f t="shared" si="30"/>
        <v>JMS</v>
      </c>
      <c r="C448" s="100">
        <f>IF(ISTEXT(D448),MAX($C$4:$C447)+1,"")</f>
        <v>432</v>
      </c>
      <c r="D448" s="104" t="s">
        <v>11</v>
      </c>
      <c r="E448" s="115" t="s">
        <v>1496</v>
      </c>
      <c r="F448" s="92" t="s">
        <v>43</v>
      </c>
      <c r="G448" s="76"/>
      <c r="H448" s="98"/>
      <c r="I448" s="14">
        <f t="shared" si="28"/>
        <v>1</v>
      </c>
      <c r="J448" s="15">
        <f t="shared" si="29"/>
        <v>0</v>
      </c>
      <c r="K448" s="21">
        <f t="shared" si="27"/>
        <v>0</v>
      </c>
      <c r="L448" s="82"/>
    </row>
    <row r="449" spans="2:12" ht="30" customHeight="1" x14ac:dyDescent="0.3">
      <c r="B449" s="100" t="str">
        <f t="shared" si="30"/>
        <v>JMS</v>
      </c>
      <c r="C449" s="100">
        <f>IF(ISTEXT(D449),MAX($C$4:$C448)+1,"")</f>
        <v>433</v>
      </c>
      <c r="D449" s="104" t="s">
        <v>11</v>
      </c>
      <c r="E449" s="115" t="s">
        <v>1497</v>
      </c>
      <c r="F449" s="92" t="s">
        <v>43</v>
      </c>
      <c r="G449" s="76"/>
      <c r="H449" s="98"/>
      <c r="I449" s="14">
        <f t="shared" si="28"/>
        <v>1</v>
      </c>
      <c r="J449" s="15">
        <f t="shared" si="29"/>
        <v>0</v>
      </c>
      <c r="K449" s="21">
        <f t="shared" si="27"/>
        <v>0</v>
      </c>
      <c r="L449" s="82"/>
    </row>
    <row r="450" spans="2:12" ht="30" customHeight="1" x14ac:dyDescent="0.3">
      <c r="B450" s="100" t="str">
        <f t="shared" si="30"/>
        <v>JMS</v>
      </c>
      <c r="C450" s="100">
        <f>IF(ISTEXT(D450),MAX($C$4:$C449)+1,"")</f>
        <v>434</v>
      </c>
      <c r="D450" s="104" t="s">
        <v>11</v>
      </c>
      <c r="E450" s="115" t="s">
        <v>1498</v>
      </c>
      <c r="F450" s="92" t="s">
        <v>43</v>
      </c>
      <c r="G450" s="76"/>
      <c r="H450" s="98"/>
      <c r="I450" s="14">
        <f t="shared" si="28"/>
        <v>1</v>
      </c>
      <c r="J450" s="15">
        <f t="shared" si="29"/>
        <v>0</v>
      </c>
      <c r="K450" s="21">
        <f t="shared" si="27"/>
        <v>0</v>
      </c>
      <c r="L450" s="82"/>
    </row>
    <row r="451" spans="2:12" ht="30" customHeight="1" x14ac:dyDescent="0.3">
      <c r="B451" s="100" t="str">
        <f t="shared" si="30"/>
        <v>JMS</v>
      </c>
      <c r="C451" s="100">
        <f>IF(ISTEXT(D451),MAX($C$4:$C450)+1,"")</f>
        <v>435</v>
      </c>
      <c r="D451" s="104" t="s">
        <v>11</v>
      </c>
      <c r="E451" s="115" t="s">
        <v>1499</v>
      </c>
      <c r="F451" s="92" t="s">
        <v>43</v>
      </c>
      <c r="G451" s="76"/>
      <c r="H451" s="98"/>
      <c r="I451" s="14">
        <f t="shared" si="28"/>
        <v>1</v>
      </c>
      <c r="J451" s="15">
        <f t="shared" si="29"/>
        <v>0</v>
      </c>
      <c r="K451" s="21">
        <f t="shared" si="27"/>
        <v>0</v>
      </c>
      <c r="L451" s="82"/>
    </row>
    <row r="452" spans="2:12" ht="15.6" x14ac:dyDescent="0.3">
      <c r="B452" s="103" t="s">
        <v>1500</v>
      </c>
      <c r="C452" s="103"/>
      <c r="D452" s="103"/>
      <c r="E452" s="103"/>
      <c r="F452" s="103"/>
      <c r="G452" s="103"/>
      <c r="H452" s="103"/>
      <c r="I452" s="103"/>
      <c r="J452" s="103"/>
      <c r="K452" s="103"/>
      <c r="L452" s="103"/>
    </row>
    <row r="453" spans="2:12" ht="30" customHeight="1" x14ac:dyDescent="0.3">
      <c r="B453" s="100" t="str">
        <f t="shared" si="30"/>
        <v>JMS</v>
      </c>
      <c r="C453" s="100">
        <f>IF(ISTEXT(D453),MAX($C$4:$C451)+1,"")</f>
        <v>436</v>
      </c>
      <c r="D453" s="104" t="s">
        <v>11</v>
      </c>
      <c r="E453" s="115" t="s">
        <v>1501</v>
      </c>
      <c r="F453" s="92" t="s">
        <v>43</v>
      </c>
      <c r="G453" s="76"/>
      <c r="H453" s="98"/>
      <c r="I453" s="14">
        <f t="shared" si="28"/>
        <v>1</v>
      </c>
      <c r="J453" s="15">
        <f t="shared" si="29"/>
        <v>0</v>
      </c>
      <c r="K453" s="21">
        <f t="shared" ref="K453:K516" si="31">I453*J453</f>
        <v>0</v>
      </c>
      <c r="L453" s="82"/>
    </row>
    <row r="454" spans="2:12" ht="30" customHeight="1" x14ac:dyDescent="0.3">
      <c r="B454" s="100" t="str">
        <f t="shared" si="30"/>
        <v>JMS</v>
      </c>
      <c r="C454" s="100">
        <f>IF(ISTEXT(D454),MAX($C$4:$C453)+1,"")</f>
        <v>437</v>
      </c>
      <c r="D454" s="104" t="s">
        <v>11</v>
      </c>
      <c r="E454" s="115" t="s">
        <v>1502</v>
      </c>
      <c r="F454" s="92" t="s">
        <v>43</v>
      </c>
      <c r="G454" s="76"/>
      <c r="H454" s="98"/>
      <c r="I454" s="14">
        <f t="shared" si="28"/>
        <v>1</v>
      </c>
      <c r="J454" s="15">
        <f t="shared" si="29"/>
        <v>0</v>
      </c>
      <c r="K454" s="21">
        <f t="shared" si="31"/>
        <v>0</v>
      </c>
      <c r="L454" s="82"/>
    </row>
    <row r="455" spans="2:12" ht="30" customHeight="1" x14ac:dyDescent="0.3">
      <c r="B455" s="100" t="str">
        <f t="shared" si="30"/>
        <v>JMS</v>
      </c>
      <c r="C455" s="100">
        <f>IF(ISTEXT(D455),MAX($C$4:$C454)+1,"")</f>
        <v>438</v>
      </c>
      <c r="D455" s="104" t="s">
        <v>11</v>
      </c>
      <c r="E455" s="121" t="s">
        <v>1503</v>
      </c>
      <c r="F455" s="92" t="s">
        <v>43</v>
      </c>
      <c r="G455" s="76"/>
      <c r="H455" s="98"/>
      <c r="I455" s="14">
        <f t="shared" si="28"/>
        <v>1</v>
      </c>
      <c r="J455" s="15">
        <f t="shared" si="29"/>
        <v>0</v>
      </c>
      <c r="K455" s="21">
        <f t="shared" si="31"/>
        <v>0</v>
      </c>
      <c r="L455" s="82"/>
    </row>
    <row r="456" spans="2:12" ht="30" customHeight="1" x14ac:dyDescent="0.3">
      <c r="B456" s="100" t="str">
        <f t="shared" si="30"/>
        <v>JMS</v>
      </c>
      <c r="C456" s="100">
        <f>IF(ISTEXT(D456),MAX($C$4:$C455)+1,"")</f>
        <v>439</v>
      </c>
      <c r="D456" s="104" t="s">
        <v>11</v>
      </c>
      <c r="E456" s="121" t="s">
        <v>1026</v>
      </c>
      <c r="F456" s="92" t="s">
        <v>43</v>
      </c>
      <c r="G456" s="76"/>
      <c r="H456" s="98"/>
      <c r="I456" s="14">
        <f t="shared" si="28"/>
        <v>1</v>
      </c>
      <c r="J456" s="15">
        <f t="shared" si="29"/>
        <v>0</v>
      </c>
      <c r="K456" s="21">
        <f t="shared" si="31"/>
        <v>0</v>
      </c>
      <c r="L456" s="82"/>
    </row>
    <row r="457" spans="2:12" ht="30" customHeight="1" x14ac:dyDescent="0.3">
      <c r="B457" s="100" t="str">
        <f t="shared" si="30"/>
        <v>JMS</v>
      </c>
      <c r="C457" s="100">
        <f>IF(ISTEXT(D457),MAX($C$4:$C456)+1,"")</f>
        <v>440</v>
      </c>
      <c r="D457" s="104" t="s">
        <v>11</v>
      </c>
      <c r="E457" s="121" t="s">
        <v>952</v>
      </c>
      <c r="F457" s="92" t="s">
        <v>43</v>
      </c>
      <c r="G457" s="76"/>
      <c r="H457" s="98"/>
      <c r="I457" s="14">
        <f t="shared" si="28"/>
        <v>1</v>
      </c>
      <c r="J457" s="15">
        <f t="shared" si="29"/>
        <v>0</v>
      </c>
      <c r="K457" s="21">
        <f t="shared" si="31"/>
        <v>0</v>
      </c>
      <c r="L457" s="82"/>
    </row>
    <row r="458" spans="2:12" ht="30" customHeight="1" x14ac:dyDescent="0.3">
      <c r="B458" s="100" t="str">
        <f t="shared" si="30"/>
        <v>JMS</v>
      </c>
      <c r="C458" s="100">
        <f>IF(ISTEXT(D458),MAX($C$4:$C457)+1,"")</f>
        <v>441</v>
      </c>
      <c r="D458" s="104" t="s">
        <v>11</v>
      </c>
      <c r="E458" s="121" t="s">
        <v>661</v>
      </c>
      <c r="F458" s="92" t="s">
        <v>43</v>
      </c>
      <c r="G458" s="76"/>
      <c r="H458" s="98"/>
      <c r="I458" s="14">
        <f t="shared" si="28"/>
        <v>1</v>
      </c>
      <c r="J458" s="15">
        <f t="shared" si="29"/>
        <v>0</v>
      </c>
      <c r="K458" s="21">
        <f t="shared" si="31"/>
        <v>0</v>
      </c>
      <c r="L458" s="82"/>
    </row>
    <row r="459" spans="2:12" ht="30" customHeight="1" x14ac:dyDescent="0.3">
      <c r="B459" s="100" t="str">
        <f t="shared" si="30"/>
        <v>JMS</v>
      </c>
      <c r="C459" s="100">
        <f>IF(ISTEXT(D459),MAX($C$4:$C458)+1,"")</f>
        <v>442</v>
      </c>
      <c r="D459" s="104" t="s">
        <v>11</v>
      </c>
      <c r="E459" s="121" t="s">
        <v>670</v>
      </c>
      <c r="F459" s="92" t="s">
        <v>43</v>
      </c>
      <c r="G459" s="76"/>
      <c r="H459" s="98"/>
      <c r="I459" s="14">
        <f t="shared" si="28"/>
        <v>1</v>
      </c>
      <c r="J459" s="15">
        <f t="shared" si="29"/>
        <v>0</v>
      </c>
      <c r="K459" s="21">
        <f t="shared" si="31"/>
        <v>0</v>
      </c>
      <c r="L459" s="82"/>
    </row>
    <row r="460" spans="2:12" ht="30" customHeight="1" x14ac:dyDescent="0.3">
      <c r="B460" s="100" t="str">
        <f t="shared" si="30"/>
        <v>JMS</v>
      </c>
      <c r="C460" s="100">
        <f>IF(ISTEXT(D460),MAX($C$4:$C459)+1,"")</f>
        <v>443</v>
      </c>
      <c r="D460" s="104" t="s">
        <v>11</v>
      </c>
      <c r="E460" s="121" t="s">
        <v>1027</v>
      </c>
      <c r="F460" s="92" t="s">
        <v>43</v>
      </c>
      <c r="G460" s="76"/>
      <c r="H460" s="98"/>
      <c r="I460" s="14">
        <f t="shared" si="28"/>
        <v>1</v>
      </c>
      <c r="J460" s="15">
        <f t="shared" si="29"/>
        <v>0</v>
      </c>
      <c r="K460" s="21">
        <f t="shared" si="31"/>
        <v>0</v>
      </c>
      <c r="L460" s="82"/>
    </row>
    <row r="461" spans="2:12" ht="30" customHeight="1" x14ac:dyDescent="0.3">
      <c r="B461" s="100" t="str">
        <f t="shared" si="30"/>
        <v>JMS</v>
      </c>
      <c r="C461" s="100">
        <f>IF(ISTEXT(D461),MAX($C$4:$C460)+1,"")</f>
        <v>444</v>
      </c>
      <c r="D461" s="104" t="s">
        <v>11</v>
      </c>
      <c r="E461" s="121" t="s">
        <v>1028</v>
      </c>
      <c r="F461" s="92" t="s">
        <v>43</v>
      </c>
      <c r="G461" s="76"/>
      <c r="H461" s="98"/>
      <c r="I461" s="14">
        <f t="shared" si="28"/>
        <v>1</v>
      </c>
      <c r="J461" s="15">
        <f t="shared" si="29"/>
        <v>0</v>
      </c>
      <c r="K461" s="21">
        <f t="shared" si="31"/>
        <v>0</v>
      </c>
      <c r="L461" s="82"/>
    </row>
    <row r="462" spans="2:12" ht="30" customHeight="1" x14ac:dyDescent="0.3">
      <c r="B462" s="100" t="str">
        <f t="shared" si="30"/>
        <v>JMS</v>
      </c>
      <c r="C462" s="100">
        <f>IF(ISTEXT(D462),MAX($C$4:$C461)+1,"")</f>
        <v>445</v>
      </c>
      <c r="D462" s="104" t="s">
        <v>11</v>
      </c>
      <c r="E462" s="121" t="s">
        <v>14</v>
      </c>
      <c r="F462" s="92" t="s">
        <v>43</v>
      </c>
      <c r="G462" s="76"/>
      <c r="H462" s="98"/>
      <c r="I462" s="14">
        <f t="shared" si="28"/>
        <v>1</v>
      </c>
      <c r="J462" s="15">
        <f t="shared" si="29"/>
        <v>0</v>
      </c>
      <c r="K462" s="21">
        <f t="shared" si="31"/>
        <v>0</v>
      </c>
      <c r="L462" s="82"/>
    </row>
    <row r="463" spans="2:12" ht="30" customHeight="1" x14ac:dyDescent="0.3">
      <c r="B463" s="100" t="str">
        <f t="shared" si="30"/>
        <v>JMS</v>
      </c>
      <c r="C463" s="100">
        <f>IF(ISTEXT(D463),MAX($C$4:$C462)+1,"")</f>
        <v>446</v>
      </c>
      <c r="D463" s="104" t="s">
        <v>11</v>
      </c>
      <c r="E463" s="121" t="s">
        <v>1029</v>
      </c>
      <c r="F463" s="92" t="s">
        <v>43</v>
      </c>
      <c r="G463" s="76"/>
      <c r="H463" s="98"/>
      <c r="I463" s="14">
        <f t="shared" si="28"/>
        <v>1</v>
      </c>
      <c r="J463" s="15">
        <f t="shared" si="29"/>
        <v>0</v>
      </c>
      <c r="K463" s="21">
        <f t="shared" si="31"/>
        <v>0</v>
      </c>
      <c r="L463" s="82"/>
    </row>
    <row r="464" spans="2:12" ht="30" customHeight="1" x14ac:dyDescent="0.3">
      <c r="B464" s="100" t="str">
        <f t="shared" si="30"/>
        <v>JMS</v>
      </c>
      <c r="C464" s="100">
        <f>IF(ISTEXT(D464),MAX($C$4:$C463)+1,"")</f>
        <v>447</v>
      </c>
      <c r="D464" s="104" t="s">
        <v>11</v>
      </c>
      <c r="E464" s="121" t="s">
        <v>1030</v>
      </c>
      <c r="F464" s="92" t="s">
        <v>43</v>
      </c>
      <c r="G464" s="76"/>
      <c r="H464" s="98"/>
      <c r="I464" s="14">
        <f t="shared" si="28"/>
        <v>1</v>
      </c>
      <c r="J464" s="15">
        <f t="shared" si="29"/>
        <v>0</v>
      </c>
      <c r="K464" s="21">
        <f t="shared" si="31"/>
        <v>0</v>
      </c>
      <c r="L464" s="82"/>
    </row>
    <row r="465" spans="2:12" ht="30" customHeight="1" x14ac:dyDescent="0.3">
      <c r="B465" s="100" t="str">
        <f t="shared" si="30"/>
        <v>JMS</v>
      </c>
      <c r="C465" s="100">
        <f>IF(ISTEXT(D465),MAX($C$4:$C464)+1,"")</f>
        <v>448</v>
      </c>
      <c r="D465" s="104" t="s">
        <v>11</v>
      </c>
      <c r="E465" s="115" t="s">
        <v>1504</v>
      </c>
      <c r="F465" s="92" t="s">
        <v>43</v>
      </c>
      <c r="G465" s="76"/>
      <c r="H465" s="98"/>
      <c r="I465" s="14">
        <f t="shared" si="28"/>
        <v>1</v>
      </c>
      <c r="J465" s="15">
        <f t="shared" si="29"/>
        <v>0</v>
      </c>
      <c r="K465" s="21">
        <f t="shared" si="31"/>
        <v>0</v>
      </c>
      <c r="L465" s="82"/>
    </row>
    <row r="466" spans="2:12" ht="30" customHeight="1" x14ac:dyDescent="0.3">
      <c r="B466" s="100" t="str">
        <f t="shared" si="30"/>
        <v>JMS</v>
      </c>
      <c r="C466" s="100">
        <f>IF(ISTEXT(D466),MAX($C$4:$C465)+1,"")</f>
        <v>449</v>
      </c>
      <c r="D466" s="104" t="s">
        <v>11</v>
      </c>
      <c r="E466" s="115" t="s">
        <v>1505</v>
      </c>
      <c r="F466" s="92" t="s">
        <v>43</v>
      </c>
      <c r="G466" s="76"/>
      <c r="H466" s="98"/>
      <c r="I466" s="14">
        <f t="shared" si="28"/>
        <v>1</v>
      </c>
      <c r="J466" s="15">
        <f t="shared" si="29"/>
        <v>0</v>
      </c>
      <c r="K466" s="21">
        <f t="shared" si="31"/>
        <v>0</v>
      </c>
      <c r="L466" s="82"/>
    </row>
    <row r="467" spans="2:12" ht="30" customHeight="1" x14ac:dyDescent="0.3">
      <c r="B467" s="100" t="str">
        <f t="shared" si="30"/>
        <v>JMS</v>
      </c>
      <c r="C467" s="100">
        <f>IF(ISTEXT(D467),MAX($C$4:$C466)+1,"")</f>
        <v>450</v>
      </c>
      <c r="D467" s="104" t="s">
        <v>11</v>
      </c>
      <c r="E467" s="121" t="s">
        <v>1033</v>
      </c>
      <c r="F467" s="92" t="s">
        <v>43</v>
      </c>
      <c r="G467" s="76"/>
      <c r="H467" s="98"/>
      <c r="I467" s="14">
        <f t="shared" si="28"/>
        <v>1</v>
      </c>
      <c r="J467" s="15">
        <f t="shared" si="29"/>
        <v>0</v>
      </c>
      <c r="K467" s="21">
        <f t="shared" si="31"/>
        <v>0</v>
      </c>
      <c r="L467" s="82"/>
    </row>
    <row r="468" spans="2:12" ht="30" customHeight="1" x14ac:dyDescent="0.3">
      <c r="B468" s="100" t="str">
        <f t="shared" si="30"/>
        <v>JMS</v>
      </c>
      <c r="C468" s="100">
        <f>IF(ISTEXT(D468),MAX($C$4:$C467)+1,"")</f>
        <v>451</v>
      </c>
      <c r="D468" s="104" t="s">
        <v>11</v>
      </c>
      <c r="E468" s="121" t="s">
        <v>1034</v>
      </c>
      <c r="F468" s="92" t="s">
        <v>43</v>
      </c>
      <c r="G468" s="76"/>
      <c r="H468" s="98"/>
      <c r="I468" s="14">
        <f t="shared" ref="I468:I534" si="32">VLOOKUP($D468,SpecData,2,FALSE)</f>
        <v>1</v>
      </c>
      <c r="J468" s="15">
        <f t="shared" ref="J468:J534" si="33">VLOOKUP($F468,AvailabilityData,2,FALSE)</f>
        <v>0</v>
      </c>
      <c r="K468" s="21">
        <f t="shared" si="31"/>
        <v>0</v>
      </c>
      <c r="L468" s="82"/>
    </row>
    <row r="469" spans="2:12" ht="30" customHeight="1" x14ac:dyDescent="0.3">
      <c r="B469" s="100" t="str">
        <f t="shared" si="30"/>
        <v>JMS</v>
      </c>
      <c r="C469" s="100">
        <f>IF(ISTEXT(D469),MAX($C$4:$C468)+1,"")</f>
        <v>452</v>
      </c>
      <c r="D469" s="104" t="s">
        <v>11</v>
      </c>
      <c r="E469" s="121" t="s">
        <v>1035</v>
      </c>
      <c r="F469" s="92" t="s">
        <v>43</v>
      </c>
      <c r="G469" s="76"/>
      <c r="H469" s="98"/>
      <c r="I469" s="14">
        <f t="shared" si="32"/>
        <v>1</v>
      </c>
      <c r="J469" s="15">
        <f t="shared" si="33"/>
        <v>0</v>
      </c>
      <c r="K469" s="21">
        <f t="shared" si="31"/>
        <v>0</v>
      </c>
      <c r="L469" s="82"/>
    </row>
    <row r="470" spans="2:12" ht="30" customHeight="1" x14ac:dyDescent="0.3">
      <c r="B470" s="100" t="str">
        <f t="shared" si="30"/>
        <v>JMS</v>
      </c>
      <c r="C470" s="100">
        <f>IF(ISTEXT(D470),MAX($C$4:$C469)+1,"")</f>
        <v>453</v>
      </c>
      <c r="D470" s="104" t="s">
        <v>11</v>
      </c>
      <c r="E470" s="121" t="s">
        <v>1036</v>
      </c>
      <c r="F470" s="92" t="s">
        <v>43</v>
      </c>
      <c r="G470" s="76"/>
      <c r="H470" s="98"/>
      <c r="I470" s="14">
        <f t="shared" si="32"/>
        <v>1</v>
      </c>
      <c r="J470" s="15">
        <f t="shared" si="33"/>
        <v>0</v>
      </c>
      <c r="K470" s="21">
        <f t="shared" si="31"/>
        <v>0</v>
      </c>
      <c r="L470" s="82"/>
    </row>
    <row r="471" spans="2:12" ht="30" customHeight="1" x14ac:dyDescent="0.3">
      <c r="B471" s="100" t="str">
        <f t="shared" si="30"/>
        <v>JMS</v>
      </c>
      <c r="C471" s="100">
        <f>IF(ISTEXT(D471),MAX($C$4:$C470)+1,"")</f>
        <v>454</v>
      </c>
      <c r="D471" s="104" t="s">
        <v>11</v>
      </c>
      <c r="E471" s="123" t="s">
        <v>1506</v>
      </c>
      <c r="F471" s="92" t="s">
        <v>43</v>
      </c>
      <c r="G471" s="76"/>
      <c r="H471" s="98"/>
      <c r="I471" s="14">
        <f t="shared" si="32"/>
        <v>1</v>
      </c>
      <c r="J471" s="15">
        <f t="shared" si="33"/>
        <v>0</v>
      </c>
      <c r="K471" s="21">
        <f t="shared" si="31"/>
        <v>0</v>
      </c>
      <c r="L471" s="82"/>
    </row>
    <row r="472" spans="2:12" ht="30" customHeight="1" x14ac:dyDescent="0.3">
      <c r="B472" s="100" t="str">
        <f t="shared" si="30"/>
        <v>JMS</v>
      </c>
      <c r="C472" s="100">
        <f>IF(ISTEXT(D472),MAX($C$4:$C471)+1,"")</f>
        <v>455</v>
      </c>
      <c r="D472" s="104" t="s">
        <v>11</v>
      </c>
      <c r="E472" s="123" t="s">
        <v>1507</v>
      </c>
      <c r="F472" s="92" t="s">
        <v>43</v>
      </c>
      <c r="G472" s="76"/>
      <c r="H472" s="98"/>
      <c r="I472" s="14">
        <f t="shared" si="32"/>
        <v>1</v>
      </c>
      <c r="J472" s="15">
        <f t="shared" si="33"/>
        <v>0</v>
      </c>
      <c r="K472" s="21">
        <f t="shared" si="31"/>
        <v>0</v>
      </c>
      <c r="L472" s="82"/>
    </row>
    <row r="473" spans="2:12" ht="30" customHeight="1" x14ac:dyDescent="0.3">
      <c r="B473" s="100" t="str">
        <f t="shared" si="30"/>
        <v>JMS</v>
      </c>
      <c r="C473" s="100">
        <f>IF(ISTEXT(D473),MAX($C$4:$C472)+1,"")</f>
        <v>456</v>
      </c>
      <c r="D473" s="104" t="s">
        <v>11</v>
      </c>
      <c r="E473" s="121" t="s">
        <v>1040</v>
      </c>
      <c r="F473" s="92" t="s">
        <v>43</v>
      </c>
      <c r="G473" s="76"/>
      <c r="H473" s="98"/>
      <c r="I473" s="14">
        <f t="shared" si="32"/>
        <v>1</v>
      </c>
      <c r="J473" s="15">
        <f t="shared" si="33"/>
        <v>0</v>
      </c>
      <c r="K473" s="21">
        <f t="shared" si="31"/>
        <v>0</v>
      </c>
      <c r="L473" s="82"/>
    </row>
    <row r="474" spans="2:12" ht="30" customHeight="1" x14ac:dyDescent="0.3">
      <c r="B474" s="100" t="str">
        <f t="shared" si="30"/>
        <v>JMS</v>
      </c>
      <c r="C474" s="100">
        <f>IF(ISTEXT(D474),MAX($C$4:$C473)+1,"")</f>
        <v>457</v>
      </c>
      <c r="D474" s="104" t="s">
        <v>11</v>
      </c>
      <c r="E474" s="121" t="s">
        <v>1041</v>
      </c>
      <c r="F474" s="92" t="s">
        <v>43</v>
      </c>
      <c r="G474" s="76"/>
      <c r="H474" s="98"/>
      <c r="I474" s="14">
        <f t="shared" si="32"/>
        <v>1</v>
      </c>
      <c r="J474" s="15">
        <f t="shared" si="33"/>
        <v>0</v>
      </c>
      <c r="K474" s="21">
        <f t="shared" si="31"/>
        <v>0</v>
      </c>
      <c r="L474" s="82"/>
    </row>
    <row r="475" spans="2:12" ht="30" customHeight="1" x14ac:dyDescent="0.3">
      <c r="B475" s="100" t="str">
        <f t="shared" si="30"/>
        <v>JMS</v>
      </c>
      <c r="C475" s="100">
        <f>IF(ISTEXT(D475),MAX($C$4:$C474)+1,"")</f>
        <v>458</v>
      </c>
      <c r="D475" s="104" t="s">
        <v>11</v>
      </c>
      <c r="E475" s="121" t="s">
        <v>1042</v>
      </c>
      <c r="F475" s="92" t="s">
        <v>43</v>
      </c>
      <c r="G475" s="76"/>
      <c r="H475" s="98"/>
      <c r="I475" s="14">
        <f t="shared" si="32"/>
        <v>1</v>
      </c>
      <c r="J475" s="15">
        <f t="shared" si="33"/>
        <v>0</v>
      </c>
      <c r="K475" s="21">
        <f t="shared" si="31"/>
        <v>0</v>
      </c>
      <c r="L475" s="82"/>
    </row>
    <row r="476" spans="2:12" ht="30" customHeight="1" x14ac:dyDescent="0.3">
      <c r="B476" s="100" t="str">
        <f t="shared" si="30"/>
        <v>JMS</v>
      </c>
      <c r="C476" s="100">
        <f>IF(ISTEXT(D476),MAX($C$4:$C475)+1,"")</f>
        <v>459</v>
      </c>
      <c r="D476" s="104" t="s">
        <v>11</v>
      </c>
      <c r="E476" s="121" t="s">
        <v>1043</v>
      </c>
      <c r="F476" s="92" t="s">
        <v>43</v>
      </c>
      <c r="G476" s="76"/>
      <c r="H476" s="98"/>
      <c r="I476" s="14">
        <f t="shared" si="32"/>
        <v>1</v>
      </c>
      <c r="J476" s="15">
        <f t="shared" si="33"/>
        <v>0</v>
      </c>
      <c r="K476" s="21">
        <f t="shared" si="31"/>
        <v>0</v>
      </c>
      <c r="L476" s="82"/>
    </row>
    <row r="477" spans="2:12" ht="30" customHeight="1" x14ac:dyDescent="0.3">
      <c r="B477" s="100" t="str">
        <f t="shared" si="30"/>
        <v>JMS</v>
      </c>
      <c r="C477" s="100">
        <f>IF(ISTEXT(D477),MAX($C$4:$C476)+1,"")</f>
        <v>460</v>
      </c>
      <c r="D477" s="104" t="s">
        <v>11</v>
      </c>
      <c r="E477" s="121" t="s">
        <v>1044</v>
      </c>
      <c r="F477" s="92" t="s">
        <v>43</v>
      </c>
      <c r="G477" s="76"/>
      <c r="H477" s="98"/>
      <c r="I477" s="14">
        <f t="shared" si="32"/>
        <v>1</v>
      </c>
      <c r="J477" s="15">
        <f t="shared" si="33"/>
        <v>0</v>
      </c>
      <c r="K477" s="21">
        <f t="shared" si="31"/>
        <v>0</v>
      </c>
      <c r="L477" s="82"/>
    </row>
    <row r="478" spans="2:12" ht="30" customHeight="1" x14ac:dyDescent="0.3">
      <c r="B478" s="100" t="str">
        <f t="shared" si="30"/>
        <v>JMS</v>
      </c>
      <c r="C478" s="100">
        <f>IF(ISTEXT(D478),MAX($C$4:$C477)+1,"")</f>
        <v>461</v>
      </c>
      <c r="D478" s="104" t="s">
        <v>11</v>
      </c>
      <c r="E478" s="121" t="s">
        <v>1045</v>
      </c>
      <c r="F478" s="92" t="s">
        <v>43</v>
      </c>
      <c r="G478" s="76"/>
      <c r="H478" s="98"/>
      <c r="I478" s="14">
        <f t="shared" si="32"/>
        <v>1</v>
      </c>
      <c r="J478" s="15">
        <f t="shared" si="33"/>
        <v>0</v>
      </c>
      <c r="K478" s="21">
        <f t="shared" si="31"/>
        <v>0</v>
      </c>
      <c r="L478" s="82"/>
    </row>
    <row r="479" spans="2:12" ht="30" customHeight="1" x14ac:dyDescent="0.3">
      <c r="B479" s="100" t="str">
        <f t="shared" si="30"/>
        <v>JMS</v>
      </c>
      <c r="C479" s="100">
        <f>IF(ISTEXT(D479),MAX($C$4:$C478)+1,"")</f>
        <v>462</v>
      </c>
      <c r="D479" s="104" t="s">
        <v>11</v>
      </c>
      <c r="E479" s="121" t="s">
        <v>1046</v>
      </c>
      <c r="F479" s="92" t="s">
        <v>43</v>
      </c>
      <c r="G479" s="76"/>
      <c r="H479" s="98"/>
      <c r="I479" s="14">
        <f t="shared" si="32"/>
        <v>1</v>
      </c>
      <c r="J479" s="15">
        <f t="shared" si="33"/>
        <v>0</v>
      </c>
      <c r="K479" s="21">
        <f t="shared" si="31"/>
        <v>0</v>
      </c>
      <c r="L479" s="82"/>
    </row>
    <row r="480" spans="2:12" ht="30" customHeight="1" x14ac:dyDescent="0.3">
      <c r="B480" s="100" t="str">
        <f t="shared" si="30"/>
        <v>JMS</v>
      </c>
      <c r="C480" s="100">
        <f>IF(ISTEXT(D480),MAX($C$4:$C479)+1,"")</f>
        <v>463</v>
      </c>
      <c r="D480" s="104" t="s">
        <v>11</v>
      </c>
      <c r="E480" s="121" t="s">
        <v>1047</v>
      </c>
      <c r="F480" s="92" t="s">
        <v>43</v>
      </c>
      <c r="G480" s="76"/>
      <c r="H480" s="98"/>
      <c r="I480" s="14">
        <f t="shared" si="32"/>
        <v>1</v>
      </c>
      <c r="J480" s="15">
        <f t="shared" si="33"/>
        <v>0</v>
      </c>
      <c r="K480" s="21">
        <f t="shared" si="31"/>
        <v>0</v>
      </c>
      <c r="L480" s="82"/>
    </row>
    <row r="481" spans="2:12" ht="30" customHeight="1" x14ac:dyDescent="0.3">
      <c r="B481" s="100" t="str">
        <f t="shared" si="30"/>
        <v>JMS</v>
      </c>
      <c r="C481" s="100">
        <f>IF(ISTEXT(D481),MAX($C$4:$C480)+1,"")</f>
        <v>464</v>
      </c>
      <c r="D481" s="104" t="s">
        <v>11</v>
      </c>
      <c r="E481" s="121" t="s">
        <v>1048</v>
      </c>
      <c r="F481" s="92" t="s">
        <v>43</v>
      </c>
      <c r="G481" s="76"/>
      <c r="H481" s="98"/>
      <c r="I481" s="14">
        <f t="shared" si="32"/>
        <v>1</v>
      </c>
      <c r="J481" s="15">
        <f t="shared" si="33"/>
        <v>0</v>
      </c>
      <c r="K481" s="21">
        <f t="shared" si="31"/>
        <v>0</v>
      </c>
      <c r="L481" s="82"/>
    </row>
    <row r="482" spans="2:12" ht="30" customHeight="1" x14ac:dyDescent="0.3">
      <c r="B482" s="100" t="str">
        <f t="shared" si="30"/>
        <v>JMS</v>
      </c>
      <c r="C482" s="100">
        <f>IF(ISTEXT(D482),MAX($C$4:$C481)+1,"")</f>
        <v>465</v>
      </c>
      <c r="D482" s="104" t="s">
        <v>11</v>
      </c>
      <c r="E482" s="123" t="s">
        <v>1508</v>
      </c>
      <c r="F482" s="92" t="s">
        <v>43</v>
      </c>
      <c r="G482" s="76"/>
      <c r="H482" s="98"/>
      <c r="I482" s="14">
        <f t="shared" si="32"/>
        <v>1</v>
      </c>
      <c r="J482" s="15">
        <f t="shared" si="33"/>
        <v>0</v>
      </c>
      <c r="K482" s="21">
        <f t="shared" si="31"/>
        <v>0</v>
      </c>
      <c r="L482" s="82"/>
    </row>
    <row r="483" spans="2:12" ht="15" customHeight="1" x14ac:dyDescent="0.3">
      <c r="B483" s="103" t="s">
        <v>1509</v>
      </c>
      <c r="C483" s="103"/>
      <c r="D483" s="103"/>
      <c r="E483" s="103"/>
      <c r="F483" s="103"/>
      <c r="G483" s="103"/>
      <c r="H483" s="103"/>
      <c r="I483" s="103"/>
      <c r="J483" s="103"/>
      <c r="K483" s="103"/>
      <c r="L483" s="103"/>
    </row>
    <row r="484" spans="2:12" ht="30" customHeight="1" x14ac:dyDescent="0.3">
      <c r="B484" s="100" t="str">
        <f t="shared" si="30"/>
        <v>JMS</v>
      </c>
      <c r="C484" s="100">
        <f>IF(ISTEXT(D484),MAX($C$4:$C482)+1,"")</f>
        <v>466</v>
      </c>
      <c r="D484" s="104" t="s">
        <v>11</v>
      </c>
      <c r="E484" s="115" t="s">
        <v>1510</v>
      </c>
      <c r="F484" s="92" t="s">
        <v>43</v>
      </c>
      <c r="G484" s="76"/>
      <c r="H484" s="98"/>
      <c r="I484" s="14">
        <f t="shared" si="32"/>
        <v>1</v>
      </c>
      <c r="J484" s="15">
        <f t="shared" si="33"/>
        <v>0</v>
      </c>
      <c r="K484" s="21">
        <f t="shared" si="31"/>
        <v>0</v>
      </c>
      <c r="L484" s="82"/>
    </row>
    <row r="485" spans="2:12" ht="30" customHeight="1" x14ac:dyDescent="0.3">
      <c r="B485" s="100" t="str">
        <f t="shared" ref="B485:B550" si="34">IF(C485="","",$B$4)</f>
        <v>JMS</v>
      </c>
      <c r="C485" s="100">
        <f>IF(ISTEXT(D485),MAX($C$4:$C484)+1,"")</f>
        <v>467</v>
      </c>
      <c r="D485" s="104" t="s">
        <v>11</v>
      </c>
      <c r="E485" s="115" t="s">
        <v>1511</v>
      </c>
      <c r="F485" s="92" t="s">
        <v>43</v>
      </c>
      <c r="G485" s="76"/>
      <c r="H485" s="98"/>
      <c r="I485" s="14">
        <f t="shared" si="32"/>
        <v>1</v>
      </c>
      <c r="J485" s="15">
        <f t="shared" si="33"/>
        <v>0</v>
      </c>
      <c r="K485" s="21">
        <f t="shared" si="31"/>
        <v>0</v>
      </c>
      <c r="L485" s="82"/>
    </row>
    <row r="486" spans="2:12" ht="30" customHeight="1" x14ac:dyDescent="0.3">
      <c r="B486" s="100" t="str">
        <f t="shared" si="34"/>
        <v>JMS</v>
      </c>
      <c r="C486" s="100">
        <f>IF(ISTEXT(D486),MAX($C$4:$C485)+1,"")</f>
        <v>468</v>
      </c>
      <c r="D486" s="104" t="s">
        <v>11</v>
      </c>
      <c r="E486" s="121" t="s">
        <v>661</v>
      </c>
      <c r="F486" s="92" t="s">
        <v>43</v>
      </c>
      <c r="G486" s="76"/>
      <c r="H486" s="98"/>
      <c r="I486" s="14">
        <f t="shared" si="32"/>
        <v>1</v>
      </c>
      <c r="J486" s="15">
        <f t="shared" si="33"/>
        <v>0</v>
      </c>
      <c r="K486" s="21">
        <f t="shared" si="31"/>
        <v>0</v>
      </c>
      <c r="L486" s="82"/>
    </row>
    <row r="487" spans="2:12" ht="30" customHeight="1" x14ac:dyDescent="0.3">
      <c r="B487" s="100" t="str">
        <f t="shared" si="34"/>
        <v>JMS</v>
      </c>
      <c r="C487" s="100">
        <f>IF(ISTEXT(D487),MAX($C$4:$C486)+1,"")</f>
        <v>469</v>
      </c>
      <c r="D487" s="104" t="s">
        <v>11</v>
      </c>
      <c r="E487" s="121" t="s">
        <v>1512</v>
      </c>
      <c r="F487" s="92" t="s">
        <v>43</v>
      </c>
      <c r="G487" s="76"/>
      <c r="H487" s="98"/>
      <c r="I487" s="14">
        <f t="shared" si="32"/>
        <v>1</v>
      </c>
      <c r="J487" s="15">
        <f t="shared" si="33"/>
        <v>0</v>
      </c>
      <c r="K487" s="21">
        <f t="shared" si="31"/>
        <v>0</v>
      </c>
      <c r="L487" s="82"/>
    </row>
    <row r="488" spans="2:12" ht="30" customHeight="1" x14ac:dyDescent="0.3">
      <c r="B488" s="100" t="str">
        <f t="shared" si="34"/>
        <v>JMS</v>
      </c>
      <c r="C488" s="100">
        <f>IF(ISTEXT(D488),MAX($C$4:$C487)+1,"")</f>
        <v>470</v>
      </c>
      <c r="D488" s="104" t="s">
        <v>11</v>
      </c>
      <c r="E488" s="121" t="s">
        <v>663</v>
      </c>
      <c r="F488" s="92" t="s">
        <v>43</v>
      </c>
      <c r="G488" s="76"/>
      <c r="H488" s="98"/>
      <c r="I488" s="14">
        <f t="shared" si="32"/>
        <v>1</v>
      </c>
      <c r="J488" s="15">
        <f t="shared" si="33"/>
        <v>0</v>
      </c>
      <c r="K488" s="21">
        <f t="shared" si="31"/>
        <v>0</v>
      </c>
      <c r="L488" s="82"/>
    </row>
    <row r="489" spans="2:12" ht="30" customHeight="1" x14ac:dyDescent="0.3">
      <c r="B489" s="100" t="str">
        <f t="shared" si="34"/>
        <v>JMS</v>
      </c>
      <c r="C489" s="100">
        <f>IF(ISTEXT(D489),MAX($C$4:$C488)+1,"")</f>
        <v>471</v>
      </c>
      <c r="D489" s="104" t="s">
        <v>11</v>
      </c>
      <c r="E489" s="121" t="s">
        <v>1513</v>
      </c>
      <c r="F489" s="92" t="s">
        <v>43</v>
      </c>
      <c r="G489" s="76"/>
      <c r="H489" s="98"/>
      <c r="I489" s="14">
        <f t="shared" si="32"/>
        <v>1</v>
      </c>
      <c r="J489" s="15">
        <f t="shared" si="33"/>
        <v>0</v>
      </c>
      <c r="K489" s="21">
        <f t="shared" si="31"/>
        <v>0</v>
      </c>
      <c r="L489" s="82"/>
    </row>
    <row r="490" spans="2:12" ht="30" customHeight="1" x14ac:dyDescent="0.3">
      <c r="B490" s="100" t="str">
        <f t="shared" si="34"/>
        <v>JMS</v>
      </c>
      <c r="C490" s="100">
        <f>IF(ISTEXT(D490),MAX($C$4:$C489)+1,"")</f>
        <v>472</v>
      </c>
      <c r="D490" s="104" t="s">
        <v>11</v>
      </c>
      <c r="E490" s="115" t="s">
        <v>1514</v>
      </c>
      <c r="F490" s="92" t="s">
        <v>43</v>
      </c>
      <c r="G490" s="76"/>
      <c r="H490" s="98"/>
      <c r="I490" s="14">
        <f t="shared" si="32"/>
        <v>1</v>
      </c>
      <c r="J490" s="15">
        <f t="shared" si="33"/>
        <v>0</v>
      </c>
      <c r="K490" s="21">
        <f t="shared" si="31"/>
        <v>0</v>
      </c>
      <c r="L490" s="82"/>
    </row>
    <row r="491" spans="2:12" ht="30" customHeight="1" x14ac:dyDescent="0.3">
      <c r="B491" s="100" t="str">
        <f t="shared" si="34"/>
        <v>JMS</v>
      </c>
      <c r="C491" s="100">
        <f>IF(ISTEXT(D491),MAX($C$4:$C490)+1,"")</f>
        <v>473</v>
      </c>
      <c r="D491" s="104" t="s">
        <v>11</v>
      </c>
      <c r="E491" s="121" t="s">
        <v>1503</v>
      </c>
      <c r="F491" s="92" t="s">
        <v>43</v>
      </c>
      <c r="G491" s="76"/>
      <c r="H491" s="98"/>
      <c r="I491" s="14">
        <f t="shared" si="32"/>
        <v>1</v>
      </c>
      <c r="J491" s="15">
        <f t="shared" si="33"/>
        <v>0</v>
      </c>
      <c r="K491" s="21">
        <f t="shared" si="31"/>
        <v>0</v>
      </c>
      <c r="L491" s="82"/>
    </row>
    <row r="492" spans="2:12" ht="30" customHeight="1" x14ac:dyDescent="0.3">
      <c r="B492" s="100" t="str">
        <f t="shared" si="34"/>
        <v>JMS</v>
      </c>
      <c r="C492" s="100">
        <f>IF(ISTEXT(D492),MAX($C$4:$C491)+1,"")</f>
        <v>474</v>
      </c>
      <c r="D492" s="104" t="s">
        <v>11</v>
      </c>
      <c r="E492" s="121" t="s">
        <v>396</v>
      </c>
      <c r="F492" s="92" t="s">
        <v>43</v>
      </c>
      <c r="G492" s="76"/>
      <c r="H492" s="98"/>
      <c r="I492" s="14">
        <f t="shared" si="32"/>
        <v>1</v>
      </c>
      <c r="J492" s="15">
        <f t="shared" si="33"/>
        <v>0</v>
      </c>
      <c r="K492" s="21">
        <f t="shared" si="31"/>
        <v>0</v>
      </c>
      <c r="L492" s="82"/>
    </row>
    <row r="493" spans="2:12" ht="30" customHeight="1" x14ac:dyDescent="0.3">
      <c r="B493" s="100" t="str">
        <f t="shared" si="34"/>
        <v>JMS</v>
      </c>
      <c r="C493" s="100">
        <f>IF(ISTEXT(D493),MAX($C$4:$C492)+1,"")</f>
        <v>475</v>
      </c>
      <c r="D493" s="104" t="s">
        <v>11</v>
      </c>
      <c r="E493" s="121" t="s">
        <v>668</v>
      </c>
      <c r="F493" s="92" t="s">
        <v>43</v>
      </c>
      <c r="G493" s="76"/>
      <c r="H493" s="98"/>
      <c r="I493" s="14">
        <f t="shared" si="32"/>
        <v>1</v>
      </c>
      <c r="J493" s="15">
        <f t="shared" si="33"/>
        <v>0</v>
      </c>
      <c r="K493" s="21">
        <f t="shared" si="31"/>
        <v>0</v>
      </c>
      <c r="L493" s="82"/>
    </row>
    <row r="494" spans="2:12" ht="30" customHeight="1" x14ac:dyDescent="0.3">
      <c r="B494" s="100" t="str">
        <f t="shared" si="34"/>
        <v>JMS</v>
      </c>
      <c r="C494" s="100">
        <f>IF(ISTEXT(D494),MAX($C$4:$C493)+1,"")</f>
        <v>476</v>
      </c>
      <c r="D494" s="104" t="s">
        <v>11</v>
      </c>
      <c r="E494" s="121" t="s">
        <v>669</v>
      </c>
      <c r="F494" s="92" t="s">
        <v>43</v>
      </c>
      <c r="G494" s="76"/>
      <c r="H494" s="98"/>
      <c r="I494" s="14">
        <f t="shared" si="32"/>
        <v>1</v>
      </c>
      <c r="J494" s="15">
        <f t="shared" si="33"/>
        <v>0</v>
      </c>
      <c r="K494" s="21">
        <f t="shared" si="31"/>
        <v>0</v>
      </c>
      <c r="L494" s="82"/>
    </row>
    <row r="495" spans="2:12" ht="30" customHeight="1" x14ac:dyDescent="0.3">
      <c r="B495" s="100" t="str">
        <f t="shared" si="34"/>
        <v>JMS</v>
      </c>
      <c r="C495" s="100">
        <f>IF(ISTEXT(D495),MAX($C$4:$C494)+1,"")</f>
        <v>477</v>
      </c>
      <c r="D495" s="104" t="s">
        <v>11</v>
      </c>
      <c r="E495" s="121" t="s">
        <v>670</v>
      </c>
      <c r="F495" s="92" t="s">
        <v>43</v>
      </c>
      <c r="G495" s="76"/>
      <c r="H495" s="98"/>
      <c r="I495" s="14">
        <f t="shared" si="32"/>
        <v>1</v>
      </c>
      <c r="J495" s="15">
        <f t="shared" si="33"/>
        <v>0</v>
      </c>
      <c r="K495" s="21">
        <f t="shared" si="31"/>
        <v>0</v>
      </c>
      <c r="L495" s="82"/>
    </row>
    <row r="496" spans="2:12" ht="30" customHeight="1" x14ac:dyDescent="0.3">
      <c r="B496" s="100" t="str">
        <f t="shared" si="34"/>
        <v>JMS</v>
      </c>
      <c r="C496" s="100">
        <f>IF(ISTEXT(D496),MAX($C$4:$C495)+1,"")</f>
        <v>478</v>
      </c>
      <c r="D496" s="104" t="s">
        <v>11</v>
      </c>
      <c r="E496" s="115" t="s">
        <v>1515</v>
      </c>
      <c r="F496" s="92" t="s">
        <v>43</v>
      </c>
      <c r="G496" s="76"/>
      <c r="H496" s="98"/>
      <c r="I496" s="14">
        <f t="shared" si="32"/>
        <v>1</v>
      </c>
      <c r="J496" s="15">
        <f t="shared" si="33"/>
        <v>0</v>
      </c>
      <c r="K496" s="21">
        <f t="shared" si="31"/>
        <v>0</v>
      </c>
      <c r="L496" s="82"/>
    </row>
    <row r="497" spans="2:12" ht="30" customHeight="1" x14ac:dyDescent="0.3">
      <c r="B497" s="100" t="str">
        <f t="shared" si="34"/>
        <v>JMS</v>
      </c>
      <c r="C497" s="100">
        <f>IF(ISTEXT(D497),MAX($C$4:$C496)+1,"")</f>
        <v>479</v>
      </c>
      <c r="D497" s="104" t="s">
        <v>11</v>
      </c>
      <c r="E497" s="115" t="s">
        <v>1516</v>
      </c>
      <c r="F497" s="92" t="s">
        <v>43</v>
      </c>
      <c r="G497" s="76"/>
      <c r="H497" s="98"/>
      <c r="I497" s="14">
        <f t="shared" si="32"/>
        <v>1</v>
      </c>
      <c r="J497" s="15">
        <f t="shared" si="33"/>
        <v>0</v>
      </c>
      <c r="K497" s="21">
        <f t="shared" si="31"/>
        <v>0</v>
      </c>
      <c r="L497" s="82"/>
    </row>
    <row r="498" spans="2:12" ht="15" customHeight="1" x14ac:dyDescent="0.3">
      <c r="B498" s="103" t="s">
        <v>1517</v>
      </c>
      <c r="C498" s="103"/>
      <c r="D498" s="103"/>
      <c r="E498" s="103"/>
      <c r="F498" s="103"/>
      <c r="G498" s="103"/>
      <c r="H498" s="103"/>
      <c r="I498" s="103"/>
      <c r="J498" s="103"/>
      <c r="K498" s="103"/>
      <c r="L498" s="103"/>
    </row>
    <row r="499" spans="2:12" ht="30" customHeight="1" x14ac:dyDescent="0.3">
      <c r="B499" s="100" t="str">
        <f t="shared" si="34"/>
        <v>JMS</v>
      </c>
      <c r="C499" s="100">
        <f>IF(ISTEXT(D499),MAX($C$4:$C497)+1,"")</f>
        <v>480</v>
      </c>
      <c r="D499" s="104" t="s">
        <v>11</v>
      </c>
      <c r="E499" s="115" t="s">
        <v>1671</v>
      </c>
      <c r="F499" s="92" t="s">
        <v>43</v>
      </c>
      <c r="G499" s="76"/>
      <c r="H499" s="98"/>
      <c r="I499" s="14">
        <f t="shared" si="32"/>
        <v>1</v>
      </c>
      <c r="J499" s="15">
        <f t="shared" si="33"/>
        <v>0</v>
      </c>
      <c r="K499" s="21">
        <f t="shared" si="31"/>
        <v>0</v>
      </c>
      <c r="L499" s="82"/>
    </row>
    <row r="500" spans="2:12" ht="30" customHeight="1" x14ac:dyDescent="0.3">
      <c r="B500" s="100" t="str">
        <f t="shared" si="34"/>
        <v>JMS</v>
      </c>
      <c r="C500" s="100">
        <f>IF(ISTEXT(D500),MAX($C$4:$C499)+1,"")</f>
        <v>481</v>
      </c>
      <c r="D500" s="104" t="s">
        <v>11</v>
      </c>
      <c r="E500" s="115" t="s">
        <v>1518</v>
      </c>
      <c r="F500" s="92" t="s">
        <v>43</v>
      </c>
      <c r="G500" s="76"/>
      <c r="H500" s="98"/>
      <c r="I500" s="14">
        <f t="shared" si="32"/>
        <v>1</v>
      </c>
      <c r="J500" s="15">
        <f t="shared" si="33"/>
        <v>0</v>
      </c>
      <c r="K500" s="21">
        <f t="shared" si="31"/>
        <v>0</v>
      </c>
      <c r="L500" s="82"/>
    </row>
    <row r="501" spans="2:12" ht="30" customHeight="1" x14ac:dyDescent="0.3">
      <c r="B501" s="100" t="str">
        <f t="shared" si="34"/>
        <v>JMS</v>
      </c>
      <c r="C501" s="100">
        <f>IF(ISTEXT(D501),MAX($C$4:$C500)+1,"")</f>
        <v>482</v>
      </c>
      <c r="D501" s="104" t="s">
        <v>11</v>
      </c>
      <c r="E501" s="115" t="s">
        <v>1519</v>
      </c>
      <c r="F501" s="92" t="s">
        <v>43</v>
      </c>
      <c r="G501" s="76"/>
      <c r="H501" s="98"/>
      <c r="I501" s="14">
        <f t="shared" si="32"/>
        <v>1</v>
      </c>
      <c r="J501" s="15">
        <f t="shared" si="33"/>
        <v>0</v>
      </c>
      <c r="K501" s="21">
        <f t="shared" si="31"/>
        <v>0</v>
      </c>
      <c r="L501" s="82"/>
    </row>
    <row r="502" spans="2:12" ht="30" customHeight="1" x14ac:dyDescent="0.3">
      <c r="B502" s="100" t="str">
        <f t="shared" si="34"/>
        <v>JMS</v>
      </c>
      <c r="C502" s="100">
        <f>IF(ISTEXT(D502),MAX($C$4:$C501)+1,"")</f>
        <v>483</v>
      </c>
      <c r="D502" s="104" t="s">
        <v>11</v>
      </c>
      <c r="E502" s="115" t="s">
        <v>1520</v>
      </c>
      <c r="F502" s="92" t="s">
        <v>43</v>
      </c>
      <c r="G502" s="76"/>
      <c r="H502" s="98"/>
      <c r="I502" s="14">
        <f t="shared" si="32"/>
        <v>1</v>
      </c>
      <c r="J502" s="15">
        <f t="shared" si="33"/>
        <v>0</v>
      </c>
      <c r="K502" s="21">
        <f t="shared" si="31"/>
        <v>0</v>
      </c>
      <c r="L502" s="82"/>
    </row>
    <row r="503" spans="2:12" ht="30" customHeight="1" x14ac:dyDescent="0.3">
      <c r="B503" s="100" t="str">
        <f t="shared" si="34"/>
        <v>JMS</v>
      </c>
      <c r="C503" s="100">
        <f>IF(ISTEXT(D503),MAX($C$4:$C502)+1,"")</f>
        <v>484</v>
      </c>
      <c r="D503" s="104" t="s">
        <v>11</v>
      </c>
      <c r="E503" s="115" t="s">
        <v>960</v>
      </c>
      <c r="F503" s="92" t="s">
        <v>43</v>
      </c>
      <c r="G503" s="76"/>
      <c r="H503" s="98"/>
      <c r="I503" s="14">
        <f t="shared" si="32"/>
        <v>1</v>
      </c>
      <c r="J503" s="15">
        <f t="shared" si="33"/>
        <v>0</v>
      </c>
      <c r="K503" s="21">
        <f t="shared" si="31"/>
        <v>0</v>
      </c>
      <c r="L503" s="82"/>
    </row>
    <row r="504" spans="2:12" ht="30" customHeight="1" x14ac:dyDescent="0.3">
      <c r="B504" s="100" t="str">
        <f t="shared" si="34"/>
        <v>JMS</v>
      </c>
      <c r="C504" s="100">
        <f>IF(ISTEXT(D504),MAX($C$4:$C503)+1,"")</f>
        <v>485</v>
      </c>
      <c r="D504" s="104" t="s">
        <v>11</v>
      </c>
      <c r="E504" s="115" t="s">
        <v>1521</v>
      </c>
      <c r="F504" s="92" t="s">
        <v>43</v>
      </c>
      <c r="G504" s="76"/>
      <c r="H504" s="98"/>
      <c r="I504" s="14">
        <f t="shared" si="32"/>
        <v>1</v>
      </c>
      <c r="J504" s="15">
        <f t="shared" si="33"/>
        <v>0</v>
      </c>
      <c r="K504" s="21">
        <f t="shared" si="31"/>
        <v>0</v>
      </c>
      <c r="L504" s="82"/>
    </row>
    <row r="505" spans="2:12" ht="30" customHeight="1" x14ac:dyDescent="0.3">
      <c r="B505" s="100" t="str">
        <f t="shared" si="34"/>
        <v>JMS</v>
      </c>
      <c r="C505" s="100">
        <f>IF(ISTEXT(D505),MAX($C$4:$C504)+1,"")</f>
        <v>486</v>
      </c>
      <c r="D505" s="104" t="s">
        <v>11</v>
      </c>
      <c r="E505" s="115" t="s">
        <v>1522</v>
      </c>
      <c r="F505" s="92" t="s">
        <v>43</v>
      </c>
      <c r="G505" s="76"/>
      <c r="H505" s="98"/>
      <c r="I505" s="14">
        <f t="shared" si="32"/>
        <v>1</v>
      </c>
      <c r="J505" s="15">
        <f t="shared" si="33"/>
        <v>0</v>
      </c>
      <c r="K505" s="21">
        <f t="shared" si="31"/>
        <v>0</v>
      </c>
      <c r="L505" s="82"/>
    </row>
    <row r="506" spans="2:12" ht="30" customHeight="1" x14ac:dyDescent="0.3">
      <c r="B506" s="100" t="str">
        <f t="shared" si="34"/>
        <v>JMS</v>
      </c>
      <c r="C506" s="100">
        <f>IF(ISTEXT(D506),MAX($C$4:$C505)+1,"")</f>
        <v>487</v>
      </c>
      <c r="D506" s="104" t="s">
        <v>11</v>
      </c>
      <c r="E506" s="115" t="s">
        <v>1523</v>
      </c>
      <c r="F506" s="92" t="s">
        <v>43</v>
      </c>
      <c r="G506" s="76"/>
      <c r="H506" s="98"/>
      <c r="I506" s="14">
        <f t="shared" si="32"/>
        <v>1</v>
      </c>
      <c r="J506" s="15">
        <f t="shared" si="33"/>
        <v>0</v>
      </c>
      <c r="K506" s="21">
        <f t="shared" si="31"/>
        <v>0</v>
      </c>
      <c r="L506" s="82"/>
    </row>
    <row r="507" spans="2:12" ht="30" customHeight="1" x14ac:dyDescent="0.3">
      <c r="B507" s="100" t="str">
        <f t="shared" si="34"/>
        <v>JMS</v>
      </c>
      <c r="C507" s="100">
        <f>IF(ISTEXT(D507),MAX($C$4:$C506)+1,"")</f>
        <v>488</v>
      </c>
      <c r="D507" s="104" t="s">
        <v>11</v>
      </c>
      <c r="E507" s="115" t="s">
        <v>1524</v>
      </c>
      <c r="F507" s="92" t="s">
        <v>43</v>
      </c>
      <c r="G507" s="76"/>
      <c r="H507" s="98"/>
      <c r="I507" s="14">
        <f t="shared" si="32"/>
        <v>1</v>
      </c>
      <c r="J507" s="15">
        <f t="shared" si="33"/>
        <v>0</v>
      </c>
      <c r="K507" s="21">
        <f t="shared" si="31"/>
        <v>0</v>
      </c>
      <c r="L507" s="82"/>
    </row>
    <row r="508" spans="2:12" ht="30" customHeight="1" x14ac:dyDescent="0.3">
      <c r="B508" s="100" t="str">
        <f t="shared" si="34"/>
        <v>JMS</v>
      </c>
      <c r="C508" s="100">
        <f>IF(ISTEXT(D508),MAX($C$4:$C507)+1,"")</f>
        <v>489</v>
      </c>
      <c r="D508" s="104" t="s">
        <v>11</v>
      </c>
      <c r="E508" s="121" t="s">
        <v>1525</v>
      </c>
      <c r="F508" s="92" t="s">
        <v>43</v>
      </c>
      <c r="G508" s="76"/>
      <c r="H508" s="98"/>
      <c r="I508" s="14">
        <f t="shared" si="32"/>
        <v>1</v>
      </c>
      <c r="J508" s="15">
        <f t="shared" si="33"/>
        <v>0</v>
      </c>
      <c r="K508" s="21">
        <f t="shared" si="31"/>
        <v>0</v>
      </c>
      <c r="L508" s="82"/>
    </row>
    <row r="509" spans="2:12" ht="30" customHeight="1" x14ac:dyDescent="0.3">
      <c r="B509" s="100" t="str">
        <f t="shared" si="34"/>
        <v>JMS</v>
      </c>
      <c r="C509" s="100">
        <f>IF(ISTEXT(D509),MAX($C$4:$C508)+1,"")</f>
        <v>490</v>
      </c>
      <c r="D509" s="104" t="s">
        <v>11</v>
      </c>
      <c r="E509" s="121" t="s">
        <v>976</v>
      </c>
      <c r="F509" s="92" t="s">
        <v>43</v>
      </c>
      <c r="G509" s="76"/>
      <c r="H509" s="98"/>
      <c r="I509" s="14">
        <f t="shared" si="32"/>
        <v>1</v>
      </c>
      <c r="J509" s="15">
        <f t="shared" si="33"/>
        <v>0</v>
      </c>
      <c r="K509" s="21">
        <f t="shared" si="31"/>
        <v>0</v>
      </c>
      <c r="L509" s="82"/>
    </row>
    <row r="510" spans="2:12" ht="30" customHeight="1" x14ac:dyDescent="0.3">
      <c r="B510" s="100" t="str">
        <f t="shared" si="34"/>
        <v>JMS</v>
      </c>
      <c r="C510" s="100">
        <f>IF(ISTEXT(D510),MAX($C$4:$C509)+1,"")</f>
        <v>491</v>
      </c>
      <c r="D510" s="104" t="s">
        <v>11</v>
      </c>
      <c r="E510" s="121" t="s">
        <v>952</v>
      </c>
      <c r="F510" s="92" t="s">
        <v>43</v>
      </c>
      <c r="G510" s="76"/>
      <c r="H510" s="98"/>
      <c r="I510" s="14">
        <f t="shared" si="32"/>
        <v>1</v>
      </c>
      <c r="J510" s="15">
        <f t="shared" si="33"/>
        <v>0</v>
      </c>
      <c r="K510" s="21">
        <f t="shared" si="31"/>
        <v>0</v>
      </c>
      <c r="L510" s="82"/>
    </row>
    <row r="511" spans="2:12" ht="30" customHeight="1" x14ac:dyDescent="0.3">
      <c r="B511" s="100" t="str">
        <f t="shared" si="34"/>
        <v>JMS</v>
      </c>
      <c r="C511" s="100">
        <f>IF(ISTEXT(D511),MAX($C$4:$C510)+1,"")</f>
        <v>492</v>
      </c>
      <c r="D511" s="104" t="s">
        <v>11</v>
      </c>
      <c r="E511" s="121" t="s">
        <v>977</v>
      </c>
      <c r="F511" s="92" t="s">
        <v>43</v>
      </c>
      <c r="G511" s="76"/>
      <c r="H511" s="98"/>
      <c r="I511" s="14">
        <f t="shared" si="32"/>
        <v>1</v>
      </c>
      <c r="J511" s="15">
        <f t="shared" si="33"/>
        <v>0</v>
      </c>
      <c r="K511" s="21">
        <f t="shared" si="31"/>
        <v>0</v>
      </c>
      <c r="L511" s="82"/>
    </row>
    <row r="512" spans="2:12" ht="30" customHeight="1" x14ac:dyDescent="0.3">
      <c r="B512" s="100" t="str">
        <f t="shared" si="34"/>
        <v>JMS</v>
      </c>
      <c r="C512" s="100">
        <f>IF(ISTEXT(D512),MAX($C$4:$C511)+1,"")</f>
        <v>493</v>
      </c>
      <c r="D512" s="104" t="s">
        <v>11</v>
      </c>
      <c r="E512" s="121" t="s">
        <v>978</v>
      </c>
      <c r="F512" s="92" t="s">
        <v>43</v>
      </c>
      <c r="G512" s="76"/>
      <c r="H512" s="98"/>
      <c r="I512" s="14">
        <f t="shared" si="32"/>
        <v>1</v>
      </c>
      <c r="J512" s="15">
        <f t="shared" si="33"/>
        <v>0</v>
      </c>
      <c r="K512" s="21">
        <f t="shared" si="31"/>
        <v>0</v>
      </c>
      <c r="L512" s="82"/>
    </row>
    <row r="513" spans="2:12" ht="30" customHeight="1" x14ac:dyDescent="0.3">
      <c r="B513" s="100" t="str">
        <f t="shared" si="34"/>
        <v>JMS</v>
      </c>
      <c r="C513" s="100">
        <f>IF(ISTEXT(D513),MAX($C$4:$C512)+1,"")</f>
        <v>494</v>
      </c>
      <c r="D513" s="104" t="s">
        <v>11</v>
      </c>
      <c r="E513" s="123" t="s">
        <v>1526</v>
      </c>
      <c r="F513" s="92" t="s">
        <v>43</v>
      </c>
      <c r="G513" s="76"/>
      <c r="H513" s="98"/>
      <c r="I513" s="14">
        <f t="shared" si="32"/>
        <v>1</v>
      </c>
      <c r="J513" s="15">
        <f t="shared" si="33"/>
        <v>0</v>
      </c>
      <c r="K513" s="21">
        <f t="shared" si="31"/>
        <v>0</v>
      </c>
      <c r="L513" s="82"/>
    </row>
    <row r="514" spans="2:12" ht="30" customHeight="1" x14ac:dyDescent="0.3">
      <c r="B514" s="100" t="str">
        <f t="shared" si="34"/>
        <v>JMS</v>
      </c>
      <c r="C514" s="100">
        <f>IF(ISTEXT(D514),MAX($C$4:$C513)+1,"")</f>
        <v>495</v>
      </c>
      <c r="D514" s="104" t="s">
        <v>11</v>
      </c>
      <c r="E514" s="115" t="s">
        <v>1527</v>
      </c>
      <c r="F514" s="92" t="s">
        <v>43</v>
      </c>
      <c r="G514" s="76"/>
      <c r="H514" s="98"/>
      <c r="I514" s="14">
        <f t="shared" si="32"/>
        <v>1</v>
      </c>
      <c r="J514" s="15">
        <f t="shared" si="33"/>
        <v>0</v>
      </c>
      <c r="K514" s="21">
        <f t="shared" si="31"/>
        <v>0</v>
      </c>
      <c r="L514" s="82"/>
    </row>
    <row r="515" spans="2:12" ht="30" customHeight="1" x14ac:dyDescent="0.3">
      <c r="B515" s="100" t="str">
        <f t="shared" si="34"/>
        <v>JMS</v>
      </c>
      <c r="C515" s="100">
        <f>IF(ISTEXT(D515),MAX($C$4:$C514)+1,"")</f>
        <v>496</v>
      </c>
      <c r="D515" s="104" t="s">
        <v>11</v>
      </c>
      <c r="E515" s="115" t="s">
        <v>1528</v>
      </c>
      <c r="F515" s="92" t="s">
        <v>43</v>
      </c>
      <c r="G515" s="76"/>
      <c r="H515" s="98"/>
      <c r="I515" s="14">
        <f t="shared" si="32"/>
        <v>1</v>
      </c>
      <c r="J515" s="15">
        <f t="shared" si="33"/>
        <v>0</v>
      </c>
      <c r="K515" s="21">
        <f t="shared" si="31"/>
        <v>0</v>
      </c>
      <c r="L515" s="82"/>
    </row>
    <row r="516" spans="2:12" ht="30" customHeight="1" x14ac:dyDescent="0.3">
      <c r="B516" s="100" t="str">
        <f t="shared" si="34"/>
        <v>JMS</v>
      </c>
      <c r="C516" s="100">
        <f>IF(ISTEXT(D516),MAX($C$4:$C515)+1,"")</f>
        <v>497</v>
      </c>
      <c r="D516" s="104" t="s">
        <v>11</v>
      </c>
      <c r="E516" s="115" t="s">
        <v>1672</v>
      </c>
      <c r="F516" s="92" t="s">
        <v>43</v>
      </c>
      <c r="G516" s="76"/>
      <c r="H516" s="98"/>
      <c r="I516" s="14">
        <f t="shared" si="32"/>
        <v>1</v>
      </c>
      <c r="J516" s="15">
        <f t="shared" si="33"/>
        <v>0</v>
      </c>
      <c r="K516" s="21">
        <f t="shared" si="31"/>
        <v>0</v>
      </c>
      <c r="L516" s="82"/>
    </row>
    <row r="517" spans="2:12" ht="30" customHeight="1" x14ac:dyDescent="0.3">
      <c r="B517" s="100" t="str">
        <f t="shared" si="34"/>
        <v>JMS</v>
      </c>
      <c r="C517" s="100">
        <f>IF(ISTEXT(D517),MAX($C$4:$C516)+1,"")</f>
        <v>498</v>
      </c>
      <c r="D517" s="104" t="s">
        <v>11</v>
      </c>
      <c r="E517" s="115" t="s">
        <v>1529</v>
      </c>
      <c r="F517" s="92" t="s">
        <v>43</v>
      </c>
      <c r="G517" s="76"/>
      <c r="H517" s="98"/>
      <c r="I517" s="14">
        <f t="shared" si="32"/>
        <v>1</v>
      </c>
      <c r="J517" s="15">
        <f t="shared" si="33"/>
        <v>0</v>
      </c>
      <c r="K517" s="21">
        <f t="shared" ref="K517:K580" si="35">I517*J517</f>
        <v>0</v>
      </c>
      <c r="L517" s="82"/>
    </row>
    <row r="518" spans="2:12" ht="30" customHeight="1" x14ac:dyDescent="0.3">
      <c r="B518" s="100" t="str">
        <f t="shared" si="34"/>
        <v>JMS</v>
      </c>
      <c r="C518" s="100">
        <f>IF(ISTEXT(D518),MAX($C$4:$C517)+1,"")</f>
        <v>499</v>
      </c>
      <c r="D518" s="104" t="s">
        <v>11</v>
      </c>
      <c r="E518" s="115" t="s">
        <v>1530</v>
      </c>
      <c r="F518" s="92" t="s">
        <v>43</v>
      </c>
      <c r="G518" s="76"/>
      <c r="H518" s="98"/>
      <c r="I518" s="14">
        <f t="shared" si="32"/>
        <v>1</v>
      </c>
      <c r="J518" s="15">
        <f t="shared" si="33"/>
        <v>0</v>
      </c>
      <c r="K518" s="21">
        <f t="shared" si="35"/>
        <v>0</v>
      </c>
      <c r="L518" s="82"/>
    </row>
    <row r="519" spans="2:12" ht="15" customHeight="1" x14ac:dyDescent="0.3">
      <c r="B519" s="103" t="s">
        <v>1531</v>
      </c>
      <c r="C519" s="103"/>
      <c r="D519" s="103"/>
      <c r="E519" s="103"/>
      <c r="F519" s="103"/>
      <c r="G519" s="103"/>
      <c r="H519" s="103"/>
      <c r="I519" s="103"/>
      <c r="J519" s="103"/>
      <c r="K519" s="103"/>
      <c r="L519" s="103"/>
    </row>
    <row r="520" spans="2:12" ht="29.55" customHeight="1" x14ac:dyDescent="0.3">
      <c r="B520" s="100" t="str">
        <f t="shared" si="34"/>
        <v>JMS</v>
      </c>
      <c r="C520" s="100">
        <f>IF(ISTEXT(D520),MAX($C$4:$C518)+1,"")</f>
        <v>500</v>
      </c>
      <c r="D520" s="104" t="s">
        <v>11</v>
      </c>
      <c r="E520" s="115" t="s">
        <v>1532</v>
      </c>
      <c r="F520" s="92" t="s">
        <v>43</v>
      </c>
      <c r="G520" s="76"/>
      <c r="H520" s="98"/>
      <c r="I520" s="14">
        <f t="shared" si="32"/>
        <v>1</v>
      </c>
      <c r="J520" s="15">
        <f t="shared" si="33"/>
        <v>0</v>
      </c>
      <c r="K520" s="21">
        <f t="shared" si="35"/>
        <v>0</v>
      </c>
      <c r="L520" s="82"/>
    </row>
    <row r="521" spans="2:12" ht="30" customHeight="1" x14ac:dyDescent="0.3">
      <c r="B521" s="100" t="str">
        <f t="shared" si="34"/>
        <v>JMS</v>
      </c>
      <c r="C521" s="100">
        <f>IF(ISTEXT(D521),MAX($C$4:$C520)+1,"")</f>
        <v>501</v>
      </c>
      <c r="D521" s="104" t="s">
        <v>11</v>
      </c>
      <c r="E521" s="115" t="s">
        <v>1533</v>
      </c>
      <c r="F521" s="92" t="s">
        <v>43</v>
      </c>
      <c r="G521" s="76"/>
      <c r="H521" s="98"/>
      <c r="I521" s="14">
        <f t="shared" si="32"/>
        <v>1</v>
      </c>
      <c r="J521" s="15">
        <f t="shared" si="33"/>
        <v>0</v>
      </c>
      <c r="K521" s="21">
        <f t="shared" si="35"/>
        <v>0</v>
      </c>
      <c r="L521" s="82"/>
    </row>
    <row r="522" spans="2:12" ht="30" customHeight="1" x14ac:dyDescent="0.3">
      <c r="B522" s="100" t="str">
        <f t="shared" si="34"/>
        <v>JMS</v>
      </c>
      <c r="C522" s="100">
        <f>IF(ISTEXT(D522),MAX($C$4:$C521)+1,"")</f>
        <v>502</v>
      </c>
      <c r="D522" s="104" t="s">
        <v>11</v>
      </c>
      <c r="E522" s="115" t="s">
        <v>1534</v>
      </c>
      <c r="F522" s="92" t="s">
        <v>43</v>
      </c>
      <c r="G522" s="76"/>
      <c r="H522" s="98"/>
      <c r="I522" s="14">
        <f t="shared" si="32"/>
        <v>1</v>
      </c>
      <c r="J522" s="15">
        <f t="shared" si="33"/>
        <v>0</v>
      </c>
      <c r="K522" s="21">
        <f t="shared" si="35"/>
        <v>0</v>
      </c>
      <c r="L522" s="82"/>
    </row>
    <row r="523" spans="2:12" ht="30" customHeight="1" x14ac:dyDescent="0.3">
      <c r="B523" s="100" t="str">
        <f t="shared" si="34"/>
        <v>JMS</v>
      </c>
      <c r="C523" s="100">
        <f>IF(ISTEXT(D523),MAX($C$4:$C522)+1,"")</f>
        <v>503</v>
      </c>
      <c r="D523" s="104" t="s">
        <v>11</v>
      </c>
      <c r="E523" s="121" t="s">
        <v>560</v>
      </c>
      <c r="F523" s="92" t="s">
        <v>43</v>
      </c>
      <c r="G523" s="76"/>
      <c r="H523" s="98"/>
      <c r="I523" s="14">
        <f t="shared" si="32"/>
        <v>1</v>
      </c>
      <c r="J523" s="15">
        <f t="shared" si="33"/>
        <v>0</v>
      </c>
      <c r="K523" s="21">
        <f t="shared" si="35"/>
        <v>0</v>
      </c>
      <c r="L523" s="82"/>
    </row>
    <row r="524" spans="2:12" ht="30" customHeight="1" x14ac:dyDescent="0.3">
      <c r="B524" s="100" t="str">
        <f t="shared" si="34"/>
        <v>JMS</v>
      </c>
      <c r="C524" s="100">
        <f>IF(ISTEXT(D524),MAX($C$4:$C523)+1,"")</f>
        <v>504</v>
      </c>
      <c r="D524" s="104" t="s">
        <v>11</v>
      </c>
      <c r="E524" s="121" t="s">
        <v>561</v>
      </c>
      <c r="F524" s="92" t="s">
        <v>43</v>
      </c>
      <c r="G524" s="76"/>
      <c r="H524" s="98"/>
      <c r="I524" s="14">
        <f t="shared" si="32"/>
        <v>1</v>
      </c>
      <c r="J524" s="15">
        <f t="shared" si="33"/>
        <v>0</v>
      </c>
      <c r="K524" s="21">
        <f t="shared" si="35"/>
        <v>0</v>
      </c>
      <c r="L524" s="82"/>
    </row>
    <row r="525" spans="2:12" ht="30" customHeight="1" x14ac:dyDescent="0.3">
      <c r="B525" s="100" t="str">
        <f t="shared" si="34"/>
        <v>JMS</v>
      </c>
      <c r="C525" s="100">
        <f>IF(ISTEXT(D525),MAX($C$4:$C524)+1,"")</f>
        <v>505</v>
      </c>
      <c r="D525" s="104" t="s">
        <v>11</v>
      </c>
      <c r="E525" s="121" t="s">
        <v>562</v>
      </c>
      <c r="F525" s="92" t="s">
        <v>43</v>
      </c>
      <c r="G525" s="76"/>
      <c r="H525" s="98"/>
      <c r="I525" s="14">
        <f t="shared" si="32"/>
        <v>1</v>
      </c>
      <c r="J525" s="15">
        <f t="shared" si="33"/>
        <v>0</v>
      </c>
      <c r="K525" s="21">
        <f t="shared" si="35"/>
        <v>0</v>
      </c>
      <c r="L525" s="82"/>
    </row>
    <row r="526" spans="2:12" ht="30" customHeight="1" x14ac:dyDescent="0.3">
      <c r="B526" s="100" t="str">
        <f t="shared" si="34"/>
        <v>JMS</v>
      </c>
      <c r="C526" s="100">
        <f>IF(ISTEXT(D526),MAX($C$4:$C525)+1,"")</f>
        <v>506</v>
      </c>
      <c r="D526" s="104" t="s">
        <v>11</v>
      </c>
      <c r="E526" s="121" t="s">
        <v>243</v>
      </c>
      <c r="F526" s="92" t="s">
        <v>43</v>
      </c>
      <c r="G526" s="76"/>
      <c r="H526" s="98"/>
      <c r="I526" s="14">
        <f t="shared" si="32"/>
        <v>1</v>
      </c>
      <c r="J526" s="15">
        <f t="shared" si="33"/>
        <v>0</v>
      </c>
      <c r="K526" s="21">
        <f t="shared" si="35"/>
        <v>0</v>
      </c>
      <c r="L526" s="82"/>
    </row>
    <row r="527" spans="2:12" ht="30" customHeight="1" x14ac:dyDescent="0.3">
      <c r="B527" s="100" t="str">
        <f t="shared" si="34"/>
        <v>JMS</v>
      </c>
      <c r="C527" s="100">
        <f>IF(ISTEXT(D527),MAX($C$4:$C526)+1,"")</f>
        <v>507</v>
      </c>
      <c r="D527" s="104" t="s">
        <v>11</v>
      </c>
      <c r="E527" s="121" t="s">
        <v>1535</v>
      </c>
      <c r="F527" s="92" t="s">
        <v>43</v>
      </c>
      <c r="G527" s="76"/>
      <c r="H527" s="98"/>
      <c r="I527" s="14">
        <f t="shared" si="32"/>
        <v>1</v>
      </c>
      <c r="J527" s="15">
        <f t="shared" si="33"/>
        <v>0</v>
      </c>
      <c r="K527" s="21">
        <f t="shared" si="35"/>
        <v>0</v>
      </c>
      <c r="L527" s="82"/>
    </row>
    <row r="528" spans="2:12" ht="30" customHeight="1" x14ac:dyDescent="0.3">
      <c r="B528" s="100" t="str">
        <f t="shared" si="34"/>
        <v>JMS</v>
      </c>
      <c r="C528" s="100">
        <f>IF(ISTEXT(D528),MAX($C$4:$C527)+1,"")</f>
        <v>508</v>
      </c>
      <c r="D528" s="104" t="s">
        <v>11</v>
      </c>
      <c r="E528" s="121" t="s">
        <v>564</v>
      </c>
      <c r="F528" s="92" t="s">
        <v>43</v>
      </c>
      <c r="G528" s="76"/>
      <c r="H528" s="98"/>
      <c r="I528" s="14">
        <f t="shared" si="32"/>
        <v>1</v>
      </c>
      <c r="J528" s="15">
        <f t="shared" si="33"/>
        <v>0</v>
      </c>
      <c r="K528" s="21">
        <f t="shared" si="35"/>
        <v>0</v>
      </c>
      <c r="L528" s="82"/>
    </row>
    <row r="529" spans="2:12" ht="30" customHeight="1" x14ac:dyDescent="0.3">
      <c r="B529" s="100" t="str">
        <f t="shared" si="34"/>
        <v>JMS</v>
      </c>
      <c r="C529" s="100">
        <f>IF(ISTEXT(D529),MAX($C$4:$C528)+1,"")</f>
        <v>509</v>
      </c>
      <c r="D529" s="104" t="s">
        <v>11</v>
      </c>
      <c r="E529" s="121" t="s">
        <v>242</v>
      </c>
      <c r="F529" s="92" t="s">
        <v>43</v>
      </c>
      <c r="G529" s="76"/>
      <c r="H529" s="98"/>
      <c r="I529" s="14">
        <f t="shared" si="32"/>
        <v>1</v>
      </c>
      <c r="J529" s="15">
        <f t="shared" si="33"/>
        <v>0</v>
      </c>
      <c r="K529" s="21">
        <f t="shared" si="35"/>
        <v>0</v>
      </c>
      <c r="L529" s="82"/>
    </row>
    <row r="530" spans="2:12" ht="30" customHeight="1" x14ac:dyDescent="0.3">
      <c r="B530" s="100" t="str">
        <f t="shared" si="34"/>
        <v>JMS</v>
      </c>
      <c r="C530" s="100">
        <f>IF(ISTEXT(D530),MAX($C$4:$C529)+1,"")</f>
        <v>510</v>
      </c>
      <c r="D530" s="104" t="s">
        <v>11</v>
      </c>
      <c r="E530" s="121" t="s">
        <v>565</v>
      </c>
      <c r="F530" s="92" t="s">
        <v>43</v>
      </c>
      <c r="G530" s="76"/>
      <c r="H530" s="98"/>
      <c r="I530" s="14">
        <f t="shared" si="32"/>
        <v>1</v>
      </c>
      <c r="J530" s="15">
        <f t="shared" si="33"/>
        <v>0</v>
      </c>
      <c r="K530" s="21">
        <f t="shared" si="35"/>
        <v>0</v>
      </c>
      <c r="L530" s="82"/>
    </row>
    <row r="531" spans="2:12" ht="30" customHeight="1" x14ac:dyDescent="0.3">
      <c r="B531" s="100" t="str">
        <f t="shared" si="34"/>
        <v>JMS</v>
      </c>
      <c r="C531" s="100">
        <f>IF(ISTEXT(D531),MAX($C$4:$C530)+1,"")</f>
        <v>511</v>
      </c>
      <c r="D531" s="104" t="s">
        <v>11</v>
      </c>
      <c r="E531" s="121" t="s">
        <v>566</v>
      </c>
      <c r="F531" s="92" t="s">
        <v>43</v>
      </c>
      <c r="G531" s="76"/>
      <c r="H531" s="98"/>
      <c r="I531" s="14">
        <f t="shared" si="32"/>
        <v>1</v>
      </c>
      <c r="J531" s="15">
        <f t="shared" si="33"/>
        <v>0</v>
      </c>
      <c r="K531" s="21">
        <f t="shared" si="35"/>
        <v>0</v>
      </c>
      <c r="L531" s="82"/>
    </row>
    <row r="532" spans="2:12" ht="30" customHeight="1" x14ac:dyDescent="0.3">
      <c r="B532" s="100" t="str">
        <f t="shared" si="34"/>
        <v>JMS</v>
      </c>
      <c r="C532" s="100">
        <f>IF(ISTEXT(D532),MAX($C$4:$C531)+1,"")</f>
        <v>512</v>
      </c>
      <c r="D532" s="104" t="s">
        <v>11</v>
      </c>
      <c r="E532" s="121" t="s">
        <v>567</v>
      </c>
      <c r="F532" s="92" t="s">
        <v>43</v>
      </c>
      <c r="G532" s="76"/>
      <c r="H532" s="98"/>
      <c r="I532" s="14">
        <f t="shared" si="32"/>
        <v>1</v>
      </c>
      <c r="J532" s="15">
        <f t="shared" si="33"/>
        <v>0</v>
      </c>
      <c r="K532" s="21">
        <f t="shared" si="35"/>
        <v>0</v>
      </c>
      <c r="L532" s="82"/>
    </row>
    <row r="533" spans="2:12" ht="30" customHeight="1" x14ac:dyDescent="0.3">
      <c r="B533" s="100" t="str">
        <f t="shared" si="34"/>
        <v>JMS</v>
      </c>
      <c r="C533" s="100">
        <f>IF(ISTEXT(D533),MAX($C$4:$C532)+1,"")</f>
        <v>513</v>
      </c>
      <c r="D533" s="104" t="s">
        <v>11</v>
      </c>
      <c r="E533" s="121" t="s">
        <v>568</v>
      </c>
      <c r="F533" s="92" t="s">
        <v>43</v>
      </c>
      <c r="G533" s="76"/>
      <c r="H533" s="98"/>
      <c r="I533" s="14">
        <f t="shared" si="32"/>
        <v>1</v>
      </c>
      <c r="J533" s="15">
        <f t="shared" si="33"/>
        <v>0</v>
      </c>
      <c r="K533" s="21">
        <f t="shared" si="35"/>
        <v>0</v>
      </c>
      <c r="L533" s="82"/>
    </row>
    <row r="534" spans="2:12" ht="30" customHeight="1" x14ac:dyDescent="0.3">
      <c r="B534" s="100" t="str">
        <f t="shared" si="34"/>
        <v>JMS</v>
      </c>
      <c r="C534" s="100">
        <f>IF(ISTEXT(D534),MAX($C$4:$C533)+1,"")</f>
        <v>514</v>
      </c>
      <c r="D534" s="104" t="s">
        <v>11</v>
      </c>
      <c r="E534" s="121" t="s">
        <v>569</v>
      </c>
      <c r="F534" s="92" t="s">
        <v>43</v>
      </c>
      <c r="G534" s="76"/>
      <c r="H534" s="98"/>
      <c r="I534" s="14">
        <f t="shared" si="32"/>
        <v>1</v>
      </c>
      <c r="J534" s="15">
        <f t="shared" si="33"/>
        <v>0</v>
      </c>
      <c r="K534" s="21">
        <f t="shared" si="35"/>
        <v>0</v>
      </c>
      <c r="L534" s="82"/>
    </row>
    <row r="535" spans="2:12" ht="30" customHeight="1" x14ac:dyDescent="0.3">
      <c r="B535" s="100" t="str">
        <f t="shared" si="34"/>
        <v>JMS</v>
      </c>
      <c r="C535" s="100">
        <f>IF(ISTEXT(D535),MAX($C$4:$C534)+1,"")</f>
        <v>515</v>
      </c>
      <c r="D535" s="104" t="s">
        <v>11</v>
      </c>
      <c r="E535" s="121" t="s">
        <v>570</v>
      </c>
      <c r="F535" s="92" t="s">
        <v>43</v>
      </c>
      <c r="G535" s="76"/>
      <c r="H535" s="98"/>
      <c r="I535" s="14">
        <f t="shared" ref="I535:I590" si="36">VLOOKUP($D535,SpecData,2,FALSE)</f>
        <v>1</v>
      </c>
      <c r="J535" s="15">
        <f t="shared" ref="J535:J590" si="37">VLOOKUP($F535,AvailabilityData,2,FALSE)</f>
        <v>0</v>
      </c>
      <c r="K535" s="21">
        <f t="shared" si="35"/>
        <v>0</v>
      </c>
      <c r="L535" s="82"/>
    </row>
    <row r="536" spans="2:12" ht="30" customHeight="1" x14ac:dyDescent="0.3">
      <c r="B536" s="100" t="str">
        <f t="shared" si="34"/>
        <v>JMS</v>
      </c>
      <c r="C536" s="100">
        <f>IF(ISTEXT(D536),MAX($C$4:$C535)+1,"")</f>
        <v>516</v>
      </c>
      <c r="D536" s="104" t="s">
        <v>11</v>
      </c>
      <c r="E536" s="121" t="s">
        <v>571</v>
      </c>
      <c r="F536" s="92" t="s">
        <v>43</v>
      </c>
      <c r="G536" s="76"/>
      <c r="H536" s="98"/>
      <c r="I536" s="14">
        <f t="shared" si="36"/>
        <v>1</v>
      </c>
      <c r="J536" s="15">
        <f t="shared" si="37"/>
        <v>0</v>
      </c>
      <c r="K536" s="21">
        <f t="shared" si="35"/>
        <v>0</v>
      </c>
      <c r="L536" s="82"/>
    </row>
    <row r="537" spans="2:12" ht="30" customHeight="1" x14ac:dyDescent="0.3">
      <c r="B537" s="100" t="str">
        <f t="shared" si="34"/>
        <v>JMS</v>
      </c>
      <c r="C537" s="100">
        <f>IF(ISTEXT(D537),MAX($C$4:$C536)+1,"")</f>
        <v>517</v>
      </c>
      <c r="D537" s="104" t="s">
        <v>11</v>
      </c>
      <c r="E537" s="121" t="s">
        <v>572</v>
      </c>
      <c r="F537" s="92" t="s">
        <v>43</v>
      </c>
      <c r="G537" s="76"/>
      <c r="H537" s="98"/>
      <c r="I537" s="14">
        <f t="shared" si="36"/>
        <v>1</v>
      </c>
      <c r="J537" s="15">
        <f t="shared" si="37"/>
        <v>0</v>
      </c>
      <c r="K537" s="21">
        <f t="shared" si="35"/>
        <v>0</v>
      </c>
      <c r="L537" s="82"/>
    </row>
    <row r="538" spans="2:12" ht="30" customHeight="1" x14ac:dyDescent="0.3">
      <c r="B538" s="100" t="str">
        <f t="shared" si="34"/>
        <v>JMS</v>
      </c>
      <c r="C538" s="100">
        <f>IF(ISTEXT(D538),MAX($C$4:$C537)+1,"")</f>
        <v>518</v>
      </c>
      <c r="D538" s="104" t="s">
        <v>11</v>
      </c>
      <c r="E538" s="121" t="s">
        <v>573</v>
      </c>
      <c r="F538" s="92" t="s">
        <v>43</v>
      </c>
      <c r="G538" s="76"/>
      <c r="H538" s="98"/>
      <c r="I538" s="14">
        <f t="shared" si="36"/>
        <v>1</v>
      </c>
      <c r="J538" s="15">
        <f t="shared" si="37"/>
        <v>0</v>
      </c>
      <c r="K538" s="21">
        <f t="shared" si="35"/>
        <v>0</v>
      </c>
      <c r="L538" s="82"/>
    </row>
    <row r="539" spans="2:12" ht="30" customHeight="1" x14ac:dyDescent="0.3">
      <c r="B539" s="100" t="str">
        <f t="shared" si="34"/>
        <v>JMS</v>
      </c>
      <c r="C539" s="100">
        <f>IF(ISTEXT(D539),MAX($C$4:$C538)+1,"")</f>
        <v>519</v>
      </c>
      <c r="D539" s="104" t="s">
        <v>11</v>
      </c>
      <c r="E539" s="121" t="s">
        <v>574</v>
      </c>
      <c r="F539" s="92" t="s">
        <v>43</v>
      </c>
      <c r="G539" s="76"/>
      <c r="H539" s="98"/>
      <c r="I539" s="14">
        <f t="shared" si="36"/>
        <v>1</v>
      </c>
      <c r="J539" s="15">
        <f t="shared" si="37"/>
        <v>0</v>
      </c>
      <c r="K539" s="21">
        <f t="shared" si="35"/>
        <v>0</v>
      </c>
      <c r="L539" s="82"/>
    </row>
    <row r="540" spans="2:12" ht="30" customHeight="1" x14ac:dyDescent="0.3">
      <c r="B540" s="100" t="str">
        <f t="shared" si="34"/>
        <v>JMS</v>
      </c>
      <c r="C540" s="100">
        <f>IF(ISTEXT(D540),MAX($C$4:$C539)+1,"")</f>
        <v>520</v>
      </c>
      <c r="D540" s="104" t="s">
        <v>11</v>
      </c>
      <c r="E540" s="121" t="s">
        <v>575</v>
      </c>
      <c r="F540" s="92" t="s">
        <v>43</v>
      </c>
      <c r="G540" s="76"/>
      <c r="H540" s="98"/>
      <c r="I540" s="14">
        <f t="shared" si="36"/>
        <v>1</v>
      </c>
      <c r="J540" s="15">
        <f t="shared" si="37"/>
        <v>0</v>
      </c>
      <c r="K540" s="21">
        <f t="shared" si="35"/>
        <v>0</v>
      </c>
      <c r="L540" s="82"/>
    </row>
    <row r="541" spans="2:12" ht="30" customHeight="1" x14ac:dyDescent="0.3">
      <c r="B541" s="100" t="str">
        <f t="shared" si="34"/>
        <v>JMS</v>
      </c>
      <c r="C541" s="100">
        <f>IF(ISTEXT(D541),MAX($C$4:$C540)+1,"")</f>
        <v>521</v>
      </c>
      <c r="D541" s="104" t="s">
        <v>11</v>
      </c>
      <c r="E541" s="121" t="s">
        <v>576</v>
      </c>
      <c r="F541" s="92" t="s">
        <v>43</v>
      </c>
      <c r="G541" s="76"/>
      <c r="H541" s="98"/>
      <c r="I541" s="14">
        <f t="shared" si="36"/>
        <v>1</v>
      </c>
      <c r="J541" s="15">
        <f t="shared" si="37"/>
        <v>0</v>
      </c>
      <c r="K541" s="21">
        <f t="shared" si="35"/>
        <v>0</v>
      </c>
      <c r="L541" s="82"/>
    </row>
    <row r="542" spans="2:12" ht="30" customHeight="1" x14ac:dyDescent="0.3">
      <c r="B542" s="100" t="str">
        <f t="shared" si="34"/>
        <v>JMS</v>
      </c>
      <c r="C542" s="100">
        <f>IF(ISTEXT(D542),MAX($C$4:$C541)+1,"")</f>
        <v>522</v>
      </c>
      <c r="D542" s="104" t="s">
        <v>11</v>
      </c>
      <c r="E542" s="121" t="s">
        <v>577</v>
      </c>
      <c r="F542" s="92" t="s">
        <v>43</v>
      </c>
      <c r="G542" s="76"/>
      <c r="H542" s="98"/>
      <c r="I542" s="14">
        <f t="shared" si="36"/>
        <v>1</v>
      </c>
      <c r="J542" s="15">
        <f t="shared" si="37"/>
        <v>0</v>
      </c>
      <c r="K542" s="21">
        <f t="shared" si="35"/>
        <v>0</v>
      </c>
      <c r="L542" s="82"/>
    </row>
    <row r="543" spans="2:12" ht="30" customHeight="1" x14ac:dyDescent="0.3">
      <c r="B543" s="100" t="str">
        <f t="shared" si="34"/>
        <v>JMS</v>
      </c>
      <c r="C543" s="100">
        <f>IF(ISTEXT(D543),MAX($C$4:$C542)+1,"")</f>
        <v>523</v>
      </c>
      <c r="D543" s="104" t="s">
        <v>11</v>
      </c>
      <c r="E543" s="121" t="s">
        <v>578</v>
      </c>
      <c r="F543" s="92" t="s">
        <v>43</v>
      </c>
      <c r="G543" s="76"/>
      <c r="H543" s="98"/>
      <c r="I543" s="14">
        <f t="shared" si="36"/>
        <v>1</v>
      </c>
      <c r="J543" s="15">
        <f t="shared" si="37"/>
        <v>0</v>
      </c>
      <c r="K543" s="21">
        <f t="shared" si="35"/>
        <v>0</v>
      </c>
      <c r="L543" s="82"/>
    </row>
    <row r="544" spans="2:12" ht="30" customHeight="1" x14ac:dyDescent="0.3">
      <c r="B544" s="100" t="str">
        <f t="shared" si="34"/>
        <v>JMS</v>
      </c>
      <c r="C544" s="100">
        <f>IF(ISTEXT(D544),MAX($C$4:$C543)+1,"")</f>
        <v>524</v>
      </c>
      <c r="D544" s="104" t="s">
        <v>11</v>
      </c>
      <c r="E544" s="121" t="s">
        <v>579</v>
      </c>
      <c r="F544" s="92" t="s">
        <v>43</v>
      </c>
      <c r="G544" s="76"/>
      <c r="H544" s="98"/>
      <c r="I544" s="14">
        <f t="shared" si="36"/>
        <v>1</v>
      </c>
      <c r="J544" s="15">
        <f t="shared" si="37"/>
        <v>0</v>
      </c>
      <c r="K544" s="21">
        <f t="shared" si="35"/>
        <v>0</v>
      </c>
      <c r="L544" s="82"/>
    </row>
    <row r="545" spans="2:12" ht="30" customHeight="1" x14ac:dyDescent="0.3">
      <c r="B545" s="100" t="str">
        <f t="shared" si="34"/>
        <v>JMS</v>
      </c>
      <c r="C545" s="100">
        <f>IF(ISTEXT(D545),MAX($C$4:$C544)+1,"")</f>
        <v>525</v>
      </c>
      <c r="D545" s="104" t="s">
        <v>11</v>
      </c>
      <c r="E545" s="121" t="s">
        <v>580</v>
      </c>
      <c r="F545" s="92" t="s">
        <v>43</v>
      </c>
      <c r="G545" s="76"/>
      <c r="H545" s="98"/>
      <c r="I545" s="14">
        <f t="shared" si="36"/>
        <v>1</v>
      </c>
      <c r="J545" s="15">
        <f t="shared" si="37"/>
        <v>0</v>
      </c>
      <c r="K545" s="21">
        <f t="shared" si="35"/>
        <v>0</v>
      </c>
      <c r="L545" s="82"/>
    </row>
    <row r="546" spans="2:12" ht="30" customHeight="1" x14ac:dyDescent="0.3">
      <c r="B546" s="100" t="str">
        <f t="shared" si="34"/>
        <v>JMS</v>
      </c>
      <c r="C546" s="100">
        <f>IF(ISTEXT(D546),MAX($C$4:$C545)+1,"")</f>
        <v>526</v>
      </c>
      <c r="D546" s="104" t="s">
        <v>11</v>
      </c>
      <c r="E546" s="121" t="s">
        <v>581</v>
      </c>
      <c r="F546" s="92" t="s">
        <v>43</v>
      </c>
      <c r="G546" s="76"/>
      <c r="H546" s="98"/>
      <c r="I546" s="14">
        <f t="shared" si="36"/>
        <v>1</v>
      </c>
      <c r="J546" s="15">
        <f t="shared" si="37"/>
        <v>0</v>
      </c>
      <c r="K546" s="21">
        <f t="shared" si="35"/>
        <v>0</v>
      </c>
      <c r="L546" s="82"/>
    </row>
    <row r="547" spans="2:12" ht="30" customHeight="1" x14ac:dyDescent="0.3">
      <c r="B547" s="100" t="str">
        <f t="shared" si="34"/>
        <v>JMS</v>
      </c>
      <c r="C547" s="100">
        <f>IF(ISTEXT(D547),MAX($C$4:$C546)+1,"")</f>
        <v>527</v>
      </c>
      <c r="D547" s="104" t="s">
        <v>11</v>
      </c>
      <c r="E547" s="121" t="s">
        <v>582</v>
      </c>
      <c r="F547" s="92" t="s">
        <v>43</v>
      </c>
      <c r="G547" s="76"/>
      <c r="H547" s="98"/>
      <c r="I547" s="14">
        <f t="shared" si="36"/>
        <v>1</v>
      </c>
      <c r="J547" s="15">
        <f t="shared" si="37"/>
        <v>0</v>
      </c>
      <c r="K547" s="21">
        <f t="shared" si="35"/>
        <v>0</v>
      </c>
      <c r="L547" s="82"/>
    </row>
    <row r="548" spans="2:12" ht="30" customHeight="1" x14ac:dyDescent="0.3">
      <c r="B548" s="100" t="str">
        <f t="shared" si="34"/>
        <v>JMS</v>
      </c>
      <c r="C548" s="100">
        <f>IF(ISTEXT(D548),MAX($C$4:$C547)+1,"")</f>
        <v>528</v>
      </c>
      <c r="D548" s="104" t="s">
        <v>11</v>
      </c>
      <c r="E548" s="121" t="s">
        <v>583</v>
      </c>
      <c r="F548" s="92" t="s">
        <v>43</v>
      </c>
      <c r="G548" s="76"/>
      <c r="H548" s="98"/>
      <c r="I548" s="14">
        <f t="shared" si="36"/>
        <v>1</v>
      </c>
      <c r="J548" s="15">
        <f t="shared" si="37"/>
        <v>0</v>
      </c>
      <c r="K548" s="21">
        <f t="shared" si="35"/>
        <v>0</v>
      </c>
      <c r="L548" s="82"/>
    </row>
    <row r="549" spans="2:12" ht="30" customHeight="1" x14ac:dyDescent="0.3">
      <c r="B549" s="100" t="str">
        <f t="shared" si="34"/>
        <v>JMS</v>
      </c>
      <c r="C549" s="100">
        <f>IF(ISTEXT(D549),MAX($C$4:$C548)+1,"")</f>
        <v>529</v>
      </c>
      <c r="D549" s="104" t="s">
        <v>11</v>
      </c>
      <c r="E549" s="121" t="s">
        <v>584</v>
      </c>
      <c r="F549" s="92" t="s">
        <v>43</v>
      </c>
      <c r="G549" s="76"/>
      <c r="H549" s="98"/>
      <c r="I549" s="14">
        <f t="shared" si="36"/>
        <v>1</v>
      </c>
      <c r="J549" s="15">
        <f t="shared" si="37"/>
        <v>0</v>
      </c>
      <c r="K549" s="21">
        <f t="shared" si="35"/>
        <v>0</v>
      </c>
      <c r="L549" s="82"/>
    </row>
    <row r="550" spans="2:12" ht="30" customHeight="1" x14ac:dyDescent="0.3">
      <c r="B550" s="100" t="str">
        <f t="shared" si="34"/>
        <v>JMS</v>
      </c>
      <c r="C550" s="100">
        <f>IF(ISTEXT(D550),MAX($C$4:$C549)+1,"")</f>
        <v>530</v>
      </c>
      <c r="D550" s="104" t="s">
        <v>11</v>
      </c>
      <c r="E550" s="123" t="s">
        <v>1536</v>
      </c>
      <c r="F550" s="92" t="s">
        <v>43</v>
      </c>
      <c r="G550" s="76"/>
      <c r="H550" s="98"/>
      <c r="I550" s="14">
        <f t="shared" si="36"/>
        <v>1</v>
      </c>
      <c r="J550" s="15">
        <f t="shared" si="37"/>
        <v>0</v>
      </c>
      <c r="K550" s="21">
        <f t="shared" si="35"/>
        <v>0</v>
      </c>
      <c r="L550" s="82"/>
    </row>
    <row r="551" spans="2:12" ht="30" customHeight="1" x14ac:dyDescent="0.3">
      <c r="B551" s="100" t="str">
        <f t="shared" ref="B551:B590" si="38">IF(C551="","",$B$4)</f>
        <v>JMS</v>
      </c>
      <c r="C551" s="100">
        <f>IF(ISTEXT(D551),MAX($C$4:$C550)+1,"")</f>
        <v>531</v>
      </c>
      <c r="D551" s="104" t="s">
        <v>11</v>
      </c>
      <c r="E551" s="115" t="s">
        <v>1537</v>
      </c>
      <c r="F551" s="92" t="s">
        <v>43</v>
      </c>
      <c r="G551" s="76"/>
      <c r="H551" s="98"/>
      <c r="I551" s="14">
        <f t="shared" si="36"/>
        <v>1</v>
      </c>
      <c r="J551" s="15">
        <f t="shared" si="37"/>
        <v>0</v>
      </c>
      <c r="K551" s="21">
        <f t="shared" si="35"/>
        <v>0</v>
      </c>
      <c r="L551" s="82"/>
    </row>
    <row r="552" spans="2:12" ht="30" customHeight="1" x14ac:dyDescent="0.3">
      <c r="B552" s="100" t="str">
        <f t="shared" si="38"/>
        <v>JMS</v>
      </c>
      <c r="C552" s="100">
        <f>IF(ISTEXT(D552),MAX($C$4:$C551)+1,"")</f>
        <v>532</v>
      </c>
      <c r="D552" s="104" t="s">
        <v>11</v>
      </c>
      <c r="E552" s="121" t="s">
        <v>589</v>
      </c>
      <c r="F552" s="92" t="s">
        <v>43</v>
      </c>
      <c r="G552" s="76"/>
      <c r="H552" s="98"/>
      <c r="I552" s="14">
        <f t="shared" si="36"/>
        <v>1</v>
      </c>
      <c r="J552" s="15">
        <f t="shared" si="37"/>
        <v>0</v>
      </c>
      <c r="K552" s="21">
        <f t="shared" si="35"/>
        <v>0</v>
      </c>
      <c r="L552" s="82"/>
    </row>
    <row r="553" spans="2:12" ht="30" customHeight="1" x14ac:dyDescent="0.3">
      <c r="B553" s="100" t="str">
        <f t="shared" si="38"/>
        <v>JMS</v>
      </c>
      <c r="C553" s="100">
        <f>IF(ISTEXT(D553),MAX($C$4:$C552)+1,"")</f>
        <v>533</v>
      </c>
      <c r="D553" s="104" t="s">
        <v>11</v>
      </c>
      <c r="E553" s="121" t="s">
        <v>590</v>
      </c>
      <c r="F553" s="92" t="s">
        <v>43</v>
      </c>
      <c r="G553" s="76"/>
      <c r="H553" s="98"/>
      <c r="I553" s="14">
        <f t="shared" si="36"/>
        <v>1</v>
      </c>
      <c r="J553" s="15">
        <f t="shared" si="37"/>
        <v>0</v>
      </c>
      <c r="K553" s="21">
        <f t="shared" si="35"/>
        <v>0</v>
      </c>
      <c r="L553" s="82"/>
    </row>
    <row r="554" spans="2:12" ht="30" customHeight="1" x14ac:dyDescent="0.3">
      <c r="B554" s="100" t="str">
        <f t="shared" si="38"/>
        <v>JMS</v>
      </c>
      <c r="C554" s="100">
        <f>IF(ISTEXT(D554),MAX($C$4:$C553)+1,"")</f>
        <v>534</v>
      </c>
      <c r="D554" s="104" t="s">
        <v>11</v>
      </c>
      <c r="E554" s="121" t="s">
        <v>591</v>
      </c>
      <c r="F554" s="92" t="s">
        <v>43</v>
      </c>
      <c r="G554" s="76"/>
      <c r="H554" s="98"/>
      <c r="I554" s="14">
        <f t="shared" si="36"/>
        <v>1</v>
      </c>
      <c r="J554" s="15">
        <f t="shared" si="37"/>
        <v>0</v>
      </c>
      <c r="K554" s="21">
        <f t="shared" si="35"/>
        <v>0</v>
      </c>
      <c r="L554" s="82"/>
    </row>
    <row r="555" spans="2:12" ht="30" customHeight="1" x14ac:dyDescent="0.3">
      <c r="B555" s="100" t="str">
        <f t="shared" si="38"/>
        <v>JMS</v>
      </c>
      <c r="C555" s="100">
        <f>IF(ISTEXT(D555),MAX($C$4:$C554)+1,"")</f>
        <v>535</v>
      </c>
      <c r="D555" s="104" t="s">
        <v>11</v>
      </c>
      <c r="E555" s="121" t="s">
        <v>592</v>
      </c>
      <c r="F555" s="92" t="s">
        <v>43</v>
      </c>
      <c r="G555" s="76"/>
      <c r="H555" s="98"/>
      <c r="I555" s="14">
        <f t="shared" si="36"/>
        <v>1</v>
      </c>
      <c r="J555" s="15">
        <f t="shared" si="37"/>
        <v>0</v>
      </c>
      <c r="K555" s="21">
        <f t="shared" si="35"/>
        <v>0</v>
      </c>
      <c r="L555" s="82"/>
    </row>
    <row r="556" spans="2:12" ht="30" customHeight="1" x14ac:dyDescent="0.3">
      <c r="B556" s="100" t="str">
        <f t="shared" si="38"/>
        <v>JMS</v>
      </c>
      <c r="C556" s="100">
        <f>IF(ISTEXT(D556),MAX($C$4:$C555)+1,"")</f>
        <v>536</v>
      </c>
      <c r="D556" s="104" t="s">
        <v>11</v>
      </c>
      <c r="E556" s="121" t="s">
        <v>593</v>
      </c>
      <c r="F556" s="92" t="s">
        <v>43</v>
      </c>
      <c r="G556" s="76"/>
      <c r="H556" s="98"/>
      <c r="I556" s="14">
        <f t="shared" si="36"/>
        <v>1</v>
      </c>
      <c r="J556" s="15">
        <f t="shared" si="37"/>
        <v>0</v>
      </c>
      <c r="K556" s="21">
        <f t="shared" si="35"/>
        <v>0</v>
      </c>
      <c r="L556" s="82"/>
    </row>
    <row r="557" spans="2:12" ht="30" customHeight="1" x14ac:dyDescent="0.3">
      <c r="B557" s="100" t="str">
        <f t="shared" si="38"/>
        <v>JMS</v>
      </c>
      <c r="C557" s="100">
        <f>IF(ISTEXT(D557),MAX($C$4:$C556)+1,"")</f>
        <v>537</v>
      </c>
      <c r="D557" s="104" t="s">
        <v>11</v>
      </c>
      <c r="E557" s="121" t="s">
        <v>594</v>
      </c>
      <c r="F557" s="92" t="s">
        <v>43</v>
      </c>
      <c r="G557" s="76"/>
      <c r="H557" s="98"/>
      <c r="I557" s="14">
        <f t="shared" si="36"/>
        <v>1</v>
      </c>
      <c r="J557" s="15">
        <f t="shared" si="37"/>
        <v>0</v>
      </c>
      <c r="K557" s="21">
        <f t="shared" si="35"/>
        <v>0</v>
      </c>
      <c r="L557" s="82"/>
    </row>
    <row r="558" spans="2:12" ht="30" customHeight="1" x14ac:dyDescent="0.3">
      <c r="B558" s="100" t="str">
        <f t="shared" si="38"/>
        <v>JMS</v>
      </c>
      <c r="C558" s="100">
        <f>IF(ISTEXT(D558),MAX($C$4:$C557)+1,"")</f>
        <v>538</v>
      </c>
      <c r="D558" s="104" t="s">
        <v>11</v>
      </c>
      <c r="E558" s="121" t="s">
        <v>595</v>
      </c>
      <c r="F558" s="92" t="s">
        <v>43</v>
      </c>
      <c r="G558" s="76"/>
      <c r="H558" s="98"/>
      <c r="I558" s="14">
        <f t="shared" si="36"/>
        <v>1</v>
      </c>
      <c r="J558" s="15">
        <f t="shared" si="37"/>
        <v>0</v>
      </c>
      <c r="K558" s="21">
        <f t="shared" si="35"/>
        <v>0</v>
      </c>
      <c r="L558" s="82"/>
    </row>
    <row r="559" spans="2:12" ht="30" customHeight="1" x14ac:dyDescent="0.3">
      <c r="B559" s="100" t="str">
        <f t="shared" si="38"/>
        <v>JMS</v>
      </c>
      <c r="C559" s="100">
        <f>IF(ISTEXT(D559),MAX($C$4:$C558)+1,"")</f>
        <v>539</v>
      </c>
      <c r="D559" s="104" t="s">
        <v>11</v>
      </c>
      <c r="E559" s="115" t="s">
        <v>1538</v>
      </c>
      <c r="F559" s="92" t="s">
        <v>43</v>
      </c>
      <c r="G559" s="76"/>
      <c r="H559" s="98"/>
      <c r="I559" s="14">
        <f t="shared" si="36"/>
        <v>1</v>
      </c>
      <c r="J559" s="15">
        <f t="shared" si="37"/>
        <v>0</v>
      </c>
      <c r="K559" s="21">
        <f t="shared" si="35"/>
        <v>0</v>
      </c>
      <c r="L559" s="82"/>
    </row>
    <row r="560" spans="2:12" ht="30" customHeight="1" x14ac:dyDescent="0.3">
      <c r="B560" s="100" t="str">
        <f t="shared" si="38"/>
        <v>JMS</v>
      </c>
      <c r="C560" s="100">
        <f>IF(ISTEXT(D560),MAX($C$4:$C559)+1,"")</f>
        <v>540</v>
      </c>
      <c r="D560" s="104" t="s">
        <v>11</v>
      </c>
      <c r="E560" s="121" t="s">
        <v>1539</v>
      </c>
      <c r="F560" s="92" t="s">
        <v>43</v>
      </c>
      <c r="G560" s="76"/>
      <c r="H560" s="98"/>
      <c r="I560" s="14">
        <f t="shared" si="36"/>
        <v>1</v>
      </c>
      <c r="J560" s="15">
        <f t="shared" si="37"/>
        <v>0</v>
      </c>
      <c r="K560" s="21">
        <f t="shared" si="35"/>
        <v>0</v>
      </c>
      <c r="L560" s="82"/>
    </row>
    <row r="561" spans="2:12" ht="30" customHeight="1" x14ac:dyDescent="0.3">
      <c r="B561" s="100" t="str">
        <f t="shared" si="38"/>
        <v>JMS</v>
      </c>
      <c r="C561" s="100">
        <f>IF(ISTEXT(D561),MAX($C$4:$C560)+1,"")</f>
        <v>541</v>
      </c>
      <c r="D561" s="104" t="s">
        <v>11</v>
      </c>
      <c r="E561" s="121" t="s">
        <v>599</v>
      </c>
      <c r="F561" s="92" t="s">
        <v>43</v>
      </c>
      <c r="G561" s="76"/>
      <c r="H561" s="98"/>
      <c r="I561" s="14">
        <f t="shared" si="36"/>
        <v>1</v>
      </c>
      <c r="J561" s="15">
        <f t="shared" si="37"/>
        <v>0</v>
      </c>
      <c r="K561" s="21">
        <f t="shared" si="35"/>
        <v>0</v>
      </c>
      <c r="L561" s="82"/>
    </row>
    <row r="562" spans="2:12" ht="30" customHeight="1" x14ac:dyDescent="0.3">
      <c r="B562" s="100" t="str">
        <f t="shared" si="38"/>
        <v>JMS</v>
      </c>
      <c r="C562" s="100">
        <f>IF(ISTEXT(D562),MAX($C$4:$C561)+1,"")</f>
        <v>542</v>
      </c>
      <c r="D562" s="104" t="s">
        <v>11</v>
      </c>
      <c r="E562" s="121" t="s">
        <v>600</v>
      </c>
      <c r="F562" s="92" t="s">
        <v>43</v>
      </c>
      <c r="G562" s="76"/>
      <c r="H562" s="98"/>
      <c r="I562" s="14">
        <f t="shared" si="36"/>
        <v>1</v>
      </c>
      <c r="J562" s="15">
        <f t="shared" si="37"/>
        <v>0</v>
      </c>
      <c r="K562" s="21">
        <f t="shared" si="35"/>
        <v>0</v>
      </c>
      <c r="L562" s="82"/>
    </row>
    <row r="563" spans="2:12" ht="30" customHeight="1" x14ac:dyDescent="0.3">
      <c r="B563" s="100" t="str">
        <f t="shared" si="38"/>
        <v>JMS</v>
      </c>
      <c r="C563" s="100">
        <f>IF(ISTEXT(D563),MAX($C$4:$C562)+1,"")</f>
        <v>543</v>
      </c>
      <c r="D563" s="104" t="s">
        <v>11</v>
      </c>
      <c r="E563" s="121" t="s">
        <v>601</v>
      </c>
      <c r="F563" s="92" t="s">
        <v>43</v>
      </c>
      <c r="G563" s="76"/>
      <c r="H563" s="98"/>
      <c r="I563" s="14">
        <f t="shared" si="36"/>
        <v>1</v>
      </c>
      <c r="J563" s="15">
        <f t="shared" si="37"/>
        <v>0</v>
      </c>
      <c r="K563" s="21">
        <f t="shared" si="35"/>
        <v>0</v>
      </c>
      <c r="L563" s="82"/>
    </row>
    <row r="564" spans="2:12" ht="30" customHeight="1" x14ac:dyDescent="0.3">
      <c r="B564" s="100" t="str">
        <f t="shared" si="38"/>
        <v>JMS</v>
      </c>
      <c r="C564" s="100">
        <f>IF(ISTEXT(D564),MAX($C$4:$C563)+1,"")</f>
        <v>544</v>
      </c>
      <c r="D564" s="104" t="s">
        <v>11</v>
      </c>
      <c r="E564" s="121" t="s">
        <v>602</v>
      </c>
      <c r="F564" s="92" t="s">
        <v>43</v>
      </c>
      <c r="G564" s="76"/>
      <c r="H564" s="98"/>
      <c r="I564" s="14">
        <f t="shared" si="36"/>
        <v>1</v>
      </c>
      <c r="J564" s="15">
        <f t="shared" si="37"/>
        <v>0</v>
      </c>
      <c r="K564" s="21">
        <f t="shared" si="35"/>
        <v>0</v>
      </c>
      <c r="L564" s="82"/>
    </row>
    <row r="565" spans="2:12" ht="30" customHeight="1" x14ac:dyDescent="0.3">
      <c r="B565" s="100" t="str">
        <f t="shared" si="38"/>
        <v>JMS</v>
      </c>
      <c r="C565" s="100">
        <f>IF(ISTEXT(D565),MAX($C$4:$C564)+1,"")</f>
        <v>545</v>
      </c>
      <c r="D565" s="104" t="s">
        <v>11</v>
      </c>
      <c r="E565" s="121" t="s">
        <v>603</v>
      </c>
      <c r="F565" s="92" t="s">
        <v>43</v>
      </c>
      <c r="G565" s="76"/>
      <c r="H565" s="98"/>
      <c r="I565" s="14">
        <f t="shared" si="36"/>
        <v>1</v>
      </c>
      <c r="J565" s="15">
        <f t="shared" si="37"/>
        <v>0</v>
      </c>
      <c r="K565" s="21">
        <f t="shared" si="35"/>
        <v>0</v>
      </c>
      <c r="L565" s="82"/>
    </row>
    <row r="566" spans="2:12" ht="30" customHeight="1" x14ac:dyDescent="0.3">
      <c r="B566" s="100" t="str">
        <f t="shared" si="38"/>
        <v>JMS</v>
      </c>
      <c r="C566" s="100">
        <f>IF(ISTEXT(D566),MAX($C$4:$C565)+1,"")</f>
        <v>546</v>
      </c>
      <c r="D566" s="104" t="s">
        <v>11</v>
      </c>
      <c r="E566" s="121" t="s">
        <v>604</v>
      </c>
      <c r="F566" s="92" t="s">
        <v>43</v>
      </c>
      <c r="G566" s="76"/>
      <c r="H566" s="98"/>
      <c r="I566" s="14">
        <f t="shared" si="36"/>
        <v>1</v>
      </c>
      <c r="J566" s="15">
        <f t="shared" si="37"/>
        <v>0</v>
      </c>
      <c r="K566" s="21">
        <f t="shared" si="35"/>
        <v>0</v>
      </c>
      <c r="L566" s="82"/>
    </row>
    <row r="567" spans="2:12" ht="30" customHeight="1" x14ac:dyDescent="0.3">
      <c r="B567" s="100" t="str">
        <f t="shared" si="38"/>
        <v>JMS</v>
      </c>
      <c r="C567" s="100">
        <f>IF(ISTEXT(D567),MAX($C$4:$C566)+1,"")</f>
        <v>547</v>
      </c>
      <c r="D567" s="104" t="s">
        <v>11</v>
      </c>
      <c r="E567" s="115" t="s">
        <v>1540</v>
      </c>
      <c r="F567" s="92" t="s">
        <v>43</v>
      </c>
      <c r="G567" s="76"/>
      <c r="H567" s="98"/>
      <c r="I567" s="14">
        <f t="shared" si="36"/>
        <v>1</v>
      </c>
      <c r="J567" s="15">
        <f t="shared" si="37"/>
        <v>0</v>
      </c>
      <c r="K567" s="21">
        <f t="shared" si="35"/>
        <v>0</v>
      </c>
      <c r="L567" s="82"/>
    </row>
    <row r="568" spans="2:12" ht="30" customHeight="1" x14ac:dyDescent="0.3">
      <c r="B568" s="100" t="str">
        <f t="shared" si="38"/>
        <v>JMS</v>
      </c>
      <c r="C568" s="100">
        <f>IF(ISTEXT(D568),MAX($C$4:$C567)+1,"")</f>
        <v>548</v>
      </c>
      <c r="D568" s="104" t="s">
        <v>11</v>
      </c>
      <c r="E568" s="121" t="s">
        <v>607</v>
      </c>
      <c r="F568" s="92" t="s">
        <v>43</v>
      </c>
      <c r="G568" s="76"/>
      <c r="H568" s="98"/>
      <c r="I568" s="14">
        <f t="shared" si="36"/>
        <v>1</v>
      </c>
      <c r="J568" s="15">
        <f t="shared" si="37"/>
        <v>0</v>
      </c>
      <c r="K568" s="21">
        <f t="shared" si="35"/>
        <v>0</v>
      </c>
      <c r="L568" s="82"/>
    </row>
    <row r="569" spans="2:12" ht="30" customHeight="1" x14ac:dyDescent="0.3">
      <c r="B569" s="100" t="str">
        <f t="shared" si="38"/>
        <v>JMS</v>
      </c>
      <c r="C569" s="100">
        <f>IF(ISTEXT(D569),MAX($C$4:$C568)+1,"")</f>
        <v>549</v>
      </c>
      <c r="D569" s="104" t="s">
        <v>11</v>
      </c>
      <c r="E569" s="121" t="s">
        <v>608</v>
      </c>
      <c r="F569" s="92" t="s">
        <v>43</v>
      </c>
      <c r="G569" s="76"/>
      <c r="H569" s="98"/>
      <c r="I569" s="14">
        <f t="shared" si="36"/>
        <v>1</v>
      </c>
      <c r="J569" s="15">
        <f t="shared" si="37"/>
        <v>0</v>
      </c>
      <c r="K569" s="21">
        <f t="shared" si="35"/>
        <v>0</v>
      </c>
      <c r="L569" s="82"/>
    </row>
    <row r="570" spans="2:12" ht="30" customHeight="1" x14ac:dyDescent="0.3">
      <c r="B570" s="100" t="str">
        <f t="shared" si="38"/>
        <v>JMS</v>
      </c>
      <c r="C570" s="100">
        <f>IF(ISTEXT(D570),MAX($C$4:$C569)+1,"")</f>
        <v>550</v>
      </c>
      <c r="D570" s="104" t="s">
        <v>11</v>
      </c>
      <c r="E570" s="121" t="s">
        <v>609</v>
      </c>
      <c r="F570" s="92" t="s">
        <v>43</v>
      </c>
      <c r="G570" s="76"/>
      <c r="H570" s="98"/>
      <c r="I570" s="14">
        <f t="shared" si="36"/>
        <v>1</v>
      </c>
      <c r="J570" s="15">
        <f t="shared" si="37"/>
        <v>0</v>
      </c>
      <c r="K570" s="21">
        <f t="shared" si="35"/>
        <v>0</v>
      </c>
      <c r="L570" s="82"/>
    </row>
    <row r="571" spans="2:12" ht="30" customHeight="1" x14ac:dyDescent="0.3">
      <c r="B571" s="100" t="str">
        <f t="shared" si="38"/>
        <v>JMS</v>
      </c>
      <c r="C571" s="100">
        <f>IF(ISTEXT(D571),MAX($C$4:$C570)+1,"")</f>
        <v>551</v>
      </c>
      <c r="D571" s="104" t="s">
        <v>11</v>
      </c>
      <c r="E571" s="121" t="s">
        <v>610</v>
      </c>
      <c r="F571" s="92" t="s">
        <v>43</v>
      </c>
      <c r="G571" s="76"/>
      <c r="H571" s="98"/>
      <c r="I571" s="14">
        <f t="shared" si="36"/>
        <v>1</v>
      </c>
      <c r="J571" s="15">
        <f t="shared" si="37"/>
        <v>0</v>
      </c>
      <c r="K571" s="21">
        <f t="shared" si="35"/>
        <v>0</v>
      </c>
      <c r="L571" s="82"/>
    </row>
    <row r="572" spans="2:12" ht="30" customHeight="1" x14ac:dyDescent="0.3">
      <c r="B572" s="100" t="str">
        <f t="shared" si="38"/>
        <v>JMS</v>
      </c>
      <c r="C572" s="100">
        <f>IF(ISTEXT(D572),MAX($C$4:$C571)+1,"")</f>
        <v>552</v>
      </c>
      <c r="D572" s="104" t="s">
        <v>11</v>
      </c>
      <c r="E572" s="121" t="s">
        <v>611</v>
      </c>
      <c r="F572" s="92" t="s">
        <v>43</v>
      </c>
      <c r="G572" s="76"/>
      <c r="H572" s="98"/>
      <c r="I572" s="14">
        <f t="shared" si="36"/>
        <v>1</v>
      </c>
      <c r="J572" s="15">
        <f t="shared" si="37"/>
        <v>0</v>
      </c>
      <c r="K572" s="21">
        <f t="shared" si="35"/>
        <v>0</v>
      </c>
      <c r="L572" s="82"/>
    </row>
    <row r="573" spans="2:12" ht="30" customHeight="1" x14ac:dyDescent="0.3">
      <c r="B573" s="100" t="str">
        <f t="shared" si="38"/>
        <v>JMS</v>
      </c>
      <c r="C573" s="100">
        <f>IF(ISTEXT(D573),MAX($C$4:$C572)+1,"")</f>
        <v>553</v>
      </c>
      <c r="D573" s="104" t="s">
        <v>11</v>
      </c>
      <c r="E573" s="121" t="s">
        <v>612</v>
      </c>
      <c r="F573" s="92" t="s">
        <v>43</v>
      </c>
      <c r="G573" s="76"/>
      <c r="H573" s="98"/>
      <c r="I573" s="14">
        <f t="shared" si="36"/>
        <v>1</v>
      </c>
      <c r="J573" s="15">
        <f t="shared" si="37"/>
        <v>0</v>
      </c>
      <c r="K573" s="21">
        <f t="shared" si="35"/>
        <v>0</v>
      </c>
      <c r="L573" s="82"/>
    </row>
    <row r="574" spans="2:12" ht="30" customHeight="1" x14ac:dyDescent="0.3">
      <c r="B574" s="100" t="str">
        <f t="shared" si="38"/>
        <v>JMS</v>
      </c>
      <c r="C574" s="100">
        <f>IF(ISTEXT(D574),MAX($C$4:$C573)+1,"")</f>
        <v>554</v>
      </c>
      <c r="D574" s="104" t="s">
        <v>11</v>
      </c>
      <c r="E574" s="121" t="s">
        <v>613</v>
      </c>
      <c r="F574" s="92" t="s">
        <v>43</v>
      </c>
      <c r="G574" s="76"/>
      <c r="H574" s="98"/>
      <c r="I574" s="14">
        <f t="shared" si="36"/>
        <v>1</v>
      </c>
      <c r="J574" s="15">
        <f t="shared" si="37"/>
        <v>0</v>
      </c>
      <c r="K574" s="21">
        <f t="shared" si="35"/>
        <v>0</v>
      </c>
      <c r="L574" s="82"/>
    </row>
    <row r="575" spans="2:12" ht="30" customHeight="1" x14ac:dyDescent="0.3">
      <c r="B575" s="100" t="str">
        <f t="shared" si="38"/>
        <v>JMS</v>
      </c>
      <c r="C575" s="100">
        <f>IF(ISTEXT(D575),MAX($C$4:$C574)+1,"")</f>
        <v>555</v>
      </c>
      <c r="D575" s="104" t="s">
        <v>11</v>
      </c>
      <c r="E575" s="121" t="s">
        <v>614</v>
      </c>
      <c r="F575" s="92" t="s">
        <v>43</v>
      </c>
      <c r="G575" s="76"/>
      <c r="H575" s="98"/>
      <c r="I575" s="14">
        <f t="shared" si="36"/>
        <v>1</v>
      </c>
      <c r="J575" s="15">
        <f t="shared" si="37"/>
        <v>0</v>
      </c>
      <c r="K575" s="21">
        <f t="shared" si="35"/>
        <v>0</v>
      </c>
      <c r="L575" s="82"/>
    </row>
    <row r="576" spans="2:12" ht="30" customHeight="1" x14ac:dyDescent="0.3">
      <c r="B576" s="100" t="str">
        <f t="shared" si="38"/>
        <v>JMS</v>
      </c>
      <c r="C576" s="100">
        <f>IF(ISTEXT(D576),MAX($C$4:$C575)+1,"")</f>
        <v>556</v>
      </c>
      <c r="D576" s="104" t="s">
        <v>11</v>
      </c>
      <c r="E576" s="121" t="s">
        <v>615</v>
      </c>
      <c r="F576" s="92" t="s">
        <v>43</v>
      </c>
      <c r="G576" s="76"/>
      <c r="H576" s="98"/>
      <c r="I576" s="14">
        <f t="shared" si="36"/>
        <v>1</v>
      </c>
      <c r="J576" s="15">
        <f t="shared" si="37"/>
        <v>0</v>
      </c>
      <c r="K576" s="21">
        <f t="shared" si="35"/>
        <v>0</v>
      </c>
      <c r="L576" s="82"/>
    </row>
    <row r="577" spans="2:12" ht="30" customHeight="1" x14ac:dyDescent="0.3">
      <c r="B577" s="100" t="str">
        <f t="shared" si="38"/>
        <v>JMS</v>
      </c>
      <c r="C577" s="100">
        <f>IF(ISTEXT(D577),MAX($C$4:$C576)+1,"")</f>
        <v>557</v>
      </c>
      <c r="D577" s="104" t="s">
        <v>11</v>
      </c>
      <c r="E577" s="115" t="s">
        <v>1541</v>
      </c>
      <c r="F577" s="92" t="s">
        <v>43</v>
      </c>
      <c r="G577" s="76"/>
      <c r="H577" s="98"/>
      <c r="I577" s="14">
        <f t="shared" si="36"/>
        <v>1</v>
      </c>
      <c r="J577" s="15">
        <f t="shared" si="37"/>
        <v>0</v>
      </c>
      <c r="K577" s="21">
        <f t="shared" si="35"/>
        <v>0</v>
      </c>
      <c r="L577" s="82"/>
    </row>
    <row r="578" spans="2:12" ht="30" customHeight="1" x14ac:dyDescent="0.3">
      <c r="B578" s="100" t="str">
        <f t="shared" si="38"/>
        <v>JMS</v>
      </c>
      <c r="C578" s="100">
        <f>IF(ISTEXT(D578),MAX($C$4:$C577)+1,"")</f>
        <v>558</v>
      </c>
      <c r="D578" s="104" t="s">
        <v>11</v>
      </c>
      <c r="E578" s="121" t="s">
        <v>618</v>
      </c>
      <c r="F578" s="92" t="s">
        <v>43</v>
      </c>
      <c r="G578" s="76"/>
      <c r="H578" s="98"/>
      <c r="I578" s="14">
        <f t="shared" si="36"/>
        <v>1</v>
      </c>
      <c r="J578" s="15">
        <f t="shared" si="37"/>
        <v>0</v>
      </c>
      <c r="K578" s="21">
        <f t="shared" si="35"/>
        <v>0</v>
      </c>
      <c r="L578" s="82"/>
    </row>
    <row r="579" spans="2:12" ht="30" customHeight="1" x14ac:dyDescent="0.3">
      <c r="B579" s="100" t="str">
        <f t="shared" si="38"/>
        <v>JMS</v>
      </c>
      <c r="C579" s="100">
        <f>IF(ISTEXT(D579),MAX($C$4:$C578)+1,"")</f>
        <v>559</v>
      </c>
      <c r="D579" s="104" t="s">
        <v>11</v>
      </c>
      <c r="E579" s="121" t="s">
        <v>619</v>
      </c>
      <c r="F579" s="92" t="s">
        <v>43</v>
      </c>
      <c r="G579" s="76"/>
      <c r="H579" s="98"/>
      <c r="I579" s="14">
        <f t="shared" si="36"/>
        <v>1</v>
      </c>
      <c r="J579" s="15">
        <f t="shared" si="37"/>
        <v>0</v>
      </c>
      <c r="K579" s="21">
        <f t="shared" si="35"/>
        <v>0</v>
      </c>
      <c r="L579" s="82"/>
    </row>
    <row r="580" spans="2:12" ht="30" customHeight="1" x14ac:dyDescent="0.3">
      <c r="B580" s="100" t="str">
        <f t="shared" si="38"/>
        <v>JMS</v>
      </c>
      <c r="C580" s="100">
        <f>IF(ISTEXT(D580),MAX($C$4:$C579)+1,"")</f>
        <v>560</v>
      </c>
      <c r="D580" s="104" t="s">
        <v>11</v>
      </c>
      <c r="E580" s="121" t="s">
        <v>620</v>
      </c>
      <c r="F580" s="92" t="s">
        <v>43</v>
      </c>
      <c r="G580" s="76"/>
      <c r="H580" s="98"/>
      <c r="I580" s="14">
        <f t="shared" si="36"/>
        <v>1</v>
      </c>
      <c r="J580" s="15">
        <f t="shared" si="37"/>
        <v>0</v>
      </c>
      <c r="K580" s="21">
        <f t="shared" si="35"/>
        <v>0</v>
      </c>
      <c r="L580" s="82"/>
    </row>
    <row r="581" spans="2:12" ht="30" customHeight="1" x14ac:dyDescent="0.3">
      <c r="B581" s="100" t="str">
        <f t="shared" si="38"/>
        <v>JMS</v>
      </c>
      <c r="C581" s="100">
        <f>IF(ISTEXT(D581),MAX($C$4:$C580)+1,"")</f>
        <v>561</v>
      </c>
      <c r="D581" s="104" t="s">
        <v>11</v>
      </c>
      <c r="E581" s="121" t="s">
        <v>621</v>
      </c>
      <c r="F581" s="92" t="s">
        <v>43</v>
      </c>
      <c r="G581" s="76"/>
      <c r="H581" s="98"/>
      <c r="I581" s="14">
        <f t="shared" si="36"/>
        <v>1</v>
      </c>
      <c r="J581" s="15">
        <f t="shared" si="37"/>
        <v>0</v>
      </c>
      <c r="K581" s="21">
        <f t="shared" ref="K581:K590" si="39">I581*J581</f>
        <v>0</v>
      </c>
      <c r="L581" s="82"/>
    </row>
    <row r="582" spans="2:12" ht="30" customHeight="1" x14ac:dyDescent="0.3">
      <c r="B582" s="100" t="str">
        <f t="shared" si="38"/>
        <v>JMS</v>
      </c>
      <c r="C582" s="100">
        <f>IF(ISTEXT(D582),MAX($C$4:$C581)+1,"")</f>
        <v>562</v>
      </c>
      <c r="D582" s="104" t="s">
        <v>11</v>
      </c>
      <c r="E582" s="121" t="s">
        <v>622</v>
      </c>
      <c r="F582" s="92" t="s">
        <v>43</v>
      </c>
      <c r="G582" s="76"/>
      <c r="H582" s="98"/>
      <c r="I582" s="14">
        <f t="shared" si="36"/>
        <v>1</v>
      </c>
      <c r="J582" s="15">
        <f t="shared" si="37"/>
        <v>0</v>
      </c>
      <c r="K582" s="21">
        <f t="shared" si="39"/>
        <v>0</v>
      </c>
      <c r="L582" s="82"/>
    </row>
    <row r="583" spans="2:12" ht="30" customHeight="1" x14ac:dyDescent="0.3">
      <c r="B583" s="100" t="str">
        <f t="shared" si="38"/>
        <v>JMS</v>
      </c>
      <c r="C583" s="100">
        <f>IF(ISTEXT(D583),MAX($C$4:$C582)+1,"")</f>
        <v>563</v>
      </c>
      <c r="D583" s="104" t="s">
        <v>11</v>
      </c>
      <c r="E583" s="121" t="s">
        <v>623</v>
      </c>
      <c r="F583" s="92" t="s">
        <v>43</v>
      </c>
      <c r="G583" s="76"/>
      <c r="H583" s="98"/>
      <c r="I583" s="14">
        <f t="shared" si="36"/>
        <v>1</v>
      </c>
      <c r="J583" s="15">
        <f t="shared" si="37"/>
        <v>0</v>
      </c>
      <c r="K583" s="21">
        <f t="shared" si="39"/>
        <v>0</v>
      </c>
      <c r="L583" s="82"/>
    </row>
    <row r="584" spans="2:12" ht="30" customHeight="1" x14ac:dyDescent="0.3">
      <c r="B584" s="100" t="str">
        <f t="shared" si="38"/>
        <v>JMS</v>
      </c>
      <c r="C584" s="100">
        <f>IF(ISTEXT(D584),MAX($C$4:$C583)+1,"")</f>
        <v>564</v>
      </c>
      <c r="D584" s="104" t="s">
        <v>11</v>
      </c>
      <c r="E584" s="115" t="s">
        <v>1542</v>
      </c>
      <c r="F584" s="92" t="s">
        <v>43</v>
      </c>
      <c r="G584" s="76"/>
      <c r="H584" s="98"/>
      <c r="I584" s="14">
        <f t="shared" si="36"/>
        <v>1</v>
      </c>
      <c r="J584" s="15">
        <f t="shared" si="37"/>
        <v>0</v>
      </c>
      <c r="K584" s="21">
        <f t="shared" si="39"/>
        <v>0</v>
      </c>
      <c r="L584" s="82"/>
    </row>
    <row r="585" spans="2:12" ht="30" customHeight="1" x14ac:dyDescent="0.3">
      <c r="B585" s="100" t="str">
        <f t="shared" si="38"/>
        <v>JMS</v>
      </c>
      <c r="C585" s="100">
        <f>IF(ISTEXT(D585),MAX($C$4:$C584)+1,"")</f>
        <v>565</v>
      </c>
      <c r="D585" s="104" t="s">
        <v>11</v>
      </c>
      <c r="E585" s="115" t="s">
        <v>1543</v>
      </c>
      <c r="F585" s="92" t="s">
        <v>43</v>
      </c>
      <c r="G585" s="76"/>
      <c r="H585" s="98"/>
      <c r="I585" s="14">
        <f t="shared" si="36"/>
        <v>1</v>
      </c>
      <c r="J585" s="15">
        <f t="shared" si="37"/>
        <v>0</v>
      </c>
      <c r="K585" s="21">
        <f t="shared" si="39"/>
        <v>0</v>
      </c>
      <c r="L585" s="82"/>
    </row>
    <row r="586" spans="2:12" ht="30" customHeight="1" x14ac:dyDescent="0.3">
      <c r="B586" s="100" t="str">
        <f t="shared" si="38"/>
        <v>JMS</v>
      </c>
      <c r="C586" s="100">
        <f>IF(ISTEXT(D586),MAX($C$4:$C585)+1,"")</f>
        <v>566</v>
      </c>
      <c r="D586" s="104" t="s">
        <v>11</v>
      </c>
      <c r="E586" s="115" t="s">
        <v>1544</v>
      </c>
      <c r="F586" s="92" t="s">
        <v>43</v>
      </c>
      <c r="G586" s="76"/>
      <c r="H586" s="98"/>
      <c r="I586" s="14">
        <f t="shared" si="36"/>
        <v>1</v>
      </c>
      <c r="J586" s="15">
        <f t="shared" si="37"/>
        <v>0</v>
      </c>
      <c r="K586" s="21">
        <f t="shared" si="39"/>
        <v>0</v>
      </c>
      <c r="L586" s="82"/>
    </row>
    <row r="587" spans="2:12" ht="30" customHeight="1" x14ac:dyDescent="0.3">
      <c r="B587" s="100" t="str">
        <f t="shared" si="38"/>
        <v>JMS</v>
      </c>
      <c r="C587" s="100">
        <f>IF(ISTEXT(D587),MAX($C$4:$C586)+1,"")</f>
        <v>567</v>
      </c>
      <c r="D587" s="104" t="s">
        <v>11</v>
      </c>
      <c r="E587" s="115" t="s">
        <v>1545</v>
      </c>
      <c r="F587" s="92" t="s">
        <v>43</v>
      </c>
      <c r="G587" s="76"/>
      <c r="H587" s="98"/>
      <c r="I587" s="14">
        <f t="shared" si="36"/>
        <v>1</v>
      </c>
      <c r="J587" s="15">
        <f t="shared" si="37"/>
        <v>0</v>
      </c>
      <c r="K587" s="21">
        <f t="shared" si="39"/>
        <v>0</v>
      </c>
      <c r="L587" s="82"/>
    </row>
    <row r="588" spans="2:12" ht="30" customHeight="1" x14ac:dyDescent="0.3">
      <c r="B588" s="100" t="str">
        <f t="shared" si="38"/>
        <v>JMS</v>
      </c>
      <c r="C588" s="100">
        <f>IF(ISTEXT(D588),MAX($C$4:$C587)+1,"")</f>
        <v>568</v>
      </c>
      <c r="D588" s="104" t="s">
        <v>11</v>
      </c>
      <c r="E588" s="115" t="s">
        <v>1546</v>
      </c>
      <c r="F588" s="92" t="s">
        <v>43</v>
      </c>
      <c r="G588" s="76"/>
      <c r="H588" s="98"/>
      <c r="I588" s="14">
        <f t="shared" si="36"/>
        <v>1</v>
      </c>
      <c r="J588" s="15">
        <f t="shared" si="37"/>
        <v>0</v>
      </c>
      <c r="K588" s="21">
        <f t="shared" si="39"/>
        <v>0</v>
      </c>
      <c r="L588" s="82"/>
    </row>
    <row r="589" spans="2:12" ht="30" customHeight="1" x14ac:dyDescent="0.3">
      <c r="B589" s="100" t="str">
        <f t="shared" si="38"/>
        <v>JMS</v>
      </c>
      <c r="C589" s="100">
        <f>IF(ISTEXT(D589),MAX($C$4:$C588)+1,"")</f>
        <v>569</v>
      </c>
      <c r="D589" s="104" t="s">
        <v>11</v>
      </c>
      <c r="E589" s="115" t="s">
        <v>1547</v>
      </c>
      <c r="F589" s="92" t="s">
        <v>43</v>
      </c>
      <c r="G589" s="76"/>
      <c r="H589" s="98"/>
      <c r="I589" s="14">
        <f t="shared" si="36"/>
        <v>1</v>
      </c>
      <c r="J589" s="15">
        <f t="shared" si="37"/>
        <v>0</v>
      </c>
      <c r="K589" s="21">
        <f t="shared" si="39"/>
        <v>0</v>
      </c>
      <c r="L589" s="82"/>
    </row>
    <row r="590" spans="2:12" ht="30" customHeight="1" x14ac:dyDescent="0.3">
      <c r="B590" s="100" t="str">
        <f t="shared" si="38"/>
        <v>JMS</v>
      </c>
      <c r="C590" s="100">
        <f>IF(ISTEXT(D590),MAX($C$4:$C589)+1,"")</f>
        <v>570</v>
      </c>
      <c r="D590" s="104" t="s">
        <v>11</v>
      </c>
      <c r="E590" s="115" t="s">
        <v>1548</v>
      </c>
      <c r="F590" s="92" t="s">
        <v>43</v>
      </c>
      <c r="G590" s="76"/>
      <c r="H590" s="98"/>
      <c r="I590" s="14">
        <f t="shared" si="36"/>
        <v>1</v>
      </c>
      <c r="J590" s="15">
        <f t="shared" si="37"/>
        <v>0</v>
      </c>
      <c r="K590" s="21">
        <f t="shared" si="39"/>
        <v>0</v>
      </c>
      <c r="L590" s="82"/>
    </row>
    <row r="591" spans="2:12" ht="8.5500000000000007" customHeight="1" x14ac:dyDescent="0.3"/>
  </sheetData>
  <conditionalFormatting sqref="D4:D18">
    <cfRule type="cellIs" dxfId="18" priority="19" operator="equal">
      <formula>"Important"</formula>
    </cfRule>
    <cfRule type="cellIs" dxfId="17" priority="20" operator="equal">
      <formula>"Crucial"</formula>
    </cfRule>
    <cfRule type="cellIs" dxfId="16" priority="21" operator="equal">
      <formula>"N/A"</formula>
    </cfRule>
  </conditionalFormatting>
  <conditionalFormatting sqref="D20:D39 D41:D65 D67:D180 D182:D294 D296:D315 D317:D337 D339:D350 D352:D368 D370:D396 D398:D416 D418:D427 D429:D437 D439:D451 D453:D482 D484:D497 D499:D518 D520:D590">
    <cfRule type="cellIs" dxfId="15" priority="7" operator="equal">
      <formula>"Important"</formula>
    </cfRule>
    <cfRule type="cellIs" dxfId="14" priority="8" operator="equal">
      <formula>"Crucial"</formula>
    </cfRule>
    <cfRule type="cellIs" dxfId="13" priority="9" operator="equal">
      <formula>"N/A"</formula>
    </cfRule>
  </conditionalFormatting>
  <conditionalFormatting sqref="F4:F39">
    <cfRule type="cellIs" dxfId="12" priority="1" operator="equal">
      <formula>"Function Not Available"</formula>
    </cfRule>
    <cfRule type="cellIs" dxfId="11" priority="2" operator="equal">
      <formula>"Function Available"</formula>
    </cfRule>
    <cfRule type="cellIs" dxfId="10" priority="3" operator="equal">
      <formula>"Exception"</formula>
    </cfRule>
  </conditionalFormatting>
  <conditionalFormatting sqref="F41:F65 F67:F180 F182:F294 F296:F315 F317:F337 F339:F350 F352:F368 F370:F396 F398:F416 F418:F427 F429:F437 F439:F451 F453:F482 F484:F497 F499:F518 F520:F590">
    <cfRule type="cellIs" dxfId="9" priority="4" operator="equal">
      <formula>"Function Not Available"</formula>
    </cfRule>
    <cfRule type="cellIs" dxfId="8" priority="5" operator="equal">
      <formula>"Function Available"</formula>
    </cfRule>
    <cfRule type="cellIs" dxfId="7" priority="6" operator="equal">
      <formula>"Exception"</formula>
    </cfRule>
  </conditionalFormatting>
  <dataValidations count="3">
    <dataValidation type="list" allowBlank="1" showInputMessage="1" showErrorMessage="1" errorTitle="Invalid specification type" error="Please enter a Specification type from the drop-down list." sqref="F6:F18 F20:F39 F41:F65 F67:F180 F182:F294 F296:F315 F317:F337 F339:F350 F352:F368 F370:F396 F398:F416 F418:F427 F429:F437 F439:F451 F453:F482 F484:F497 F499:F518 F520:F590" xr:uid="{00000000-0002-0000-1F00-000000000000}">
      <formula1>AvailabilityType</formula1>
    </dataValidation>
    <dataValidation type="list" allowBlank="1" showInputMessage="1" showErrorMessage="1" sqref="D4:D18 D20:D39 D41:D65 D67:D180 D182:D294 D296:D315 D317:D337 D339:D350 D352:D368 D370:D396 D398:D416 D418:D427 D429:D437 D439:D451 D453:D482 D484:D497 D499:D518 D520:D590" xr:uid="{00000000-0002-0000-1F00-000001000000}">
      <formula1>SpecType</formula1>
    </dataValidation>
    <dataValidation type="list" allowBlank="1" showInputMessage="1" showErrorMessage="1" sqref="F4:F5" xr:uid="{00000000-0002-0000-1F00-000002000000}">
      <formula1>AvailabilityType</formula1>
    </dataValidation>
  </dataValidations>
  <pageMargins left="0.7" right="0.7" top="0.75" bottom="0.75" header="0.3" footer="0.3"/>
  <pageSetup scale="49" fitToHeight="0" orientation="portrait" r:id="rId1"/>
  <headerFooter>
    <oddHeader>&amp;CLos Alamos, NM
&amp;F&amp;R&amp;A</oddHeader>
    <oddFooter>&amp;LTSSI Consulting LLC, June 2015&amp;CPage &amp;P of &amp;N</oddFooter>
  </headerFooter>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5">
    <tabColor rgb="FFFFCC00"/>
  </sheetPr>
  <dimension ref="A1:M155"/>
  <sheetViews>
    <sheetView showGridLines="0" topLeftCell="A2" zoomScale="80" zoomScaleNormal="80" zoomScalePageLayoutView="40" workbookViewId="0">
      <selection activeCell="F4" sqref="F4"/>
    </sheetView>
  </sheetViews>
  <sheetFormatPr defaultColWidth="0" defaultRowHeight="14.4" zeroHeight="1" x14ac:dyDescent="0.3"/>
  <cols>
    <col min="1" max="1" width="1.218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2" customWidth="1"/>
    <col min="14" max="16384" width="9.21875" hidden="1"/>
  </cols>
  <sheetData>
    <row r="1" spans="2:12" ht="5.55" customHeight="1" x14ac:dyDescent="0.3"/>
    <row r="2" spans="2:12" s="181" customFormat="1" ht="129" customHeight="1" thickBot="1" x14ac:dyDescent="0.3">
      <c r="B2" s="124" t="s">
        <v>44</v>
      </c>
      <c r="C2" s="125" t="s">
        <v>45</v>
      </c>
      <c r="D2" s="125" t="s">
        <v>46</v>
      </c>
      <c r="E2" s="125" t="s">
        <v>1675</v>
      </c>
      <c r="F2" s="125" t="s">
        <v>42</v>
      </c>
      <c r="G2" s="126" t="s">
        <v>47</v>
      </c>
      <c r="H2" s="126" t="s">
        <v>48</v>
      </c>
      <c r="I2" s="127" t="s">
        <v>49</v>
      </c>
      <c r="J2" s="127" t="s">
        <v>50</v>
      </c>
      <c r="K2" s="128" t="s">
        <v>14</v>
      </c>
      <c r="L2" s="129" t="s">
        <v>51</v>
      </c>
    </row>
    <row r="3" spans="2:12" ht="16.2" thickBot="1" x14ac:dyDescent="0.35">
      <c r="B3" s="34" t="s">
        <v>1676</v>
      </c>
      <c r="C3" s="34"/>
      <c r="D3" s="34"/>
      <c r="E3" s="34"/>
      <c r="F3" s="34"/>
      <c r="G3" s="77" t="s">
        <v>52</v>
      </c>
      <c r="H3" s="25">
        <f>COUNTA(D4:D478)</f>
        <v>6</v>
      </c>
      <c r="I3" s="61"/>
      <c r="J3" s="62" t="s">
        <v>53</v>
      </c>
      <c r="K3" s="63">
        <f>SUM(K4:K478)</f>
        <v>0</v>
      </c>
      <c r="L3" s="34"/>
    </row>
    <row r="4" spans="2:12" ht="30" customHeight="1" x14ac:dyDescent="0.3">
      <c r="B4" s="81" t="s">
        <v>1677</v>
      </c>
      <c r="C4" s="2">
        <v>1</v>
      </c>
      <c r="D4" s="4" t="s">
        <v>11</v>
      </c>
      <c r="E4" s="120" t="s">
        <v>1673</v>
      </c>
      <c r="F4" s="91" t="s">
        <v>43</v>
      </c>
      <c r="G4" s="76" t="s">
        <v>54</v>
      </c>
      <c r="H4" s="20">
        <f>COUNTIF(F4:F478,"Select from Drop Down")</f>
        <v>6</v>
      </c>
      <c r="I4" s="14">
        <f>VLOOKUP($D4,SpecData,2,FALSE)</f>
        <v>1</v>
      </c>
      <c r="J4" s="15">
        <f>VLOOKUP($F4,AvailabilityData,2,FALSE)</f>
        <v>0</v>
      </c>
      <c r="K4" s="21">
        <f>I4*J4</f>
        <v>0</v>
      </c>
      <c r="L4" s="82"/>
    </row>
    <row r="5" spans="2:12" ht="30" customHeight="1" x14ac:dyDescent="0.3">
      <c r="B5" s="81" t="str">
        <f>IF(C5="","",$B$4)</f>
        <v>SECUI</v>
      </c>
      <c r="C5" s="2">
        <f>IF(ISTEXT(D5),MAX($C$4:$C4)+1,"")</f>
        <v>2</v>
      </c>
      <c r="D5" s="4" t="s">
        <v>11</v>
      </c>
      <c r="E5" s="120" t="s">
        <v>1549</v>
      </c>
      <c r="F5" s="91" t="s">
        <v>43</v>
      </c>
      <c r="G5" s="76" t="s">
        <v>55</v>
      </c>
      <c r="H5" s="20">
        <f>COUNTIF(F4:F478,"Function Available")</f>
        <v>0</v>
      </c>
      <c r="I5" s="14">
        <f>VLOOKUP($D5,SpecData,2,FALSE)</f>
        <v>1</v>
      </c>
      <c r="J5" s="15">
        <f>VLOOKUP($F5,AvailabilityData,2,FALSE)</f>
        <v>0</v>
      </c>
      <c r="K5" s="21">
        <f>I5*J5</f>
        <v>0</v>
      </c>
      <c r="L5" s="82"/>
    </row>
    <row r="6" spans="2:12" ht="45" x14ac:dyDescent="0.3">
      <c r="B6" s="81" t="str">
        <f t="shared" ref="B6:B9" si="0">IF(C6="","",$B$4)</f>
        <v>SECUI</v>
      </c>
      <c r="C6" s="2">
        <f>IF(ISTEXT(D6),MAX($C$4:$C5)+1,"")</f>
        <v>3</v>
      </c>
      <c r="D6" s="4" t="s">
        <v>11</v>
      </c>
      <c r="E6" s="120" t="s">
        <v>1550</v>
      </c>
      <c r="F6" s="91" t="s">
        <v>43</v>
      </c>
      <c r="G6" s="76" t="s">
        <v>57</v>
      </c>
      <c r="H6" s="8">
        <f>COUNTIF(F4:F478,"Function Not Available")</f>
        <v>0</v>
      </c>
      <c r="I6" s="14">
        <f t="shared" ref="I6:I9" si="1">VLOOKUP($D6,SpecData,2,FALSE)</f>
        <v>1</v>
      </c>
      <c r="J6" s="15">
        <f t="shared" ref="J6:J9" si="2">VLOOKUP($F6,AvailabilityData,2,FALSE)</f>
        <v>0</v>
      </c>
      <c r="K6" s="16">
        <f t="shared" ref="K6:K9" si="3">I6*J6</f>
        <v>0</v>
      </c>
      <c r="L6" s="82"/>
    </row>
    <row r="7" spans="2:12" ht="30" customHeight="1" x14ac:dyDescent="0.3">
      <c r="B7" s="81" t="str">
        <f t="shared" si="0"/>
        <v>SECUI</v>
      </c>
      <c r="C7" s="2">
        <f>IF(ISTEXT(D7),MAX($C$4:$C6)+1,"")</f>
        <v>4</v>
      </c>
      <c r="D7" s="4" t="s">
        <v>11</v>
      </c>
      <c r="E7" s="120" t="s">
        <v>1674</v>
      </c>
      <c r="F7" s="91" t="s">
        <v>43</v>
      </c>
      <c r="G7" s="76" t="s">
        <v>59</v>
      </c>
      <c r="H7" s="8">
        <f>COUNTIF(F4:F478,"Exception")</f>
        <v>0</v>
      </c>
      <c r="I7" s="14">
        <f t="shared" si="1"/>
        <v>1</v>
      </c>
      <c r="J7" s="15">
        <f t="shared" si="2"/>
        <v>0</v>
      </c>
      <c r="K7" s="21">
        <f t="shared" si="3"/>
        <v>0</v>
      </c>
      <c r="L7" s="82"/>
    </row>
    <row r="8" spans="2:12" ht="30" customHeight="1" x14ac:dyDescent="0.3">
      <c r="B8" s="81" t="str">
        <f t="shared" si="0"/>
        <v>SECUI</v>
      </c>
      <c r="C8" s="2">
        <f>IF(ISTEXT(D8),MAX($C$4:$C7)+1,"")</f>
        <v>5</v>
      </c>
      <c r="D8" s="4" t="s">
        <v>11</v>
      </c>
      <c r="E8" s="120" t="s">
        <v>1551</v>
      </c>
      <c r="F8" s="91" t="s">
        <v>43</v>
      </c>
      <c r="G8" s="76" t="s">
        <v>61</v>
      </c>
      <c r="H8" s="11">
        <f>COUNTIFS(D:D,"=Crucial",F:F,"=Select From Drop Down")</f>
        <v>0</v>
      </c>
      <c r="I8" s="14">
        <f t="shared" si="1"/>
        <v>1</v>
      </c>
      <c r="J8" s="15">
        <f t="shared" si="2"/>
        <v>0</v>
      </c>
      <c r="K8" s="16">
        <f t="shared" si="3"/>
        <v>0</v>
      </c>
      <c r="L8" s="82"/>
    </row>
    <row r="9" spans="2:12" ht="30" customHeight="1" x14ac:dyDescent="0.3">
      <c r="B9" s="83" t="str">
        <f t="shared" si="0"/>
        <v>SECUI</v>
      </c>
      <c r="C9" s="39">
        <f>IF(ISTEXT(D9),MAX($C$4:$C8)+1,"")</f>
        <v>6</v>
      </c>
      <c r="D9" s="84" t="s">
        <v>11</v>
      </c>
      <c r="E9" s="198" t="s">
        <v>1552</v>
      </c>
      <c r="F9" s="102" t="s">
        <v>43</v>
      </c>
      <c r="G9" s="76" t="s">
        <v>63</v>
      </c>
      <c r="H9" s="11">
        <f>COUNTIFS(D:D,"=Crucial",F:F,"=Function Available")</f>
        <v>0</v>
      </c>
      <c r="I9" s="26">
        <f t="shared" si="1"/>
        <v>1</v>
      </c>
      <c r="J9" s="27">
        <f t="shared" si="2"/>
        <v>0</v>
      </c>
      <c r="K9" s="22">
        <f t="shared" si="3"/>
        <v>0</v>
      </c>
      <c r="L9" s="82"/>
    </row>
    <row r="10" spans="2:12" ht="41.25" hidden="1" customHeight="1" x14ac:dyDescent="0.3">
      <c r="B10" s="199"/>
      <c r="C10" s="199"/>
      <c r="D10" s="200"/>
      <c r="E10" s="201"/>
      <c r="F10" s="202"/>
      <c r="G10" s="203" t="s">
        <v>65</v>
      </c>
      <c r="H10" s="146">
        <f>COUNTIFS(D:D,"=Crucial",F:F,"=Function Not Available")</f>
        <v>0</v>
      </c>
      <c r="I10" s="204"/>
      <c r="J10" s="205"/>
      <c r="K10" s="204"/>
      <c r="L10" s="182"/>
    </row>
    <row r="11" spans="2:12" ht="30" hidden="1" customHeight="1" x14ac:dyDescent="0.3">
      <c r="B11" s="199"/>
      <c r="C11" s="199"/>
      <c r="D11" s="200"/>
      <c r="E11" s="201"/>
      <c r="F11" s="202"/>
      <c r="G11" s="203" t="s">
        <v>66</v>
      </c>
      <c r="H11" s="146">
        <f>COUNTIFS(D:D,"=Crucial",F:F,"=Exception")</f>
        <v>0</v>
      </c>
      <c r="I11" s="204"/>
      <c r="J11" s="205"/>
      <c r="K11" s="204"/>
      <c r="L11" s="182"/>
    </row>
    <row r="12" spans="2:12" ht="30" hidden="1" customHeight="1" x14ac:dyDescent="0.3">
      <c r="B12" s="199"/>
      <c r="C12" s="199"/>
      <c r="D12" s="200"/>
      <c r="E12" s="206"/>
      <c r="F12" s="202"/>
      <c r="G12" s="203" t="s">
        <v>67</v>
      </c>
      <c r="H12" s="146">
        <f>COUNTIFS(D:D,"=Important",F:F,"=Select From Drop Down")</f>
        <v>0</v>
      </c>
      <c r="I12" s="204"/>
      <c r="J12" s="205"/>
      <c r="K12" s="204"/>
      <c r="L12" s="182"/>
    </row>
    <row r="13" spans="2:12" ht="30" hidden="1" customHeight="1" x14ac:dyDescent="0.3">
      <c r="B13" s="199"/>
      <c r="C13" s="199"/>
      <c r="D13" s="200"/>
      <c r="E13" s="206"/>
      <c r="F13" s="202"/>
      <c r="G13" s="203" t="s">
        <v>69</v>
      </c>
      <c r="H13" s="146">
        <f>COUNTIFS(D:D,"=Important",F:F,"=Function Available")</f>
        <v>0</v>
      </c>
      <c r="I13" s="204"/>
      <c r="J13" s="205"/>
      <c r="K13" s="204"/>
      <c r="L13" s="182"/>
    </row>
    <row r="14" spans="2:12" ht="45" hidden="1" customHeight="1" x14ac:dyDescent="0.3">
      <c r="B14" s="199"/>
      <c r="C14" s="199"/>
      <c r="D14" s="200"/>
      <c r="E14" s="206"/>
      <c r="F14" s="202"/>
      <c r="G14" s="203" t="s">
        <v>71</v>
      </c>
      <c r="H14" s="146">
        <f>COUNTIFS(D:D,"=Important",F:F,"=Function Not Available")</f>
        <v>0</v>
      </c>
      <c r="I14" s="204"/>
      <c r="J14" s="205"/>
      <c r="K14" s="204"/>
      <c r="L14" s="182"/>
    </row>
    <row r="15" spans="2:12" ht="30" hidden="1" customHeight="1" x14ac:dyDescent="0.3">
      <c r="B15" s="199"/>
      <c r="C15" s="199"/>
      <c r="D15" s="200"/>
      <c r="E15" s="206"/>
      <c r="F15" s="202"/>
      <c r="G15" s="203" t="s">
        <v>73</v>
      </c>
      <c r="H15" s="146">
        <f>COUNTIFS(D:D,"=Important",F:F,"=Exception")</f>
        <v>0</v>
      </c>
      <c r="I15" s="204"/>
      <c r="J15" s="205"/>
      <c r="K15" s="204"/>
      <c r="L15" s="182"/>
    </row>
    <row r="16" spans="2:12" ht="30" hidden="1" customHeight="1" x14ac:dyDescent="0.3">
      <c r="B16" s="199"/>
      <c r="C16" s="199"/>
      <c r="D16" s="200"/>
      <c r="E16" s="206"/>
      <c r="F16" s="202"/>
      <c r="G16" s="203" t="s">
        <v>75</v>
      </c>
      <c r="H16" s="146">
        <f>COUNTIFS(D:D,"=Minimal",F:F,"=Select From Drop Down")</f>
        <v>6</v>
      </c>
      <c r="I16" s="204"/>
      <c r="J16" s="205"/>
      <c r="K16" s="204"/>
      <c r="L16" s="182"/>
    </row>
    <row r="17" spans="2:12" ht="30" hidden="1" customHeight="1" x14ac:dyDescent="0.3">
      <c r="B17" s="199"/>
      <c r="C17" s="199"/>
      <c r="D17" s="200"/>
      <c r="E17" s="207"/>
      <c r="F17" s="202"/>
      <c r="G17" s="203" t="s">
        <v>77</v>
      </c>
      <c r="H17" s="146">
        <f>COUNTIFS(D:D,"=Minimal",F:F,"=Function Available")</f>
        <v>0</v>
      </c>
      <c r="I17" s="204"/>
      <c r="J17" s="205"/>
      <c r="K17" s="204"/>
      <c r="L17" s="182"/>
    </row>
    <row r="18" spans="2:12" ht="30" hidden="1" customHeight="1" x14ac:dyDescent="0.3">
      <c r="B18" s="199"/>
      <c r="C18" s="199"/>
      <c r="D18" s="200"/>
      <c r="E18" s="208"/>
      <c r="F18" s="202"/>
      <c r="G18" s="203" t="s">
        <v>79</v>
      </c>
      <c r="H18" s="146">
        <f>COUNTIFS(D:D,"=Minimal",F:F,"=Function Not Available")</f>
        <v>0</v>
      </c>
      <c r="I18" s="204"/>
      <c r="J18" s="205"/>
      <c r="K18" s="204"/>
      <c r="L18" s="182"/>
    </row>
    <row r="19" spans="2:12" ht="30" hidden="1" customHeight="1" x14ac:dyDescent="0.3">
      <c r="B19" s="199"/>
      <c r="C19" s="199"/>
      <c r="D19" s="200"/>
      <c r="E19" s="207"/>
      <c r="F19" s="202"/>
      <c r="G19" s="203" t="s">
        <v>81</v>
      </c>
      <c r="H19" s="146">
        <f>COUNTIFS(D:D,"=Minimal",F:F,"=Exception")</f>
        <v>0</v>
      </c>
      <c r="I19" s="204"/>
      <c r="J19" s="205"/>
      <c r="K19" s="204"/>
      <c r="L19" s="182"/>
    </row>
    <row r="20" spans="2:12" ht="5.25" customHeight="1" x14ac:dyDescent="0.3">
      <c r="E20" s="106"/>
    </row>
    <row r="21" spans="2:12" hidden="1" x14ac:dyDescent="0.3">
      <c r="E21" s="106"/>
    </row>
    <row r="22" spans="2:12" hidden="1" x14ac:dyDescent="0.3">
      <c r="E22" s="106"/>
    </row>
    <row r="23" spans="2:12" hidden="1" x14ac:dyDescent="0.3">
      <c r="E23" s="106"/>
    </row>
    <row r="24" spans="2:12" hidden="1" x14ac:dyDescent="0.3">
      <c r="E24" s="106"/>
    </row>
    <row r="25" spans="2:12" hidden="1" x14ac:dyDescent="0.3">
      <c r="E25" s="106"/>
    </row>
    <row r="26" spans="2:12" hidden="1" x14ac:dyDescent="0.3">
      <c r="E26" s="106"/>
    </row>
    <row r="27" spans="2:12" hidden="1" x14ac:dyDescent="0.3">
      <c r="E27" s="106"/>
    </row>
    <row r="28" spans="2:12" hidden="1" x14ac:dyDescent="0.3">
      <c r="E28" s="106"/>
    </row>
    <row r="29" spans="2:12" hidden="1" x14ac:dyDescent="0.3">
      <c r="E29" s="106"/>
    </row>
    <row r="30" spans="2:12" hidden="1" x14ac:dyDescent="0.3">
      <c r="E30" s="106"/>
    </row>
    <row r="31" spans="2:12" hidden="1" x14ac:dyDescent="0.3">
      <c r="E31" s="106"/>
    </row>
    <row r="32" spans="2:12" hidden="1" x14ac:dyDescent="0.3">
      <c r="E32" s="106"/>
    </row>
    <row r="33" spans="5:5" hidden="1" x14ac:dyDescent="0.3">
      <c r="E33" s="106"/>
    </row>
    <row r="34" spans="5:5" hidden="1" x14ac:dyDescent="0.3">
      <c r="E34" s="106"/>
    </row>
    <row r="35" spans="5:5" hidden="1" x14ac:dyDescent="0.3">
      <c r="E35" s="106"/>
    </row>
    <row r="36" spans="5:5" hidden="1" x14ac:dyDescent="0.3">
      <c r="E36" s="106"/>
    </row>
    <row r="37" spans="5:5" hidden="1" x14ac:dyDescent="0.3">
      <c r="E37" s="106"/>
    </row>
    <row r="38" spans="5:5" hidden="1" x14ac:dyDescent="0.3">
      <c r="E38" s="106"/>
    </row>
    <row r="39" spans="5:5" hidden="1" x14ac:dyDescent="0.3">
      <c r="E39" s="106"/>
    </row>
    <row r="40" spans="5:5" hidden="1" x14ac:dyDescent="0.3">
      <c r="E40" s="106"/>
    </row>
    <row r="41" spans="5:5" hidden="1" x14ac:dyDescent="0.3">
      <c r="E41" s="106"/>
    </row>
    <row r="42" spans="5:5" hidden="1" x14ac:dyDescent="0.3">
      <c r="E42" s="106"/>
    </row>
    <row r="43" spans="5:5" hidden="1" x14ac:dyDescent="0.3">
      <c r="E43" s="106"/>
    </row>
    <row r="44" spans="5:5" hidden="1" x14ac:dyDescent="0.3">
      <c r="E44" s="106"/>
    </row>
    <row r="45" spans="5:5" hidden="1" x14ac:dyDescent="0.3">
      <c r="E45" s="106"/>
    </row>
    <row r="46" spans="5:5" hidden="1" x14ac:dyDescent="0.3">
      <c r="E46" s="106"/>
    </row>
    <row r="47" spans="5:5" hidden="1" x14ac:dyDescent="0.3">
      <c r="E47" s="106"/>
    </row>
    <row r="48" spans="5:5"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x14ac:dyDescent="0.3"/>
  </sheetData>
  <sheetProtection algorithmName="SHA-512" hashValue="C+KGY2hv/IvqM5sasqLu8lwlfg9YPWpmvTMtbE0Iqs5I0FS/hc+a+lte1wVt/Ia3aGntE2QGbh9sPaSliIDFwA==" saltValue="e6t9YT9timS5p2iJ9m+S7g==" spinCount="100000" sheet="1" selectLockedCells="1"/>
  <conditionalFormatting sqref="D4:D19">
    <cfRule type="cellIs" dxfId="6" priority="4" operator="equal">
      <formula>"Important"</formula>
    </cfRule>
    <cfRule type="cellIs" dxfId="5" priority="5" operator="equal">
      <formula>"Crucial"</formula>
    </cfRule>
    <cfRule type="cellIs" dxfId="4" priority="6" operator="equal">
      <formula>"N/A"</formula>
    </cfRule>
  </conditionalFormatting>
  <conditionalFormatting sqref="F4:F19">
    <cfRule type="cellIs" dxfId="3" priority="1" operator="equal">
      <formula>"Function Not Available"</formula>
    </cfRule>
    <cfRule type="cellIs" dxfId="2" priority="2" operator="equal">
      <formula>"Function Available"</formula>
    </cfRule>
    <cfRule type="cellIs" dxfId="1" priority="3" operator="equal">
      <formula>"Exception"</formula>
    </cfRule>
  </conditionalFormatting>
  <dataValidations count="3">
    <dataValidation type="list" allowBlank="1" showInputMessage="1" showErrorMessage="1" errorTitle="Invalid specification type" error="Please enter a Specification type from the drop-down list." sqref="F6:F9" xr:uid="{00000000-0002-0000-2000-000000000000}">
      <formula1>AvailabilityType</formula1>
    </dataValidation>
    <dataValidation type="list" allowBlank="1" showInputMessage="1" showErrorMessage="1" errorTitle="Invalid specification type" error="Please enter a Specification type from the drop-down list." sqref="D4:D9" xr:uid="{00000000-0002-0000-2000-000001000000}">
      <formula1>SpecType</formula1>
    </dataValidation>
    <dataValidation type="list" allowBlank="1" showInputMessage="1" showErrorMessage="1" sqref="F4:F5" xr:uid="{00000000-0002-0000-20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00"/>
    <pageSetUpPr fitToPage="1"/>
  </sheetPr>
  <dimension ref="A1:M205"/>
  <sheetViews>
    <sheetView showGridLines="0" zoomScale="80" zoomScaleNormal="80" zoomScalePageLayoutView="40" workbookViewId="0">
      <selection activeCell="F4" sqref="F4"/>
    </sheetView>
  </sheetViews>
  <sheetFormatPr defaultColWidth="0" defaultRowHeight="14.4" zeroHeight="1" x14ac:dyDescent="0.3"/>
  <cols>
    <col min="1" max="1" width="1.218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2" customWidth="1"/>
    <col min="14" max="16384" width="9.21875" hidden="1"/>
  </cols>
  <sheetData>
    <row r="1" spans="2:12" ht="4.95" customHeight="1" x14ac:dyDescent="0.3"/>
    <row r="2" spans="2:12" s="181" customFormat="1" ht="129" customHeight="1" thickBot="1" x14ac:dyDescent="0.3">
      <c r="B2" s="124" t="s">
        <v>44</v>
      </c>
      <c r="C2" s="125" t="s">
        <v>45</v>
      </c>
      <c r="D2" s="125" t="s">
        <v>46</v>
      </c>
      <c r="E2" s="125" t="s">
        <v>1569</v>
      </c>
      <c r="F2" s="125" t="s">
        <v>42</v>
      </c>
      <c r="G2" s="126" t="s">
        <v>47</v>
      </c>
      <c r="H2" s="126" t="s">
        <v>48</v>
      </c>
      <c r="I2" s="127" t="s">
        <v>49</v>
      </c>
      <c r="J2" s="127" t="s">
        <v>50</v>
      </c>
      <c r="K2" s="128" t="s">
        <v>14</v>
      </c>
      <c r="L2" s="129" t="s">
        <v>51</v>
      </c>
    </row>
    <row r="3" spans="2:12" ht="16.2" thickBot="1" x14ac:dyDescent="0.35">
      <c r="B3" s="34" t="s">
        <v>1572</v>
      </c>
      <c r="C3" s="34"/>
      <c r="D3" s="34"/>
      <c r="E3" s="34"/>
      <c r="F3" s="34"/>
      <c r="G3" s="77" t="s">
        <v>52</v>
      </c>
      <c r="H3" s="25">
        <f>COUNTA(D4:D482)</f>
        <v>190</v>
      </c>
      <c r="I3" s="61"/>
      <c r="J3" s="62" t="s">
        <v>53</v>
      </c>
      <c r="K3" s="63">
        <f t="shared" ref="K3" si="0">SUM(K4:K482)</f>
        <v>0</v>
      </c>
      <c r="L3" s="34"/>
    </row>
    <row r="4" spans="2:12" ht="30" customHeight="1" x14ac:dyDescent="0.3">
      <c r="B4" s="81" t="s">
        <v>1573</v>
      </c>
      <c r="C4" s="2">
        <v>1</v>
      </c>
      <c r="D4" s="4" t="s">
        <v>9</v>
      </c>
      <c r="E4" s="96" t="s">
        <v>1850</v>
      </c>
      <c r="F4" s="91" t="s">
        <v>43</v>
      </c>
      <c r="G4" s="76" t="s">
        <v>54</v>
      </c>
      <c r="H4" s="20">
        <f>COUNTIF(F4:F482,"Select from Drop Down")</f>
        <v>190</v>
      </c>
      <c r="I4" s="14">
        <f>VLOOKUP($D4,SpecData,2,FALSE)</f>
        <v>3</v>
      </c>
      <c r="J4" s="15">
        <f>VLOOKUP($F4,AvailabilityData,2,FALSE)</f>
        <v>0</v>
      </c>
      <c r="K4" s="21">
        <f>I4*J4</f>
        <v>0</v>
      </c>
      <c r="L4" s="82"/>
    </row>
    <row r="5" spans="2:12" ht="30" customHeight="1" x14ac:dyDescent="0.3">
      <c r="B5" s="81" t="str">
        <f>IF(C5="","",$B$4)</f>
        <v>JBook</v>
      </c>
      <c r="C5" s="2">
        <f>IF(ISTEXT(D5),MAX($C$4:$C4)+1,"")</f>
        <v>2</v>
      </c>
      <c r="D5" s="4" t="s">
        <v>11</v>
      </c>
      <c r="E5" s="96" t="s">
        <v>229</v>
      </c>
      <c r="F5" s="92" t="s">
        <v>43</v>
      </c>
      <c r="G5" s="76" t="s">
        <v>55</v>
      </c>
      <c r="H5" s="20">
        <f>COUNTIF(F4:F482,"Function Available")</f>
        <v>0</v>
      </c>
      <c r="I5" s="14">
        <f>VLOOKUP($D5,SpecData,2,FALSE)</f>
        <v>1</v>
      </c>
      <c r="J5" s="15">
        <f>VLOOKUP($F5,AvailabilityData,2,FALSE)</f>
        <v>0</v>
      </c>
      <c r="K5" s="21">
        <f t="shared" ref="K5:K68" si="1">I5*J5</f>
        <v>0</v>
      </c>
      <c r="L5" s="82"/>
    </row>
    <row r="6" spans="2:12" ht="41.4" x14ac:dyDescent="0.3">
      <c r="B6" s="81" t="str">
        <f>IF(C6="","",$B$4)</f>
        <v>JBook</v>
      </c>
      <c r="C6" s="2">
        <f>IF(ISTEXT(D6),MAX($C$4:$C5)+1,"")</f>
        <v>3</v>
      </c>
      <c r="D6" s="4" t="s">
        <v>11</v>
      </c>
      <c r="E6" s="93" t="s">
        <v>230</v>
      </c>
      <c r="F6" s="163" t="s">
        <v>43</v>
      </c>
      <c r="G6" s="76" t="s">
        <v>57</v>
      </c>
      <c r="H6" s="8">
        <f>COUNTIF(F4:F482,"Function Not Available")</f>
        <v>0</v>
      </c>
      <c r="I6" s="14">
        <f t="shared" ref="I6:I74" si="2">VLOOKUP($D6,SpecData,2,FALSE)</f>
        <v>1</v>
      </c>
      <c r="J6" s="15">
        <f t="shared" ref="J6:J74" si="3">VLOOKUP($F6,AvailabilityData,2,FALSE)</f>
        <v>0</v>
      </c>
      <c r="K6" s="21">
        <f t="shared" si="1"/>
        <v>0</v>
      </c>
      <c r="L6" s="82"/>
    </row>
    <row r="7" spans="2:12" ht="30" customHeight="1" x14ac:dyDescent="0.3">
      <c r="B7" s="81" t="str">
        <f t="shared" ref="B7:B11" si="4">IF(C7="","",$B$4)</f>
        <v>JBook</v>
      </c>
      <c r="C7" s="2">
        <f>IF(ISTEXT(D7),MAX($C$4:$C6)+1,"")</f>
        <v>4</v>
      </c>
      <c r="D7" s="4" t="s">
        <v>11</v>
      </c>
      <c r="E7" s="96" t="s">
        <v>231</v>
      </c>
      <c r="F7" s="92" t="s">
        <v>43</v>
      </c>
      <c r="G7" s="76" t="s">
        <v>59</v>
      </c>
      <c r="H7" s="8">
        <f>COUNTIF(F4:F482,"Exception")</f>
        <v>0</v>
      </c>
      <c r="I7" s="14">
        <f t="shared" si="2"/>
        <v>1</v>
      </c>
      <c r="J7" s="15">
        <f t="shared" si="3"/>
        <v>0</v>
      </c>
      <c r="K7" s="21">
        <f t="shared" si="1"/>
        <v>0</v>
      </c>
      <c r="L7" s="82"/>
    </row>
    <row r="8" spans="2:12" ht="30" customHeight="1" x14ac:dyDescent="0.3">
      <c r="B8" s="81" t="str">
        <f t="shared" si="4"/>
        <v>JBook</v>
      </c>
      <c r="C8" s="2">
        <f>IF(ISTEXT(D8),MAX($C$4:$C7)+1,"")</f>
        <v>5</v>
      </c>
      <c r="D8" s="4" t="s">
        <v>9</v>
      </c>
      <c r="E8" s="96" t="s">
        <v>232</v>
      </c>
      <c r="F8" s="92" t="s">
        <v>43</v>
      </c>
      <c r="G8" s="76" t="s">
        <v>61</v>
      </c>
      <c r="H8" s="11">
        <f>COUNTIFS(D:D,"=Crucial",F:F,"=Select From Drop Down")</f>
        <v>145</v>
      </c>
      <c r="I8" s="14">
        <f t="shared" si="2"/>
        <v>3</v>
      </c>
      <c r="J8" s="15">
        <f t="shared" si="3"/>
        <v>0</v>
      </c>
      <c r="K8" s="21">
        <f t="shared" si="1"/>
        <v>0</v>
      </c>
      <c r="L8" s="82"/>
    </row>
    <row r="9" spans="2:12" ht="30" customHeight="1" x14ac:dyDescent="0.3">
      <c r="B9" s="81" t="str">
        <f t="shared" si="4"/>
        <v>JBook</v>
      </c>
      <c r="C9" s="2">
        <f>IF(ISTEXT(D9),MAX($C$4:$C8)+1,"")</f>
        <v>6</v>
      </c>
      <c r="D9" s="4" t="s">
        <v>9</v>
      </c>
      <c r="E9" s="96" t="s">
        <v>233</v>
      </c>
      <c r="F9" s="92" t="s">
        <v>43</v>
      </c>
      <c r="G9" s="76" t="s">
        <v>63</v>
      </c>
      <c r="H9" s="11">
        <f>COUNTIFS(D:D,"=Crucial",F:F,"=Function Available")</f>
        <v>0</v>
      </c>
      <c r="I9" s="14">
        <f t="shared" si="2"/>
        <v>3</v>
      </c>
      <c r="J9" s="15">
        <f t="shared" si="3"/>
        <v>0</v>
      </c>
      <c r="K9" s="21">
        <f t="shared" si="1"/>
        <v>0</v>
      </c>
      <c r="L9" s="82"/>
    </row>
    <row r="10" spans="2:12" ht="30" customHeight="1" x14ac:dyDescent="0.3">
      <c r="B10" s="81" t="str">
        <f t="shared" si="4"/>
        <v>JBook</v>
      </c>
      <c r="C10" s="2">
        <f>IF(ISTEXT(D10),MAX($C$4:$C9)+1,"")</f>
        <v>7</v>
      </c>
      <c r="D10" s="4" t="s">
        <v>9</v>
      </c>
      <c r="E10" s="96" t="s">
        <v>234</v>
      </c>
      <c r="F10" s="92" t="s">
        <v>43</v>
      </c>
      <c r="G10" s="76" t="s">
        <v>65</v>
      </c>
      <c r="H10" s="11">
        <f>COUNTIFS(D:D,"=Crucial",F:F,"=Function Not Available")</f>
        <v>0</v>
      </c>
      <c r="I10" s="14">
        <f t="shared" si="2"/>
        <v>3</v>
      </c>
      <c r="J10" s="15">
        <f t="shared" si="3"/>
        <v>0</v>
      </c>
      <c r="K10" s="21">
        <f t="shared" si="1"/>
        <v>0</v>
      </c>
      <c r="L10" s="82"/>
    </row>
    <row r="11" spans="2:12" ht="41.4" x14ac:dyDescent="0.3">
      <c r="B11" s="81" t="str">
        <f t="shared" si="4"/>
        <v>JBook</v>
      </c>
      <c r="C11" s="2">
        <f>IF(ISTEXT(D11),MAX($C$4:$C10)+1,"")</f>
        <v>8</v>
      </c>
      <c r="D11" s="4" t="s">
        <v>9</v>
      </c>
      <c r="E11" s="93" t="s">
        <v>235</v>
      </c>
      <c r="F11" s="92" t="s">
        <v>43</v>
      </c>
      <c r="G11" s="76" t="s">
        <v>66</v>
      </c>
      <c r="H11" s="11">
        <f>COUNTIFS(D:D,"=Crucial",F:F,"=Exception")</f>
        <v>0</v>
      </c>
      <c r="I11" s="14">
        <f t="shared" si="2"/>
        <v>3</v>
      </c>
      <c r="J11" s="15">
        <f t="shared" si="3"/>
        <v>0</v>
      </c>
      <c r="K11" s="21">
        <f t="shared" si="1"/>
        <v>0</v>
      </c>
      <c r="L11" s="82"/>
    </row>
    <row r="12" spans="2:12" ht="30" customHeight="1" x14ac:dyDescent="0.3">
      <c r="B12" s="81" t="str">
        <f t="shared" ref="B12:B20" si="5">IF(C12="","",$B$4)</f>
        <v>JBook</v>
      </c>
      <c r="C12" s="2">
        <f>IF(ISTEXT(D12),MAX($C$4:$C11)+1,"")</f>
        <v>9</v>
      </c>
      <c r="D12" s="4" t="s">
        <v>9</v>
      </c>
      <c r="E12" s="93" t="s">
        <v>236</v>
      </c>
      <c r="F12" s="92" t="s">
        <v>43</v>
      </c>
      <c r="G12" s="68" t="s">
        <v>67</v>
      </c>
      <c r="H12" s="97">
        <f>COUNTIFS(D:D,"=Important",F:F,"=Select From Drop Down")</f>
        <v>28</v>
      </c>
      <c r="I12" s="14">
        <f t="shared" si="2"/>
        <v>3</v>
      </c>
      <c r="J12" s="15">
        <f t="shared" si="3"/>
        <v>0</v>
      </c>
      <c r="K12" s="21">
        <f t="shared" si="1"/>
        <v>0</v>
      </c>
      <c r="L12" s="82"/>
    </row>
    <row r="13" spans="2:12" ht="96.6" x14ac:dyDescent="0.3">
      <c r="B13" s="81" t="str">
        <f t="shared" si="5"/>
        <v>JBook</v>
      </c>
      <c r="C13" s="2">
        <f>IF(ISTEXT(D13),MAX($C$4:$C12)+1,"")</f>
        <v>10</v>
      </c>
      <c r="D13" s="4" t="s">
        <v>9</v>
      </c>
      <c r="E13" s="93" t="s">
        <v>237</v>
      </c>
      <c r="F13" s="92" t="s">
        <v>43</v>
      </c>
      <c r="G13" s="68" t="s">
        <v>69</v>
      </c>
      <c r="H13" s="97">
        <f>COUNTIFS(D:D,"=Important",F:F,"=Function Available")</f>
        <v>0</v>
      </c>
      <c r="I13" s="14">
        <f t="shared" si="2"/>
        <v>3</v>
      </c>
      <c r="J13" s="15">
        <f t="shared" si="3"/>
        <v>0</v>
      </c>
      <c r="K13" s="21">
        <f t="shared" si="1"/>
        <v>0</v>
      </c>
      <c r="L13" s="82"/>
    </row>
    <row r="14" spans="2:12" s="106" customFormat="1" ht="41.4" x14ac:dyDescent="0.3">
      <c r="B14" s="86"/>
      <c r="C14" s="86" t="str">
        <f>IF(ISTEXT(D14),MAX($C$7:$C13)+1,"")</f>
        <v/>
      </c>
      <c r="D14" s="3"/>
      <c r="E14" s="94" t="s">
        <v>238</v>
      </c>
      <c r="F14" s="183"/>
      <c r="G14" s="72"/>
      <c r="H14" s="72"/>
      <c r="I14" s="72"/>
      <c r="J14" s="72"/>
      <c r="K14" s="72"/>
      <c r="L14" s="72"/>
    </row>
    <row r="15" spans="2:12" ht="30" customHeight="1" x14ac:dyDescent="0.3">
      <c r="B15" s="81" t="str">
        <f t="shared" si="5"/>
        <v>JBook</v>
      </c>
      <c r="C15" s="2">
        <f>IF(ISTEXT(D15),MAX($C$4:$C13)+1,"")</f>
        <v>11</v>
      </c>
      <c r="D15" s="4" t="s">
        <v>9</v>
      </c>
      <c r="E15" s="230" t="s">
        <v>239</v>
      </c>
      <c r="F15" s="92" t="s">
        <v>43</v>
      </c>
      <c r="G15" s="76" t="s">
        <v>71</v>
      </c>
      <c r="H15" s="98">
        <f>COUNTIFS(D:D,"=Important",F:F,"=Function Not Available")</f>
        <v>0</v>
      </c>
      <c r="I15" s="14">
        <f t="shared" si="2"/>
        <v>3</v>
      </c>
      <c r="J15" s="15">
        <f t="shared" si="3"/>
        <v>0</v>
      </c>
      <c r="K15" s="21">
        <f t="shared" si="1"/>
        <v>0</v>
      </c>
      <c r="L15" s="82"/>
    </row>
    <row r="16" spans="2:12" ht="30" customHeight="1" x14ac:dyDescent="0.3">
      <c r="B16" s="81" t="str">
        <f t="shared" si="5"/>
        <v>JBook</v>
      </c>
      <c r="C16" s="2">
        <f>IF(ISTEXT(D16),MAX($C$4:$C15)+1,"")</f>
        <v>12</v>
      </c>
      <c r="D16" s="4" t="s">
        <v>9</v>
      </c>
      <c r="E16" s="210" t="s">
        <v>240</v>
      </c>
      <c r="F16" s="92" t="s">
        <v>43</v>
      </c>
      <c r="G16" s="76" t="s">
        <v>73</v>
      </c>
      <c r="H16" s="98">
        <f>COUNTIFS(D:D,"=Important",F:F,"=Exception")</f>
        <v>0</v>
      </c>
      <c r="I16" s="14">
        <f t="shared" si="2"/>
        <v>3</v>
      </c>
      <c r="J16" s="15">
        <f t="shared" si="3"/>
        <v>0</v>
      </c>
      <c r="K16" s="21">
        <f t="shared" si="1"/>
        <v>0</v>
      </c>
      <c r="L16" s="82"/>
    </row>
    <row r="17" spans="2:12" ht="30" customHeight="1" x14ac:dyDescent="0.3">
      <c r="B17" s="81" t="str">
        <f t="shared" si="5"/>
        <v>JBook</v>
      </c>
      <c r="C17" s="2">
        <f>IF(ISTEXT(D17),MAX($C$4:$C16)+1,"")</f>
        <v>13</v>
      </c>
      <c r="D17" s="4" t="s">
        <v>9</v>
      </c>
      <c r="E17" s="210" t="s">
        <v>241</v>
      </c>
      <c r="F17" s="92" t="s">
        <v>43</v>
      </c>
      <c r="G17" s="76" t="s">
        <v>75</v>
      </c>
      <c r="H17" s="98">
        <f>COUNTIFS(D:D,"=Minimal",F:F,"=Select From Drop Down")</f>
        <v>17</v>
      </c>
      <c r="I17" s="14">
        <f t="shared" si="2"/>
        <v>3</v>
      </c>
      <c r="J17" s="15">
        <f t="shared" si="3"/>
        <v>0</v>
      </c>
      <c r="K17" s="21">
        <f t="shared" si="1"/>
        <v>0</v>
      </c>
      <c r="L17" s="82"/>
    </row>
    <row r="18" spans="2:12" ht="30" customHeight="1" x14ac:dyDescent="0.3">
      <c r="B18" s="81" t="str">
        <f t="shared" si="5"/>
        <v>JBook</v>
      </c>
      <c r="C18" s="2">
        <f>IF(ISTEXT(D18),MAX($C$4:$C17)+1,"")</f>
        <v>14</v>
      </c>
      <c r="D18" s="4" t="s">
        <v>9</v>
      </c>
      <c r="E18" s="210" t="s">
        <v>242</v>
      </c>
      <c r="F18" s="92" t="s">
        <v>43</v>
      </c>
      <c r="G18" s="76" t="s">
        <v>77</v>
      </c>
      <c r="H18" s="98">
        <f>COUNTIFS(D:D,"=Minimal",F:F,"=Function Available")</f>
        <v>0</v>
      </c>
      <c r="I18" s="14">
        <f t="shared" si="2"/>
        <v>3</v>
      </c>
      <c r="J18" s="15">
        <f t="shared" si="3"/>
        <v>0</v>
      </c>
      <c r="K18" s="21">
        <f t="shared" si="1"/>
        <v>0</v>
      </c>
      <c r="L18" s="82"/>
    </row>
    <row r="19" spans="2:12" ht="30" customHeight="1" x14ac:dyDescent="0.3">
      <c r="B19" s="81" t="str">
        <f t="shared" si="5"/>
        <v>JBook</v>
      </c>
      <c r="C19" s="2">
        <f>IF(ISTEXT(D19),MAX($C$4:$C18)+1,"")</f>
        <v>15</v>
      </c>
      <c r="D19" s="4" t="s">
        <v>9</v>
      </c>
      <c r="E19" s="210" t="s">
        <v>243</v>
      </c>
      <c r="F19" s="92" t="s">
        <v>43</v>
      </c>
      <c r="G19" s="76" t="s">
        <v>79</v>
      </c>
      <c r="H19" s="98">
        <f>COUNTIFS(D:D,"=Minimal",F:F,"=Function Not Available")</f>
        <v>0</v>
      </c>
      <c r="I19" s="14">
        <f t="shared" si="2"/>
        <v>3</v>
      </c>
      <c r="J19" s="15">
        <f t="shared" si="3"/>
        <v>0</v>
      </c>
      <c r="K19" s="21">
        <f t="shared" si="1"/>
        <v>0</v>
      </c>
      <c r="L19" s="82"/>
    </row>
    <row r="20" spans="2:12" ht="30" customHeight="1" x14ac:dyDescent="0.3">
      <c r="B20" s="81" t="str">
        <f t="shared" si="5"/>
        <v>JBook</v>
      </c>
      <c r="C20" s="2">
        <f>IF(ISTEXT(D20),MAX($C$4:$C19)+1,"")</f>
        <v>16</v>
      </c>
      <c r="D20" s="4" t="s">
        <v>9</v>
      </c>
      <c r="E20" s="210" t="s">
        <v>244</v>
      </c>
      <c r="F20" s="92" t="s">
        <v>43</v>
      </c>
      <c r="G20" s="76" t="s">
        <v>81</v>
      </c>
      <c r="H20" s="98">
        <f>COUNTIFS(D:D,"=Minimal",F:F,"=Exception")</f>
        <v>0</v>
      </c>
      <c r="I20" s="14">
        <f t="shared" si="2"/>
        <v>3</v>
      </c>
      <c r="J20" s="15">
        <f t="shared" si="3"/>
        <v>0</v>
      </c>
      <c r="K20" s="21">
        <f t="shared" si="1"/>
        <v>0</v>
      </c>
      <c r="L20" s="82"/>
    </row>
    <row r="21" spans="2:12" ht="30" customHeight="1" x14ac:dyDescent="0.3">
      <c r="B21" s="81" t="str">
        <f t="shared" ref="B21:B89" si="6">IF(C21="","",$B$4)</f>
        <v>JBook</v>
      </c>
      <c r="C21" s="2">
        <f>IF(ISTEXT(D21),MAX($C$4:$C20)+1,"")</f>
        <v>17</v>
      </c>
      <c r="D21" s="4" t="s">
        <v>9</v>
      </c>
      <c r="E21" s="210" t="s">
        <v>245</v>
      </c>
      <c r="F21" s="92" t="s">
        <v>43</v>
      </c>
      <c r="G21" s="76"/>
      <c r="H21" s="98"/>
      <c r="I21" s="14">
        <f t="shared" si="2"/>
        <v>3</v>
      </c>
      <c r="J21" s="15">
        <f t="shared" si="3"/>
        <v>0</v>
      </c>
      <c r="K21" s="21">
        <f t="shared" si="1"/>
        <v>0</v>
      </c>
      <c r="L21" s="82"/>
    </row>
    <row r="22" spans="2:12" ht="30" customHeight="1" x14ac:dyDescent="0.3">
      <c r="B22" s="81" t="str">
        <f t="shared" si="6"/>
        <v>JBook</v>
      </c>
      <c r="C22" s="2">
        <f>IF(ISTEXT(D22),MAX($C$4:$C21)+1,"")</f>
        <v>18</v>
      </c>
      <c r="D22" s="4" t="s">
        <v>9</v>
      </c>
      <c r="E22" s="210" t="s">
        <v>246</v>
      </c>
      <c r="F22" s="92" t="s">
        <v>43</v>
      </c>
      <c r="G22" s="76"/>
      <c r="H22" s="98"/>
      <c r="I22" s="14">
        <f t="shared" si="2"/>
        <v>3</v>
      </c>
      <c r="J22" s="15">
        <f t="shared" si="3"/>
        <v>0</v>
      </c>
      <c r="K22" s="21">
        <f t="shared" si="1"/>
        <v>0</v>
      </c>
      <c r="L22" s="82"/>
    </row>
    <row r="23" spans="2:12" ht="30" customHeight="1" x14ac:dyDescent="0.3">
      <c r="B23" s="81" t="str">
        <f t="shared" si="6"/>
        <v>JBook</v>
      </c>
      <c r="C23" s="2">
        <f>IF(ISTEXT(D23),MAX($C$4:$C22)+1,"")</f>
        <v>19</v>
      </c>
      <c r="D23" s="4" t="s">
        <v>9</v>
      </c>
      <c r="E23" s="210" t="s">
        <v>247</v>
      </c>
      <c r="F23" s="92" t="s">
        <v>43</v>
      </c>
      <c r="G23" s="76"/>
      <c r="H23" s="98"/>
      <c r="I23" s="14">
        <f t="shared" si="2"/>
        <v>3</v>
      </c>
      <c r="J23" s="15">
        <f t="shared" si="3"/>
        <v>0</v>
      </c>
      <c r="K23" s="21">
        <f t="shared" si="1"/>
        <v>0</v>
      </c>
      <c r="L23" s="82"/>
    </row>
    <row r="24" spans="2:12" ht="30" customHeight="1" x14ac:dyDescent="0.3">
      <c r="B24" s="81" t="str">
        <f t="shared" si="6"/>
        <v>JBook</v>
      </c>
      <c r="C24" s="2">
        <f>IF(ISTEXT(D24),MAX($C$4:$C23)+1,"")</f>
        <v>20</v>
      </c>
      <c r="D24" s="4" t="s">
        <v>9</v>
      </c>
      <c r="E24" s="210" t="s">
        <v>248</v>
      </c>
      <c r="F24" s="92" t="s">
        <v>43</v>
      </c>
      <c r="G24" s="76"/>
      <c r="H24" s="98"/>
      <c r="I24" s="14">
        <f t="shared" si="2"/>
        <v>3</v>
      </c>
      <c r="J24" s="15">
        <f t="shared" si="3"/>
        <v>0</v>
      </c>
      <c r="K24" s="21">
        <f t="shared" si="1"/>
        <v>0</v>
      </c>
      <c r="L24" s="82"/>
    </row>
    <row r="25" spans="2:12" ht="30" customHeight="1" x14ac:dyDescent="0.3">
      <c r="B25" s="81" t="str">
        <f t="shared" si="6"/>
        <v>JBook</v>
      </c>
      <c r="C25" s="2">
        <f>IF(ISTEXT(D25),MAX($C$4:$C24)+1,"")</f>
        <v>21</v>
      </c>
      <c r="D25" s="4" t="s">
        <v>9</v>
      </c>
      <c r="E25" s="210" t="s">
        <v>249</v>
      </c>
      <c r="F25" s="92" t="s">
        <v>43</v>
      </c>
      <c r="G25" s="76"/>
      <c r="H25" s="98"/>
      <c r="I25" s="14">
        <f t="shared" si="2"/>
        <v>3</v>
      </c>
      <c r="J25" s="15">
        <f t="shared" si="3"/>
        <v>0</v>
      </c>
      <c r="K25" s="21">
        <f t="shared" si="1"/>
        <v>0</v>
      </c>
      <c r="L25" s="82"/>
    </row>
    <row r="26" spans="2:12" ht="41.4" x14ac:dyDescent="0.3">
      <c r="B26" s="81" t="str">
        <f t="shared" si="6"/>
        <v>JBook</v>
      </c>
      <c r="C26" s="2">
        <f>IF(ISTEXT(D26),MAX($C$4:$C25)+1,"")</f>
        <v>22</v>
      </c>
      <c r="D26" s="4" t="s">
        <v>9</v>
      </c>
      <c r="E26" s="93" t="s">
        <v>250</v>
      </c>
      <c r="F26" s="92" t="s">
        <v>43</v>
      </c>
      <c r="G26" s="76"/>
      <c r="H26" s="98"/>
      <c r="I26" s="14">
        <f t="shared" si="2"/>
        <v>3</v>
      </c>
      <c r="J26" s="15">
        <f t="shared" si="3"/>
        <v>0</v>
      </c>
      <c r="K26" s="21">
        <f t="shared" si="1"/>
        <v>0</v>
      </c>
      <c r="L26" s="82"/>
    </row>
    <row r="27" spans="2:12" s="106" customFormat="1" ht="30" customHeight="1" x14ac:dyDescent="0.3">
      <c r="B27" s="86"/>
      <c r="C27" s="86" t="str">
        <f>IF(ISTEXT(D27),MAX($C$7:$C26)+1,"")</f>
        <v/>
      </c>
      <c r="D27" s="3"/>
      <c r="E27" s="94" t="s">
        <v>251</v>
      </c>
      <c r="F27" s="183"/>
      <c r="G27" s="72"/>
      <c r="H27" s="72"/>
      <c r="I27" s="72"/>
      <c r="J27" s="72"/>
      <c r="K27" s="72"/>
      <c r="L27" s="72"/>
    </row>
    <row r="28" spans="2:12" ht="30" customHeight="1" x14ac:dyDescent="0.3">
      <c r="B28" s="81" t="str">
        <f t="shared" si="6"/>
        <v>JBook</v>
      </c>
      <c r="C28" s="2">
        <f>IF(ISTEXT(D28),MAX($C$4:$C26)+1,"")</f>
        <v>23</v>
      </c>
      <c r="D28" s="4" t="s">
        <v>9</v>
      </c>
      <c r="E28" s="99" t="s">
        <v>252</v>
      </c>
      <c r="F28" s="92" t="s">
        <v>43</v>
      </c>
      <c r="G28" s="76"/>
      <c r="H28" s="98"/>
      <c r="I28" s="14">
        <f t="shared" si="2"/>
        <v>3</v>
      </c>
      <c r="J28" s="15">
        <f t="shared" si="3"/>
        <v>0</v>
      </c>
      <c r="K28" s="21">
        <f t="shared" si="1"/>
        <v>0</v>
      </c>
      <c r="L28" s="82"/>
    </row>
    <row r="29" spans="2:12" ht="30" customHeight="1" x14ac:dyDescent="0.3">
      <c r="B29" s="81" t="str">
        <f t="shared" si="6"/>
        <v>JBook</v>
      </c>
      <c r="C29" s="2">
        <f>IF(ISTEXT(D29),MAX($C$4:$C28)+1,"")</f>
        <v>24</v>
      </c>
      <c r="D29" s="4" t="s">
        <v>10</v>
      </c>
      <c r="E29" s="95" t="s">
        <v>253</v>
      </c>
      <c r="F29" s="92" t="s">
        <v>43</v>
      </c>
      <c r="G29" s="76"/>
      <c r="H29" s="98"/>
      <c r="I29" s="14">
        <f t="shared" si="2"/>
        <v>2</v>
      </c>
      <c r="J29" s="15">
        <f t="shared" si="3"/>
        <v>0</v>
      </c>
      <c r="K29" s="21">
        <f t="shared" si="1"/>
        <v>0</v>
      </c>
      <c r="L29" s="82"/>
    </row>
    <row r="30" spans="2:12" ht="30" customHeight="1" x14ac:dyDescent="0.3">
      <c r="B30" s="81" t="str">
        <f t="shared" si="6"/>
        <v>JBook</v>
      </c>
      <c r="C30" s="2">
        <f>IF(ISTEXT(D30),MAX($C$4:$C29)+1,"")</f>
        <v>25</v>
      </c>
      <c r="D30" s="4" t="s">
        <v>9</v>
      </c>
      <c r="E30" s="95" t="s">
        <v>254</v>
      </c>
      <c r="F30" s="92" t="s">
        <v>43</v>
      </c>
      <c r="G30" s="76"/>
      <c r="H30" s="98"/>
      <c r="I30" s="14">
        <f t="shared" si="2"/>
        <v>3</v>
      </c>
      <c r="J30" s="15">
        <f t="shared" si="3"/>
        <v>0</v>
      </c>
      <c r="K30" s="21">
        <f t="shared" si="1"/>
        <v>0</v>
      </c>
      <c r="L30" s="82"/>
    </row>
    <row r="31" spans="2:12" ht="30" customHeight="1" x14ac:dyDescent="0.3">
      <c r="B31" s="81" t="str">
        <f t="shared" si="6"/>
        <v>JBook</v>
      </c>
      <c r="C31" s="2">
        <f>IF(ISTEXT(D31),MAX($C$4:$C30)+1,"")</f>
        <v>26</v>
      </c>
      <c r="D31" s="4" t="s">
        <v>9</v>
      </c>
      <c r="E31" s="95" t="s">
        <v>255</v>
      </c>
      <c r="F31" s="92" t="s">
        <v>43</v>
      </c>
      <c r="G31" s="76"/>
      <c r="H31" s="98"/>
      <c r="I31" s="14">
        <f t="shared" si="2"/>
        <v>3</v>
      </c>
      <c r="J31" s="15">
        <f t="shared" si="3"/>
        <v>0</v>
      </c>
      <c r="K31" s="21">
        <f t="shared" si="1"/>
        <v>0</v>
      </c>
      <c r="L31" s="82"/>
    </row>
    <row r="32" spans="2:12" ht="41.4" x14ac:dyDescent="0.3">
      <c r="B32" s="81" t="str">
        <f t="shared" si="6"/>
        <v>JBook</v>
      </c>
      <c r="C32" s="2">
        <f>IF(ISTEXT(D32),MAX($C$4:$C31)+1,"")</f>
        <v>27</v>
      </c>
      <c r="D32" s="4" t="s">
        <v>9</v>
      </c>
      <c r="E32" s="96" t="s">
        <v>256</v>
      </c>
      <c r="F32" s="92" t="s">
        <v>43</v>
      </c>
      <c r="G32" s="76"/>
      <c r="H32" s="98"/>
      <c r="I32" s="14">
        <f t="shared" si="2"/>
        <v>3</v>
      </c>
      <c r="J32" s="15">
        <f t="shared" si="3"/>
        <v>0</v>
      </c>
      <c r="K32" s="21">
        <f t="shared" si="1"/>
        <v>0</v>
      </c>
      <c r="L32" s="82"/>
    </row>
    <row r="33" spans="2:12" ht="55.2" x14ac:dyDescent="0.3">
      <c r="B33" s="81" t="str">
        <f t="shared" si="6"/>
        <v>JBook</v>
      </c>
      <c r="C33" s="2">
        <f>IF(ISTEXT(D33),MAX($C$4:$C32)+1,"")</f>
        <v>28</v>
      </c>
      <c r="D33" s="4" t="s">
        <v>9</v>
      </c>
      <c r="E33" s="96" t="s">
        <v>257</v>
      </c>
      <c r="F33" s="92" t="s">
        <v>43</v>
      </c>
      <c r="G33" s="76"/>
      <c r="H33" s="98"/>
      <c r="I33" s="14">
        <f t="shared" si="2"/>
        <v>3</v>
      </c>
      <c r="J33" s="15">
        <f t="shared" si="3"/>
        <v>0</v>
      </c>
      <c r="K33" s="21">
        <f t="shared" si="1"/>
        <v>0</v>
      </c>
      <c r="L33" s="82"/>
    </row>
    <row r="34" spans="2:12" ht="30" customHeight="1" x14ac:dyDescent="0.3">
      <c r="B34" s="81" t="str">
        <f t="shared" si="6"/>
        <v>JBook</v>
      </c>
      <c r="C34" s="2">
        <f>IF(ISTEXT(D34),MAX($C$4:$C33)+1,"")</f>
        <v>29</v>
      </c>
      <c r="D34" s="4" t="s">
        <v>9</v>
      </c>
      <c r="E34" s="297" t="s">
        <v>258</v>
      </c>
      <c r="F34" s="92" t="s">
        <v>43</v>
      </c>
      <c r="G34" s="76"/>
      <c r="H34" s="98"/>
      <c r="I34" s="14">
        <f t="shared" si="2"/>
        <v>3</v>
      </c>
      <c r="J34" s="15">
        <f t="shared" si="3"/>
        <v>0</v>
      </c>
      <c r="K34" s="21">
        <f t="shared" si="1"/>
        <v>0</v>
      </c>
      <c r="L34" s="82"/>
    </row>
    <row r="35" spans="2:12" ht="55.2" x14ac:dyDescent="0.3">
      <c r="B35" s="81" t="str">
        <f t="shared" si="6"/>
        <v>JBook</v>
      </c>
      <c r="C35" s="2">
        <f>IF(ISTEXT(D35),MAX($C$4:$C34)+1,"")</f>
        <v>30</v>
      </c>
      <c r="D35" s="4" t="s">
        <v>9</v>
      </c>
      <c r="E35" s="96" t="s">
        <v>1690</v>
      </c>
      <c r="F35" s="92" t="s">
        <v>43</v>
      </c>
      <c r="G35" s="76"/>
      <c r="H35" s="98"/>
      <c r="I35" s="14">
        <f t="shared" si="2"/>
        <v>3</v>
      </c>
      <c r="J35" s="15">
        <f t="shared" si="3"/>
        <v>0</v>
      </c>
      <c r="K35" s="21">
        <f t="shared" si="1"/>
        <v>0</v>
      </c>
      <c r="L35" s="82"/>
    </row>
    <row r="36" spans="2:12" ht="41.4" x14ac:dyDescent="0.3">
      <c r="B36" s="81" t="str">
        <f t="shared" si="6"/>
        <v>JBook</v>
      </c>
      <c r="C36" s="2">
        <f>IF(ISTEXT(D36),MAX($C$4:$C35)+1,"")</f>
        <v>31</v>
      </c>
      <c r="D36" s="4" t="s">
        <v>9</v>
      </c>
      <c r="E36" s="96" t="s">
        <v>259</v>
      </c>
      <c r="F36" s="92" t="s">
        <v>43</v>
      </c>
      <c r="G36" s="76"/>
      <c r="H36" s="98"/>
      <c r="I36" s="14">
        <f t="shared" si="2"/>
        <v>3</v>
      </c>
      <c r="J36" s="15">
        <f t="shared" si="3"/>
        <v>0</v>
      </c>
      <c r="K36" s="21">
        <f t="shared" si="1"/>
        <v>0</v>
      </c>
      <c r="L36" s="82"/>
    </row>
    <row r="37" spans="2:12" ht="30" customHeight="1" x14ac:dyDescent="0.3">
      <c r="B37" s="81" t="str">
        <f t="shared" si="6"/>
        <v>JBook</v>
      </c>
      <c r="C37" s="2">
        <f>IF(ISTEXT(D37),MAX($C$4:$C36)+1,"")</f>
        <v>32</v>
      </c>
      <c r="D37" s="4" t="s">
        <v>9</v>
      </c>
      <c r="E37" s="96" t="s">
        <v>260</v>
      </c>
      <c r="F37" s="92" t="s">
        <v>43</v>
      </c>
      <c r="G37" s="76"/>
      <c r="H37" s="98"/>
      <c r="I37" s="14">
        <f t="shared" si="2"/>
        <v>3</v>
      </c>
      <c r="J37" s="15">
        <f t="shared" si="3"/>
        <v>0</v>
      </c>
      <c r="K37" s="21">
        <f t="shared" si="1"/>
        <v>0</v>
      </c>
      <c r="L37" s="82"/>
    </row>
    <row r="38" spans="2:12" ht="30" customHeight="1" x14ac:dyDescent="0.3">
      <c r="B38" s="81" t="str">
        <f t="shared" si="6"/>
        <v>JBook</v>
      </c>
      <c r="C38" s="2">
        <f>IF(ISTEXT(D38),MAX($C$4:$C37)+1,"")</f>
        <v>33</v>
      </c>
      <c r="D38" s="4" t="s">
        <v>9</v>
      </c>
      <c r="E38" s="96" t="s">
        <v>261</v>
      </c>
      <c r="F38" s="92" t="s">
        <v>43</v>
      </c>
      <c r="G38" s="76"/>
      <c r="H38" s="98"/>
      <c r="I38" s="14">
        <f t="shared" si="2"/>
        <v>3</v>
      </c>
      <c r="J38" s="15">
        <f t="shared" si="3"/>
        <v>0</v>
      </c>
      <c r="K38" s="21">
        <f t="shared" si="1"/>
        <v>0</v>
      </c>
      <c r="L38" s="82"/>
    </row>
    <row r="39" spans="2:12" ht="41.4" x14ac:dyDescent="0.3">
      <c r="B39" s="81" t="str">
        <f t="shared" si="6"/>
        <v>JBook</v>
      </c>
      <c r="C39" s="2">
        <f>IF(ISTEXT(D39),MAX($C$4:$C38)+1,"")</f>
        <v>34</v>
      </c>
      <c r="D39" s="4" t="s">
        <v>9</v>
      </c>
      <c r="E39" s="96" t="s">
        <v>262</v>
      </c>
      <c r="F39" s="92" t="s">
        <v>43</v>
      </c>
      <c r="G39" s="76"/>
      <c r="H39" s="98"/>
      <c r="I39" s="14">
        <f t="shared" si="2"/>
        <v>3</v>
      </c>
      <c r="J39" s="15">
        <f t="shared" si="3"/>
        <v>0</v>
      </c>
      <c r="K39" s="21">
        <f t="shared" si="1"/>
        <v>0</v>
      </c>
      <c r="L39" s="82"/>
    </row>
    <row r="40" spans="2:12" ht="41.4" x14ac:dyDescent="0.3">
      <c r="B40" s="81" t="str">
        <f t="shared" si="6"/>
        <v>JBook</v>
      </c>
      <c r="C40" s="2">
        <f>IF(ISTEXT(D40),MAX($C$4:$C39)+1,"")</f>
        <v>35</v>
      </c>
      <c r="D40" s="4" t="s">
        <v>9</v>
      </c>
      <c r="E40" s="96" t="s">
        <v>263</v>
      </c>
      <c r="F40" s="92" t="s">
        <v>43</v>
      </c>
      <c r="G40" s="76"/>
      <c r="H40" s="98"/>
      <c r="I40" s="14">
        <f t="shared" si="2"/>
        <v>3</v>
      </c>
      <c r="J40" s="15">
        <f t="shared" si="3"/>
        <v>0</v>
      </c>
      <c r="K40" s="21">
        <f t="shared" si="1"/>
        <v>0</v>
      </c>
      <c r="L40" s="82"/>
    </row>
    <row r="41" spans="2:12" ht="30" customHeight="1" x14ac:dyDescent="0.3">
      <c r="B41" s="81" t="str">
        <f t="shared" si="6"/>
        <v>JBook</v>
      </c>
      <c r="C41" s="2">
        <f>IF(ISTEXT(D41),MAX($C$4:$C40)+1,"")</f>
        <v>36</v>
      </c>
      <c r="D41" s="4" t="s">
        <v>10</v>
      </c>
      <c r="E41" s="96" t="s">
        <v>264</v>
      </c>
      <c r="F41" s="92" t="s">
        <v>43</v>
      </c>
      <c r="G41" s="76"/>
      <c r="H41" s="98"/>
      <c r="I41" s="14">
        <f t="shared" si="2"/>
        <v>2</v>
      </c>
      <c r="J41" s="15">
        <f t="shared" si="3"/>
        <v>0</v>
      </c>
      <c r="K41" s="21">
        <f t="shared" si="1"/>
        <v>0</v>
      </c>
      <c r="L41" s="82"/>
    </row>
    <row r="42" spans="2:12" ht="55.8" x14ac:dyDescent="0.3">
      <c r="B42" s="81" t="str">
        <f t="shared" si="6"/>
        <v>JBook</v>
      </c>
      <c r="C42" s="2">
        <f>IF(ISTEXT(D42),MAX($C$4:$C41)+1,"")</f>
        <v>37</v>
      </c>
      <c r="D42" s="4" t="s">
        <v>9</v>
      </c>
      <c r="E42" s="296" t="s">
        <v>265</v>
      </c>
      <c r="F42" s="92" t="s">
        <v>43</v>
      </c>
      <c r="G42" s="76"/>
      <c r="H42" s="98"/>
      <c r="I42" s="14">
        <f t="shared" si="2"/>
        <v>3</v>
      </c>
      <c r="J42" s="15">
        <f t="shared" si="3"/>
        <v>0</v>
      </c>
      <c r="K42" s="21">
        <f t="shared" si="1"/>
        <v>0</v>
      </c>
      <c r="L42" s="82"/>
    </row>
    <row r="43" spans="2:12" ht="30" customHeight="1" x14ac:dyDescent="0.3">
      <c r="B43" s="81" t="str">
        <f t="shared" si="6"/>
        <v>JBook</v>
      </c>
      <c r="C43" s="2">
        <f>IF(ISTEXT(D43),MAX($C$4:$C42)+1,"")</f>
        <v>38</v>
      </c>
      <c r="D43" s="4" t="s">
        <v>9</v>
      </c>
      <c r="E43" s="296" t="s">
        <v>266</v>
      </c>
      <c r="F43" s="92" t="s">
        <v>43</v>
      </c>
      <c r="G43" s="76"/>
      <c r="H43" s="98"/>
      <c r="I43" s="14">
        <f t="shared" si="2"/>
        <v>3</v>
      </c>
      <c r="J43" s="15">
        <f t="shared" si="3"/>
        <v>0</v>
      </c>
      <c r="K43" s="21">
        <f t="shared" si="1"/>
        <v>0</v>
      </c>
      <c r="L43" s="82"/>
    </row>
    <row r="44" spans="2:12" ht="30" customHeight="1" x14ac:dyDescent="0.3">
      <c r="B44" s="81" t="str">
        <f t="shared" si="6"/>
        <v>JBook</v>
      </c>
      <c r="C44" s="2">
        <f>IF(ISTEXT(D44),MAX($C$4:$C43)+1,"")</f>
        <v>39</v>
      </c>
      <c r="D44" s="4" t="s">
        <v>9</v>
      </c>
      <c r="E44" s="96" t="s">
        <v>267</v>
      </c>
      <c r="F44" s="92" t="s">
        <v>43</v>
      </c>
      <c r="G44" s="76"/>
      <c r="H44" s="98"/>
      <c r="I44" s="14">
        <f t="shared" si="2"/>
        <v>3</v>
      </c>
      <c r="J44" s="15">
        <f t="shared" si="3"/>
        <v>0</v>
      </c>
      <c r="K44" s="21">
        <f t="shared" si="1"/>
        <v>0</v>
      </c>
      <c r="L44" s="82"/>
    </row>
    <row r="45" spans="2:12" ht="30" customHeight="1" x14ac:dyDescent="0.3">
      <c r="B45" s="81" t="str">
        <f t="shared" si="6"/>
        <v>JBook</v>
      </c>
      <c r="C45" s="2">
        <f>IF(ISTEXT(D45),MAX($C$4:$C44)+1,"")</f>
        <v>40</v>
      </c>
      <c r="D45" s="4" t="s">
        <v>11</v>
      </c>
      <c r="E45" s="96" t="s">
        <v>268</v>
      </c>
      <c r="F45" s="92" t="s">
        <v>43</v>
      </c>
      <c r="G45" s="76"/>
      <c r="H45" s="98"/>
      <c r="I45" s="14">
        <f t="shared" si="2"/>
        <v>1</v>
      </c>
      <c r="J45" s="15">
        <f t="shared" si="3"/>
        <v>0</v>
      </c>
      <c r="K45" s="21">
        <f t="shared" si="1"/>
        <v>0</v>
      </c>
      <c r="L45" s="82"/>
    </row>
    <row r="46" spans="2:12" ht="30" customHeight="1" x14ac:dyDescent="0.3">
      <c r="B46" s="81" t="str">
        <f t="shared" si="6"/>
        <v>JBook</v>
      </c>
      <c r="C46" s="2">
        <f>IF(ISTEXT(D46),MAX($C$4:$C45)+1,"")</f>
        <v>41</v>
      </c>
      <c r="D46" s="4" t="s">
        <v>11</v>
      </c>
      <c r="E46" s="93" t="s">
        <v>269</v>
      </c>
      <c r="F46" s="92" t="s">
        <v>43</v>
      </c>
      <c r="G46" s="76"/>
      <c r="H46" s="98"/>
      <c r="I46" s="14">
        <f t="shared" si="2"/>
        <v>1</v>
      </c>
      <c r="J46" s="15">
        <f t="shared" si="3"/>
        <v>0</v>
      </c>
      <c r="K46" s="21">
        <f t="shared" si="1"/>
        <v>0</v>
      </c>
      <c r="L46" s="82"/>
    </row>
    <row r="47" spans="2:12" s="106" customFormat="1" ht="30" customHeight="1" x14ac:dyDescent="0.3">
      <c r="B47" s="86"/>
      <c r="C47" s="86" t="str">
        <f>IF(ISTEXT(D47),MAX($C$7:$C46)+1,"")</f>
        <v/>
      </c>
      <c r="D47" s="3"/>
      <c r="E47" s="94" t="s">
        <v>270</v>
      </c>
      <c r="F47" s="183"/>
      <c r="G47" s="72"/>
      <c r="H47" s="72"/>
      <c r="I47" s="72"/>
      <c r="J47" s="72"/>
      <c r="K47" s="72"/>
      <c r="L47" s="72"/>
    </row>
    <row r="48" spans="2:12" ht="30" customHeight="1" x14ac:dyDescent="0.3">
      <c r="B48" s="81" t="str">
        <f t="shared" si="6"/>
        <v>JBook</v>
      </c>
      <c r="C48" s="2">
        <f>IF(ISTEXT(D48),MAX($C$4:$C46)+1,"")</f>
        <v>42</v>
      </c>
      <c r="D48" s="4" t="s">
        <v>9</v>
      </c>
      <c r="E48" s="99" t="s">
        <v>271</v>
      </c>
      <c r="F48" s="92" t="s">
        <v>43</v>
      </c>
      <c r="G48" s="76"/>
      <c r="H48" s="98"/>
      <c r="I48" s="14">
        <f t="shared" si="2"/>
        <v>3</v>
      </c>
      <c r="J48" s="15">
        <f t="shared" si="3"/>
        <v>0</v>
      </c>
      <c r="K48" s="21">
        <f t="shared" si="1"/>
        <v>0</v>
      </c>
      <c r="L48" s="82"/>
    </row>
    <row r="49" spans="2:12" ht="30" customHeight="1" x14ac:dyDescent="0.3">
      <c r="B49" s="81" t="str">
        <f t="shared" si="6"/>
        <v>JBook</v>
      </c>
      <c r="C49" s="2">
        <f>IF(ISTEXT(D49),MAX($C$4:$C48)+1,"")</f>
        <v>43</v>
      </c>
      <c r="D49" s="4" t="s">
        <v>10</v>
      </c>
      <c r="E49" s="95" t="s">
        <v>272</v>
      </c>
      <c r="F49" s="92" t="s">
        <v>43</v>
      </c>
      <c r="G49" s="76"/>
      <c r="H49" s="98"/>
      <c r="I49" s="14">
        <f t="shared" si="2"/>
        <v>2</v>
      </c>
      <c r="J49" s="15">
        <f t="shared" si="3"/>
        <v>0</v>
      </c>
      <c r="K49" s="21">
        <f t="shared" si="1"/>
        <v>0</v>
      </c>
      <c r="L49" s="82"/>
    </row>
    <row r="50" spans="2:12" ht="30" customHeight="1" x14ac:dyDescent="0.3">
      <c r="B50" s="81" t="str">
        <f t="shared" si="6"/>
        <v>JBook</v>
      </c>
      <c r="C50" s="2">
        <f>IF(ISTEXT(D50),MAX($C$4:$C49)+1,"")</f>
        <v>44</v>
      </c>
      <c r="D50" s="4" t="s">
        <v>10</v>
      </c>
      <c r="E50" s="95" t="s">
        <v>273</v>
      </c>
      <c r="F50" s="92" t="s">
        <v>43</v>
      </c>
      <c r="G50" s="76"/>
      <c r="H50" s="98"/>
      <c r="I50" s="14">
        <f t="shared" si="2"/>
        <v>2</v>
      </c>
      <c r="J50" s="15">
        <f t="shared" si="3"/>
        <v>0</v>
      </c>
      <c r="K50" s="21">
        <f t="shared" si="1"/>
        <v>0</v>
      </c>
      <c r="L50" s="82"/>
    </row>
    <row r="51" spans="2:12" ht="30" customHeight="1" x14ac:dyDescent="0.3">
      <c r="B51" s="81" t="str">
        <f t="shared" si="6"/>
        <v>JBook</v>
      </c>
      <c r="C51" s="2">
        <f>IF(ISTEXT(D51),MAX($C$4:$C50)+1,"")</f>
        <v>45</v>
      </c>
      <c r="D51" s="4" t="s">
        <v>9</v>
      </c>
      <c r="E51" s="95" t="s">
        <v>274</v>
      </c>
      <c r="F51" s="92" t="s">
        <v>43</v>
      </c>
      <c r="G51" s="76"/>
      <c r="H51" s="98"/>
      <c r="I51" s="14">
        <f t="shared" si="2"/>
        <v>3</v>
      </c>
      <c r="J51" s="15">
        <f t="shared" si="3"/>
        <v>0</v>
      </c>
      <c r="K51" s="21">
        <f t="shared" si="1"/>
        <v>0</v>
      </c>
      <c r="L51" s="82"/>
    </row>
    <row r="52" spans="2:12" ht="30" customHeight="1" x14ac:dyDescent="0.3">
      <c r="B52" s="81" t="str">
        <f t="shared" si="6"/>
        <v>JBook</v>
      </c>
      <c r="C52" s="2">
        <f>IF(ISTEXT(D52),MAX($C$4:$C51)+1,"")</f>
        <v>46</v>
      </c>
      <c r="D52" s="4" t="s">
        <v>9</v>
      </c>
      <c r="E52" s="95" t="s">
        <v>275</v>
      </c>
      <c r="F52" s="92" t="s">
        <v>43</v>
      </c>
      <c r="G52" s="76"/>
      <c r="H52" s="98"/>
      <c r="I52" s="14">
        <f t="shared" si="2"/>
        <v>3</v>
      </c>
      <c r="J52" s="15">
        <f t="shared" si="3"/>
        <v>0</v>
      </c>
      <c r="K52" s="21">
        <f t="shared" si="1"/>
        <v>0</v>
      </c>
      <c r="L52" s="82"/>
    </row>
    <row r="53" spans="2:12" ht="30" customHeight="1" x14ac:dyDescent="0.3">
      <c r="B53" s="81" t="str">
        <f t="shared" si="6"/>
        <v>JBook</v>
      </c>
      <c r="C53" s="2">
        <f>IF(ISTEXT(D53),MAX($C$4:$C52)+1,"")</f>
        <v>47</v>
      </c>
      <c r="D53" s="4" t="s">
        <v>9</v>
      </c>
      <c r="E53" s="95" t="s">
        <v>276</v>
      </c>
      <c r="F53" s="92" t="s">
        <v>43</v>
      </c>
      <c r="G53" s="76"/>
      <c r="H53" s="98"/>
      <c r="I53" s="14">
        <f t="shared" si="2"/>
        <v>3</v>
      </c>
      <c r="J53" s="15">
        <f t="shared" si="3"/>
        <v>0</v>
      </c>
      <c r="K53" s="21">
        <f t="shared" si="1"/>
        <v>0</v>
      </c>
      <c r="L53" s="82"/>
    </row>
    <row r="54" spans="2:12" ht="30" customHeight="1" x14ac:dyDescent="0.3">
      <c r="B54" s="81" t="str">
        <f t="shared" si="6"/>
        <v>JBook</v>
      </c>
      <c r="C54" s="2">
        <f>IF(ISTEXT(D54),MAX($C$4:$C53)+1,"")</f>
        <v>48</v>
      </c>
      <c r="D54" s="4" t="s">
        <v>9</v>
      </c>
      <c r="E54" s="95" t="s">
        <v>277</v>
      </c>
      <c r="F54" s="92" t="s">
        <v>43</v>
      </c>
      <c r="G54" s="76"/>
      <c r="H54" s="98"/>
      <c r="I54" s="14">
        <f t="shared" si="2"/>
        <v>3</v>
      </c>
      <c r="J54" s="15">
        <f t="shared" si="3"/>
        <v>0</v>
      </c>
      <c r="K54" s="21">
        <f t="shared" si="1"/>
        <v>0</v>
      </c>
      <c r="L54" s="82"/>
    </row>
    <row r="55" spans="2:12" ht="30" customHeight="1" x14ac:dyDescent="0.3">
      <c r="B55" s="81" t="str">
        <f t="shared" si="6"/>
        <v>JBook</v>
      </c>
      <c r="C55" s="2">
        <f>IF(ISTEXT(D55),MAX($C$4:$C54)+1,"")</f>
        <v>49</v>
      </c>
      <c r="D55" s="4" t="s">
        <v>10</v>
      </c>
      <c r="E55" s="95" t="s">
        <v>278</v>
      </c>
      <c r="F55" s="92" t="s">
        <v>43</v>
      </c>
      <c r="G55" s="76"/>
      <c r="H55" s="98"/>
      <c r="I55" s="14">
        <f t="shared" si="2"/>
        <v>2</v>
      </c>
      <c r="J55" s="15">
        <f t="shared" si="3"/>
        <v>0</v>
      </c>
      <c r="K55" s="21">
        <f t="shared" si="1"/>
        <v>0</v>
      </c>
      <c r="L55" s="82"/>
    </row>
    <row r="56" spans="2:12" ht="30" customHeight="1" x14ac:dyDescent="0.3">
      <c r="B56" s="81" t="str">
        <f t="shared" si="6"/>
        <v>JBook</v>
      </c>
      <c r="C56" s="2">
        <f>IF(ISTEXT(D56),MAX($C$4:$C55)+1,"")</f>
        <v>50</v>
      </c>
      <c r="D56" s="4" t="s">
        <v>9</v>
      </c>
      <c r="E56" s="210" t="s">
        <v>279</v>
      </c>
      <c r="F56" s="92" t="s">
        <v>43</v>
      </c>
      <c r="G56" s="76"/>
      <c r="H56" s="98"/>
      <c r="I56" s="14">
        <f t="shared" si="2"/>
        <v>3</v>
      </c>
      <c r="J56" s="15">
        <f t="shared" si="3"/>
        <v>0</v>
      </c>
      <c r="K56" s="21">
        <f t="shared" si="1"/>
        <v>0</v>
      </c>
      <c r="L56" s="82"/>
    </row>
    <row r="57" spans="2:12" s="106" customFormat="1" ht="30" customHeight="1" x14ac:dyDescent="0.3">
      <c r="B57" s="86"/>
      <c r="C57" s="86" t="str">
        <f>IF(ISTEXT(D57),MAX($C$7:$C56)+1,"")</f>
        <v/>
      </c>
      <c r="D57" s="3"/>
      <c r="E57" s="94" t="s">
        <v>280</v>
      </c>
      <c r="F57" s="183"/>
      <c r="G57" s="72"/>
      <c r="H57" s="72"/>
      <c r="I57" s="72"/>
      <c r="J57" s="72"/>
      <c r="K57" s="72"/>
      <c r="L57" s="72"/>
    </row>
    <row r="58" spans="2:12" ht="30" customHeight="1" x14ac:dyDescent="0.3">
      <c r="B58" s="81" t="str">
        <f t="shared" si="6"/>
        <v>JBook</v>
      </c>
      <c r="C58" s="2">
        <f>IF(ISTEXT(D58),MAX($C$4:$C56)+1,"")</f>
        <v>51</v>
      </c>
      <c r="D58" s="4" t="s">
        <v>11</v>
      </c>
      <c r="E58" s="99" t="s">
        <v>281</v>
      </c>
      <c r="F58" s="92" t="s">
        <v>43</v>
      </c>
      <c r="G58" s="76"/>
      <c r="H58" s="98"/>
      <c r="I58" s="14">
        <f t="shared" si="2"/>
        <v>1</v>
      </c>
      <c r="J58" s="15">
        <f t="shared" si="3"/>
        <v>0</v>
      </c>
      <c r="K58" s="21">
        <f t="shared" si="1"/>
        <v>0</v>
      </c>
      <c r="L58" s="82"/>
    </row>
    <row r="59" spans="2:12" ht="30" customHeight="1" x14ac:dyDescent="0.3">
      <c r="B59" s="81" t="str">
        <f t="shared" si="6"/>
        <v>JBook</v>
      </c>
      <c r="C59" s="2">
        <f>IF(ISTEXT(D59),MAX($C$4:$C58)+1,"")</f>
        <v>52</v>
      </c>
      <c r="D59" s="4" t="s">
        <v>11</v>
      </c>
      <c r="E59" s="95" t="s">
        <v>282</v>
      </c>
      <c r="F59" s="92" t="s">
        <v>43</v>
      </c>
      <c r="G59" s="76"/>
      <c r="H59" s="98"/>
      <c r="I59" s="14">
        <f t="shared" si="2"/>
        <v>1</v>
      </c>
      <c r="J59" s="15">
        <f t="shared" si="3"/>
        <v>0</v>
      </c>
      <c r="K59" s="21">
        <f t="shared" si="1"/>
        <v>0</v>
      </c>
      <c r="L59" s="82"/>
    </row>
    <row r="60" spans="2:12" ht="30" customHeight="1" x14ac:dyDescent="0.3">
      <c r="B60" s="81" t="str">
        <f t="shared" si="6"/>
        <v>JBook</v>
      </c>
      <c r="C60" s="2">
        <f>IF(ISTEXT(D60),MAX($C$4:$C59)+1,"")</f>
        <v>53</v>
      </c>
      <c r="D60" s="4" t="s">
        <v>10</v>
      </c>
      <c r="E60" s="95" t="s">
        <v>283</v>
      </c>
      <c r="F60" s="92" t="s">
        <v>43</v>
      </c>
      <c r="G60" s="76"/>
      <c r="H60" s="98"/>
      <c r="I60" s="14">
        <f t="shared" si="2"/>
        <v>2</v>
      </c>
      <c r="J60" s="15">
        <f t="shared" si="3"/>
        <v>0</v>
      </c>
      <c r="K60" s="21">
        <f t="shared" si="1"/>
        <v>0</v>
      </c>
      <c r="L60" s="82"/>
    </row>
    <row r="61" spans="2:12" ht="30" customHeight="1" x14ac:dyDescent="0.3">
      <c r="B61" s="81" t="str">
        <f t="shared" si="6"/>
        <v>JBook</v>
      </c>
      <c r="C61" s="2">
        <f>IF(ISTEXT(D61),MAX($C$4:$C60)+1,"")</f>
        <v>54</v>
      </c>
      <c r="D61" s="4" t="s">
        <v>9</v>
      </c>
      <c r="E61" s="96" t="s">
        <v>284</v>
      </c>
      <c r="F61" s="92" t="s">
        <v>43</v>
      </c>
      <c r="G61" s="76"/>
      <c r="H61" s="98"/>
      <c r="I61" s="14">
        <f t="shared" si="2"/>
        <v>3</v>
      </c>
      <c r="J61" s="15">
        <f t="shared" si="3"/>
        <v>0</v>
      </c>
      <c r="K61" s="21">
        <f t="shared" si="1"/>
        <v>0</v>
      </c>
      <c r="L61" s="82"/>
    </row>
    <row r="62" spans="2:12" ht="30" customHeight="1" x14ac:dyDescent="0.3">
      <c r="B62" s="81" t="str">
        <f t="shared" si="6"/>
        <v>JBook</v>
      </c>
      <c r="C62" s="2">
        <f>IF(ISTEXT(D62),MAX($C$4:$C61)+1,"")</f>
        <v>55</v>
      </c>
      <c r="D62" s="4" t="s">
        <v>9</v>
      </c>
      <c r="E62" s="96" t="s">
        <v>285</v>
      </c>
      <c r="F62" s="92" t="s">
        <v>43</v>
      </c>
      <c r="G62" s="76"/>
      <c r="H62" s="98"/>
      <c r="I62" s="14">
        <f t="shared" si="2"/>
        <v>3</v>
      </c>
      <c r="J62" s="15">
        <f t="shared" si="3"/>
        <v>0</v>
      </c>
      <c r="K62" s="21">
        <f t="shared" si="1"/>
        <v>0</v>
      </c>
      <c r="L62" s="82"/>
    </row>
    <row r="63" spans="2:12" ht="30" customHeight="1" x14ac:dyDescent="0.3">
      <c r="B63" s="81" t="str">
        <f t="shared" si="6"/>
        <v>JBook</v>
      </c>
      <c r="C63" s="2">
        <f>IF(ISTEXT(D63),MAX($C$4:$C62)+1,"")</f>
        <v>56</v>
      </c>
      <c r="D63" s="4" t="s">
        <v>9</v>
      </c>
      <c r="E63" s="93" t="s">
        <v>286</v>
      </c>
      <c r="F63" s="92" t="s">
        <v>43</v>
      </c>
      <c r="G63" s="76"/>
      <c r="H63" s="98"/>
      <c r="I63" s="14">
        <f t="shared" si="2"/>
        <v>3</v>
      </c>
      <c r="J63" s="15">
        <f t="shared" si="3"/>
        <v>0</v>
      </c>
      <c r="K63" s="21">
        <f t="shared" si="1"/>
        <v>0</v>
      </c>
      <c r="L63" s="82"/>
    </row>
    <row r="64" spans="2:12" s="106" customFormat="1" ht="30" customHeight="1" x14ac:dyDescent="0.3">
      <c r="B64" s="86"/>
      <c r="C64" s="86" t="str">
        <f>IF(ISTEXT(D64),MAX($C$7:$C63)+1,"")</f>
        <v/>
      </c>
      <c r="D64" s="3"/>
      <c r="E64" s="94" t="s">
        <v>287</v>
      </c>
      <c r="F64" s="183"/>
      <c r="G64" s="72"/>
      <c r="H64" s="72"/>
      <c r="I64" s="72"/>
      <c r="J64" s="72"/>
      <c r="K64" s="72"/>
      <c r="L64" s="72"/>
    </row>
    <row r="65" spans="2:12" ht="30" customHeight="1" x14ac:dyDescent="0.3">
      <c r="B65" s="81" t="str">
        <f t="shared" si="6"/>
        <v>JBook</v>
      </c>
      <c r="C65" s="2">
        <f>IF(ISTEXT(D65),MAX($C$4:$C63)+1,"")</f>
        <v>57</v>
      </c>
      <c r="D65" s="4" t="s">
        <v>9</v>
      </c>
      <c r="E65" s="99" t="s">
        <v>288</v>
      </c>
      <c r="F65" s="92" t="s">
        <v>43</v>
      </c>
      <c r="G65" s="76"/>
      <c r="H65" s="98"/>
      <c r="I65" s="14">
        <f t="shared" si="2"/>
        <v>3</v>
      </c>
      <c r="J65" s="15">
        <f t="shared" si="3"/>
        <v>0</v>
      </c>
      <c r="K65" s="21">
        <f t="shared" si="1"/>
        <v>0</v>
      </c>
      <c r="L65" s="82"/>
    </row>
    <row r="66" spans="2:12" ht="30" customHeight="1" x14ac:dyDescent="0.3">
      <c r="B66" s="81" t="str">
        <f t="shared" si="6"/>
        <v>JBook</v>
      </c>
      <c r="C66" s="2">
        <f>IF(ISTEXT(D66),MAX($C$4:$C65)+1,"")</f>
        <v>58</v>
      </c>
      <c r="D66" s="4" t="s">
        <v>9</v>
      </c>
      <c r="E66" s="95" t="s">
        <v>289</v>
      </c>
      <c r="F66" s="92" t="s">
        <v>43</v>
      </c>
      <c r="G66" s="76"/>
      <c r="H66" s="98"/>
      <c r="I66" s="14">
        <f t="shared" si="2"/>
        <v>3</v>
      </c>
      <c r="J66" s="15">
        <f t="shared" si="3"/>
        <v>0</v>
      </c>
      <c r="K66" s="21">
        <f t="shared" si="1"/>
        <v>0</v>
      </c>
      <c r="L66" s="82"/>
    </row>
    <row r="67" spans="2:12" ht="30" customHeight="1" x14ac:dyDescent="0.3">
      <c r="B67" s="81" t="str">
        <f t="shared" si="6"/>
        <v>JBook</v>
      </c>
      <c r="C67" s="2">
        <f>IF(ISTEXT(D67),MAX($C$4:$C66)+1,"")</f>
        <v>59</v>
      </c>
      <c r="D67" s="4" t="s">
        <v>9</v>
      </c>
      <c r="E67" s="95" t="s">
        <v>290</v>
      </c>
      <c r="F67" s="92" t="s">
        <v>43</v>
      </c>
      <c r="G67" s="76"/>
      <c r="H67" s="98"/>
      <c r="I67" s="14">
        <f t="shared" si="2"/>
        <v>3</v>
      </c>
      <c r="J67" s="15">
        <f t="shared" si="3"/>
        <v>0</v>
      </c>
      <c r="K67" s="21">
        <f t="shared" si="1"/>
        <v>0</v>
      </c>
      <c r="L67" s="82"/>
    </row>
    <row r="68" spans="2:12" ht="30" customHeight="1" x14ac:dyDescent="0.3">
      <c r="B68" s="81" t="str">
        <f t="shared" si="6"/>
        <v>JBook</v>
      </c>
      <c r="C68" s="2">
        <f>IF(ISTEXT(D68),MAX($C$4:$C67)+1,"")</f>
        <v>60</v>
      </c>
      <c r="D68" s="4" t="s">
        <v>9</v>
      </c>
      <c r="E68" s="95" t="s">
        <v>291</v>
      </c>
      <c r="F68" s="92" t="s">
        <v>43</v>
      </c>
      <c r="G68" s="76"/>
      <c r="H68" s="98"/>
      <c r="I68" s="14">
        <f t="shared" si="2"/>
        <v>3</v>
      </c>
      <c r="J68" s="15">
        <f t="shared" si="3"/>
        <v>0</v>
      </c>
      <c r="K68" s="21">
        <f t="shared" si="1"/>
        <v>0</v>
      </c>
      <c r="L68" s="82"/>
    </row>
    <row r="69" spans="2:12" ht="30" customHeight="1" x14ac:dyDescent="0.3">
      <c r="B69" s="81" t="str">
        <f t="shared" si="6"/>
        <v>JBook</v>
      </c>
      <c r="C69" s="2">
        <f>IF(ISTEXT(D69),MAX($C$4:$C68)+1,"")</f>
        <v>61</v>
      </c>
      <c r="D69" s="4" t="s">
        <v>9</v>
      </c>
      <c r="E69" s="96" t="s">
        <v>292</v>
      </c>
      <c r="F69" s="92" t="s">
        <v>43</v>
      </c>
      <c r="G69" s="76"/>
      <c r="H69" s="98"/>
      <c r="I69" s="14">
        <f t="shared" si="2"/>
        <v>3</v>
      </c>
      <c r="J69" s="15">
        <f t="shared" si="3"/>
        <v>0</v>
      </c>
      <c r="K69" s="21">
        <f t="shared" ref="K69:K132" si="7">I69*J69</f>
        <v>0</v>
      </c>
      <c r="L69" s="82"/>
    </row>
    <row r="70" spans="2:12" ht="30" customHeight="1" x14ac:dyDescent="0.3">
      <c r="B70" s="81" t="str">
        <f t="shared" si="6"/>
        <v>JBook</v>
      </c>
      <c r="C70" s="2">
        <f>IF(ISTEXT(D70),MAX($C$4:$C69)+1,"")</f>
        <v>62</v>
      </c>
      <c r="D70" s="4" t="s">
        <v>9</v>
      </c>
      <c r="E70" s="96" t="s">
        <v>293</v>
      </c>
      <c r="F70" s="92" t="s">
        <v>43</v>
      </c>
      <c r="G70" s="76"/>
      <c r="H70" s="98"/>
      <c r="I70" s="14">
        <f t="shared" si="2"/>
        <v>3</v>
      </c>
      <c r="J70" s="15">
        <f t="shared" si="3"/>
        <v>0</v>
      </c>
      <c r="K70" s="21">
        <f t="shared" si="7"/>
        <v>0</v>
      </c>
      <c r="L70" s="82"/>
    </row>
    <row r="71" spans="2:12" ht="30" customHeight="1" x14ac:dyDescent="0.3">
      <c r="B71" s="81" t="str">
        <f t="shared" si="6"/>
        <v>JBook</v>
      </c>
      <c r="C71" s="2">
        <f>IF(ISTEXT(D71),MAX($C$4:$C70)+1,"")</f>
        <v>63</v>
      </c>
      <c r="D71" s="4" t="s">
        <v>9</v>
      </c>
      <c r="E71" s="96" t="s">
        <v>294</v>
      </c>
      <c r="F71" s="92" t="s">
        <v>43</v>
      </c>
      <c r="G71" s="76"/>
      <c r="H71" s="98"/>
      <c r="I71" s="14">
        <f t="shared" si="2"/>
        <v>3</v>
      </c>
      <c r="J71" s="15">
        <f t="shared" si="3"/>
        <v>0</v>
      </c>
      <c r="K71" s="21">
        <f t="shared" si="7"/>
        <v>0</v>
      </c>
      <c r="L71" s="82"/>
    </row>
    <row r="72" spans="2:12" ht="41.4" x14ac:dyDescent="0.3">
      <c r="B72" s="81" t="str">
        <f t="shared" si="6"/>
        <v>JBook</v>
      </c>
      <c r="C72" s="2">
        <f>IF(ISTEXT(D72),MAX($C$4:$C71)+1,"")</f>
        <v>64</v>
      </c>
      <c r="D72" s="4" t="s">
        <v>9</v>
      </c>
      <c r="E72" s="96" t="s">
        <v>295</v>
      </c>
      <c r="F72" s="92" t="s">
        <v>43</v>
      </c>
      <c r="G72" s="76"/>
      <c r="H72" s="98"/>
      <c r="I72" s="14">
        <f t="shared" si="2"/>
        <v>3</v>
      </c>
      <c r="J72" s="15">
        <f t="shared" si="3"/>
        <v>0</v>
      </c>
      <c r="K72" s="21">
        <f t="shared" si="7"/>
        <v>0</v>
      </c>
      <c r="L72" s="82"/>
    </row>
    <row r="73" spans="2:12" ht="41.4" x14ac:dyDescent="0.3">
      <c r="B73" s="81" t="str">
        <f t="shared" si="6"/>
        <v>JBook</v>
      </c>
      <c r="C73" s="2">
        <f>IF(ISTEXT(D73),MAX($C$4:$C72)+1,"")</f>
        <v>65</v>
      </c>
      <c r="D73" s="4" t="s">
        <v>9</v>
      </c>
      <c r="E73" s="96" t="s">
        <v>296</v>
      </c>
      <c r="F73" s="92" t="s">
        <v>43</v>
      </c>
      <c r="G73" s="76"/>
      <c r="H73" s="98"/>
      <c r="I73" s="14">
        <f t="shared" si="2"/>
        <v>3</v>
      </c>
      <c r="J73" s="15">
        <f t="shared" si="3"/>
        <v>0</v>
      </c>
      <c r="K73" s="21">
        <f t="shared" si="7"/>
        <v>0</v>
      </c>
      <c r="L73" s="82"/>
    </row>
    <row r="74" spans="2:12" ht="30" customHeight="1" x14ac:dyDescent="0.3">
      <c r="B74" s="81" t="str">
        <f t="shared" si="6"/>
        <v>JBook</v>
      </c>
      <c r="C74" s="2">
        <f>IF(ISTEXT(D74),MAX($C$4:$C73)+1,"")</f>
        <v>66</v>
      </c>
      <c r="D74" s="4" t="s">
        <v>9</v>
      </c>
      <c r="E74" s="96" t="s">
        <v>297</v>
      </c>
      <c r="F74" s="92" t="s">
        <v>43</v>
      </c>
      <c r="G74" s="76"/>
      <c r="H74" s="98"/>
      <c r="I74" s="14">
        <f t="shared" si="2"/>
        <v>3</v>
      </c>
      <c r="J74" s="15">
        <f t="shared" si="3"/>
        <v>0</v>
      </c>
      <c r="K74" s="21">
        <f t="shared" si="7"/>
        <v>0</v>
      </c>
      <c r="L74" s="82"/>
    </row>
    <row r="75" spans="2:12" ht="30" customHeight="1" x14ac:dyDescent="0.3">
      <c r="B75" s="81" t="str">
        <f t="shared" si="6"/>
        <v>JBook</v>
      </c>
      <c r="C75" s="2">
        <f>IF(ISTEXT(D75),MAX($C$4:$C74)+1,"")</f>
        <v>67</v>
      </c>
      <c r="D75" s="4" t="s">
        <v>9</v>
      </c>
      <c r="E75" s="96" t="s">
        <v>298</v>
      </c>
      <c r="F75" s="92" t="s">
        <v>43</v>
      </c>
      <c r="G75" s="76"/>
      <c r="H75" s="98"/>
      <c r="I75" s="14">
        <f t="shared" ref="I75:I142" si="8">VLOOKUP($D75,SpecData,2,FALSE)</f>
        <v>3</v>
      </c>
      <c r="J75" s="15">
        <f t="shared" ref="J75:J142" si="9">VLOOKUP($F75,AvailabilityData,2,FALSE)</f>
        <v>0</v>
      </c>
      <c r="K75" s="21">
        <f t="shared" si="7"/>
        <v>0</v>
      </c>
      <c r="L75" s="82"/>
    </row>
    <row r="76" spans="2:12" ht="41.4" x14ac:dyDescent="0.3">
      <c r="B76" s="81" t="str">
        <f t="shared" si="6"/>
        <v>JBook</v>
      </c>
      <c r="C76" s="2">
        <f>IF(ISTEXT(D76),MAX($C$4:$C75)+1,"")</f>
        <v>68</v>
      </c>
      <c r="D76" s="4" t="s">
        <v>10</v>
      </c>
      <c r="E76" s="96" t="s">
        <v>299</v>
      </c>
      <c r="F76" s="92" t="s">
        <v>43</v>
      </c>
      <c r="G76" s="76"/>
      <c r="H76" s="98"/>
      <c r="I76" s="14">
        <f t="shared" si="8"/>
        <v>2</v>
      </c>
      <c r="J76" s="15">
        <f t="shared" si="9"/>
        <v>0</v>
      </c>
      <c r="K76" s="21">
        <f t="shared" si="7"/>
        <v>0</v>
      </c>
      <c r="L76" s="82"/>
    </row>
    <row r="77" spans="2:12" ht="41.4" x14ac:dyDescent="0.3">
      <c r="B77" s="81" t="str">
        <f t="shared" si="6"/>
        <v>JBook</v>
      </c>
      <c r="C77" s="2">
        <f>IF(ISTEXT(D77),MAX($C$4:$C76)+1,"")</f>
        <v>69</v>
      </c>
      <c r="D77" s="4" t="s">
        <v>9</v>
      </c>
      <c r="E77" s="96" t="s">
        <v>300</v>
      </c>
      <c r="F77" s="92" t="s">
        <v>43</v>
      </c>
      <c r="G77" s="76"/>
      <c r="H77" s="98"/>
      <c r="I77" s="14">
        <f t="shared" si="8"/>
        <v>3</v>
      </c>
      <c r="J77" s="15">
        <f t="shared" si="9"/>
        <v>0</v>
      </c>
      <c r="K77" s="21">
        <f t="shared" si="7"/>
        <v>0</v>
      </c>
      <c r="L77" s="82"/>
    </row>
    <row r="78" spans="2:12" ht="30" customHeight="1" x14ac:dyDescent="0.3">
      <c r="B78" s="81" t="str">
        <f t="shared" si="6"/>
        <v>JBook</v>
      </c>
      <c r="C78" s="2">
        <f>IF(ISTEXT(D78),MAX($C$4:$C77)+1,"")</f>
        <v>70</v>
      </c>
      <c r="D78" s="4" t="s">
        <v>9</v>
      </c>
      <c r="E78" s="93" t="s">
        <v>301</v>
      </c>
      <c r="F78" s="92" t="s">
        <v>43</v>
      </c>
      <c r="G78" s="76"/>
      <c r="H78" s="98"/>
      <c r="I78" s="14">
        <f t="shared" si="8"/>
        <v>3</v>
      </c>
      <c r="J78" s="15">
        <f t="shared" si="9"/>
        <v>0</v>
      </c>
      <c r="K78" s="21">
        <f t="shared" si="7"/>
        <v>0</v>
      </c>
      <c r="L78" s="82"/>
    </row>
    <row r="79" spans="2:12" s="106" customFormat="1" ht="30" customHeight="1" x14ac:dyDescent="0.3">
      <c r="B79" s="86"/>
      <c r="C79" s="86" t="str">
        <f>IF(ISTEXT(D79),MAX($C$7:$C78)+1,"")</f>
        <v/>
      </c>
      <c r="D79" s="3"/>
      <c r="E79" s="94" t="s">
        <v>302</v>
      </c>
      <c r="F79" s="183"/>
      <c r="G79" s="72"/>
      <c r="H79" s="72"/>
      <c r="I79" s="72"/>
      <c r="J79" s="72"/>
      <c r="K79" s="72"/>
      <c r="L79" s="72"/>
    </row>
    <row r="80" spans="2:12" ht="30" customHeight="1" x14ac:dyDescent="0.3">
      <c r="B80" s="81" t="str">
        <f t="shared" si="6"/>
        <v>JBook</v>
      </c>
      <c r="C80" s="2">
        <f>IF(ISTEXT(D80),MAX($C$4:$C78)+1,"")</f>
        <v>71</v>
      </c>
      <c r="D80" s="4" t="s">
        <v>9</v>
      </c>
      <c r="E80" s="99" t="s">
        <v>303</v>
      </c>
      <c r="F80" s="92" t="s">
        <v>43</v>
      </c>
      <c r="G80" s="76"/>
      <c r="H80" s="98"/>
      <c r="I80" s="14">
        <f t="shared" si="8"/>
        <v>3</v>
      </c>
      <c r="J80" s="15">
        <f t="shared" si="9"/>
        <v>0</v>
      </c>
      <c r="K80" s="21">
        <f t="shared" si="7"/>
        <v>0</v>
      </c>
      <c r="L80" s="82"/>
    </row>
    <row r="81" spans="2:12" ht="30" customHeight="1" x14ac:dyDescent="0.3">
      <c r="B81" s="81" t="str">
        <f t="shared" si="6"/>
        <v>JBook</v>
      </c>
      <c r="C81" s="2">
        <f>IF(ISTEXT(D81),MAX($C$4:$C80)+1,"")</f>
        <v>72</v>
      </c>
      <c r="D81" s="4" t="s">
        <v>9</v>
      </c>
      <c r="E81" s="99" t="s">
        <v>304</v>
      </c>
      <c r="F81" s="92" t="s">
        <v>43</v>
      </c>
      <c r="G81" s="76"/>
      <c r="H81" s="98"/>
      <c r="I81" s="14">
        <f t="shared" si="8"/>
        <v>3</v>
      </c>
      <c r="J81" s="15">
        <f t="shared" si="9"/>
        <v>0</v>
      </c>
      <c r="K81" s="21">
        <f t="shared" si="7"/>
        <v>0</v>
      </c>
      <c r="L81" s="82"/>
    </row>
    <row r="82" spans="2:12" ht="30" customHeight="1" x14ac:dyDescent="0.3">
      <c r="B82" s="81" t="str">
        <f t="shared" si="6"/>
        <v>JBook</v>
      </c>
      <c r="C82" s="2">
        <f>IF(ISTEXT(D82),MAX($C$4:$C81)+1,"")</f>
        <v>73</v>
      </c>
      <c r="D82" s="4" t="s">
        <v>9</v>
      </c>
      <c r="E82" s="99" t="s">
        <v>305</v>
      </c>
      <c r="F82" s="92" t="s">
        <v>43</v>
      </c>
      <c r="G82" s="76"/>
      <c r="H82" s="98"/>
      <c r="I82" s="14">
        <f t="shared" si="8"/>
        <v>3</v>
      </c>
      <c r="J82" s="15">
        <f t="shared" si="9"/>
        <v>0</v>
      </c>
      <c r="K82" s="21">
        <f t="shared" si="7"/>
        <v>0</v>
      </c>
      <c r="L82" s="82"/>
    </row>
    <row r="83" spans="2:12" ht="30" customHeight="1" x14ac:dyDescent="0.3">
      <c r="B83" s="81" t="str">
        <f t="shared" si="6"/>
        <v>JBook</v>
      </c>
      <c r="C83" s="2">
        <f>IF(ISTEXT(D83),MAX($C$4:$C82)+1,"")</f>
        <v>74</v>
      </c>
      <c r="D83" s="4" t="s">
        <v>9</v>
      </c>
      <c r="E83" s="95" t="s">
        <v>306</v>
      </c>
      <c r="F83" s="92" t="s">
        <v>43</v>
      </c>
      <c r="G83" s="76"/>
      <c r="H83" s="98"/>
      <c r="I83" s="14">
        <f t="shared" si="8"/>
        <v>3</v>
      </c>
      <c r="J83" s="15">
        <f t="shared" si="9"/>
        <v>0</v>
      </c>
      <c r="K83" s="21">
        <f t="shared" si="7"/>
        <v>0</v>
      </c>
      <c r="L83" s="82"/>
    </row>
    <row r="84" spans="2:12" ht="30" customHeight="1" x14ac:dyDescent="0.3">
      <c r="B84" s="81" t="str">
        <f t="shared" si="6"/>
        <v>JBook</v>
      </c>
      <c r="C84" s="2">
        <f>IF(ISTEXT(D84),MAX($C$4:$C83)+1,"")</f>
        <v>75</v>
      </c>
      <c r="D84" s="4" t="s">
        <v>10</v>
      </c>
      <c r="E84" s="95" t="s">
        <v>307</v>
      </c>
      <c r="F84" s="92" t="s">
        <v>43</v>
      </c>
      <c r="G84" s="76"/>
      <c r="H84" s="98"/>
      <c r="I84" s="14">
        <f t="shared" si="8"/>
        <v>2</v>
      </c>
      <c r="J84" s="15">
        <f t="shared" si="9"/>
        <v>0</v>
      </c>
      <c r="K84" s="21">
        <f t="shared" si="7"/>
        <v>0</v>
      </c>
      <c r="L84" s="82"/>
    </row>
    <row r="85" spans="2:12" ht="30" customHeight="1" x14ac:dyDescent="0.3">
      <c r="B85" s="81" t="str">
        <f t="shared" si="6"/>
        <v>JBook</v>
      </c>
      <c r="C85" s="2">
        <f>IF(ISTEXT(D85),MAX($C$4:$C84)+1,"")</f>
        <v>76</v>
      </c>
      <c r="D85" s="4" t="s">
        <v>10</v>
      </c>
      <c r="E85" s="95" t="s">
        <v>308</v>
      </c>
      <c r="F85" s="92" t="s">
        <v>43</v>
      </c>
      <c r="G85" s="76"/>
      <c r="H85" s="98"/>
      <c r="I85" s="14">
        <f t="shared" si="8"/>
        <v>2</v>
      </c>
      <c r="J85" s="15">
        <f t="shared" si="9"/>
        <v>0</v>
      </c>
      <c r="K85" s="21">
        <f t="shared" si="7"/>
        <v>0</v>
      </c>
      <c r="L85" s="82"/>
    </row>
    <row r="86" spans="2:12" ht="30" customHeight="1" x14ac:dyDescent="0.3">
      <c r="B86" s="81" t="str">
        <f t="shared" si="6"/>
        <v>JBook</v>
      </c>
      <c r="C86" s="2">
        <f>IF(ISTEXT(D86),MAX($C$4:$C85)+1,"")</f>
        <v>77</v>
      </c>
      <c r="D86" s="4" t="s">
        <v>9</v>
      </c>
      <c r="E86" s="95" t="s">
        <v>309</v>
      </c>
      <c r="F86" s="92" t="s">
        <v>43</v>
      </c>
      <c r="G86" s="76"/>
      <c r="H86" s="98"/>
      <c r="I86" s="14">
        <f t="shared" si="8"/>
        <v>3</v>
      </c>
      <c r="J86" s="15">
        <f t="shared" si="9"/>
        <v>0</v>
      </c>
      <c r="K86" s="21">
        <f t="shared" si="7"/>
        <v>0</v>
      </c>
      <c r="L86" s="82"/>
    </row>
    <row r="87" spans="2:12" ht="30" customHeight="1" x14ac:dyDescent="0.3">
      <c r="B87" s="81" t="str">
        <f t="shared" si="6"/>
        <v>JBook</v>
      </c>
      <c r="C87" s="2">
        <f>IF(ISTEXT(D87),MAX($C$4:$C86)+1,"")</f>
        <v>78</v>
      </c>
      <c r="D87" s="4" t="s">
        <v>9</v>
      </c>
      <c r="E87" s="95" t="s">
        <v>310</v>
      </c>
      <c r="F87" s="92" t="s">
        <v>43</v>
      </c>
      <c r="G87" s="76"/>
      <c r="H87" s="98"/>
      <c r="I87" s="14">
        <f t="shared" si="8"/>
        <v>3</v>
      </c>
      <c r="J87" s="15">
        <f t="shared" si="9"/>
        <v>0</v>
      </c>
      <c r="K87" s="21">
        <f t="shared" si="7"/>
        <v>0</v>
      </c>
      <c r="L87" s="82"/>
    </row>
    <row r="88" spans="2:12" ht="30" customHeight="1" x14ac:dyDescent="0.3">
      <c r="B88" s="81" t="str">
        <f t="shared" si="6"/>
        <v>JBook</v>
      </c>
      <c r="C88" s="2">
        <f>IF(ISTEXT(D88),MAX($C$4:$C87)+1,"")</f>
        <v>79</v>
      </c>
      <c r="D88" s="4" t="s">
        <v>10</v>
      </c>
      <c r="E88" s="95" t="s">
        <v>311</v>
      </c>
      <c r="F88" s="92" t="s">
        <v>43</v>
      </c>
      <c r="G88" s="76"/>
      <c r="H88" s="98"/>
      <c r="I88" s="14">
        <f t="shared" si="8"/>
        <v>2</v>
      </c>
      <c r="J88" s="15">
        <f t="shared" si="9"/>
        <v>0</v>
      </c>
      <c r="K88" s="21">
        <f t="shared" si="7"/>
        <v>0</v>
      </c>
      <c r="L88" s="82"/>
    </row>
    <row r="89" spans="2:12" ht="30" customHeight="1" x14ac:dyDescent="0.3">
      <c r="B89" s="81" t="str">
        <f t="shared" si="6"/>
        <v>JBook</v>
      </c>
      <c r="C89" s="2">
        <f>IF(ISTEXT(D89),MAX($C$4:$C88)+1,"")</f>
        <v>80</v>
      </c>
      <c r="D89" s="4" t="s">
        <v>10</v>
      </c>
      <c r="E89" s="95" t="s">
        <v>312</v>
      </c>
      <c r="F89" s="92" t="s">
        <v>43</v>
      </c>
      <c r="G89" s="76"/>
      <c r="H89" s="98"/>
      <c r="I89" s="14">
        <f t="shared" si="8"/>
        <v>2</v>
      </c>
      <c r="J89" s="15">
        <f t="shared" si="9"/>
        <v>0</v>
      </c>
      <c r="K89" s="21">
        <f t="shared" si="7"/>
        <v>0</v>
      </c>
      <c r="L89" s="82"/>
    </row>
    <row r="90" spans="2:12" ht="30" customHeight="1" x14ac:dyDescent="0.3">
      <c r="B90" s="81" t="str">
        <f t="shared" ref="B90:B156" si="10">IF(C90="","",$B$4)</f>
        <v>JBook</v>
      </c>
      <c r="C90" s="2">
        <f>IF(ISTEXT(D90),MAX($C$4:$C89)+1,"")</f>
        <v>81</v>
      </c>
      <c r="D90" s="4" t="s">
        <v>9</v>
      </c>
      <c r="E90" s="95" t="s">
        <v>313</v>
      </c>
      <c r="F90" s="92" t="s">
        <v>43</v>
      </c>
      <c r="G90" s="76"/>
      <c r="H90" s="98"/>
      <c r="I90" s="14">
        <f t="shared" si="8"/>
        <v>3</v>
      </c>
      <c r="J90" s="15">
        <f t="shared" si="9"/>
        <v>0</v>
      </c>
      <c r="K90" s="21">
        <f t="shared" si="7"/>
        <v>0</v>
      </c>
      <c r="L90" s="82"/>
    </row>
    <row r="91" spans="2:12" ht="30" customHeight="1" x14ac:dyDescent="0.3">
      <c r="B91" s="81" t="str">
        <f t="shared" si="10"/>
        <v>JBook</v>
      </c>
      <c r="C91" s="2">
        <f>IF(ISTEXT(D91),MAX($C$4:$C90)+1,"")</f>
        <v>82</v>
      </c>
      <c r="D91" s="4" t="s">
        <v>9</v>
      </c>
      <c r="E91" s="95" t="s">
        <v>314</v>
      </c>
      <c r="F91" s="92" t="s">
        <v>43</v>
      </c>
      <c r="G91" s="76"/>
      <c r="H91" s="98"/>
      <c r="I91" s="14">
        <f t="shared" si="8"/>
        <v>3</v>
      </c>
      <c r="J91" s="15">
        <f t="shared" si="9"/>
        <v>0</v>
      </c>
      <c r="K91" s="21">
        <f t="shared" si="7"/>
        <v>0</v>
      </c>
      <c r="L91" s="82"/>
    </row>
    <row r="92" spans="2:12" ht="30" customHeight="1" x14ac:dyDescent="0.3">
      <c r="B92" s="81" t="str">
        <f t="shared" si="10"/>
        <v>JBook</v>
      </c>
      <c r="C92" s="2">
        <f>IF(ISTEXT(D92),MAX($C$4:$C91)+1,"")</f>
        <v>83</v>
      </c>
      <c r="D92" s="4" t="s">
        <v>9</v>
      </c>
      <c r="E92" s="95" t="s">
        <v>315</v>
      </c>
      <c r="F92" s="92" t="s">
        <v>43</v>
      </c>
      <c r="G92" s="76"/>
      <c r="H92" s="98"/>
      <c r="I92" s="14">
        <f t="shared" si="8"/>
        <v>3</v>
      </c>
      <c r="J92" s="15">
        <f t="shared" si="9"/>
        <v>0</v>
      </c>
      <c r="K92" s="21">
        <f t="shared" si="7"/>
        <v>0</v>
      </c>
      <c r="L92" s="82"/>
    </row>
    <row r="93" spans="2:12" ht="30" customHeight="1" x14ac:dyDescent="0.3">
      <c r="B93" s="81" t="str">
        <f t="shared" si="10"/>
        <v>JBook</v>
      </c>
      <c r="C93" s="2">
        <f>IF(ISTEXT(D93),MAX($C$4:$C92)+1,"")</f>
        <v>84</v>
      </c>
      <c r="D93" s="4" t="s">
        <v>9</v>
      </c>
      <c r="E93" s="95" t="s">
        <v>316</v>
      </c>
      <c r="F93" s="92" t="s">
        <v>43</v>
      </c>
      <c r="G93" s="76"/>
      <c r="H93" s="98"/>
      <c r="I93" s="14">
        <f t="shared" si="8"/>
        <v>3</v>
      </c>
      <c r="J93" s="15">
        <f t="shared" si="9"/>
        <v>0</v>
      </c>
      <c r="K93" s="21">
        <f t="shared" si="7"/>
        <v>0</v>
      </c>
      <c r="L93" s="82"/>
    </row>
    <row r="94" spans="2:12" ht="30" customHeight="1" x14ac:dyDescent="0.3">
      <c r="B94" s="81" t="str">
        <f t="shared" si="10"/>
        <v>JBook</v>
      </c>
      <c r="C94" s="2">
        <f>IF(ISTEXT(D94),MAX($C$4:$C93)+1,"")</f>
        <v>85</v>
      </c>
      <c r="D94" s="4" t="s">
        <v>10</v>
      </c>
      <c r="E94" s="96" t="s">
        <v>317</v>
      </c>
      <c r="F94" s="92" t="s">
        <v>43</v>
      </c>
      <c r="G94" s="76"/>
      <c r="H94" s="98"/>
      <c r="I94" s="14">
        <f t="shared" si="8"/>
        <v>2</v>
      </c>
      <c r="J94" s="15">
        <f t="shared" si="9"/>
        <v>0</v>
      </c>
      <c r="K94" s="21">
        <f t="shared" si="7"/>
        <v>0</v>
      </c>
      <c r="L94" s="82"/>
    </row>
    <row r="95" spans="2:12" ht="30" customHeight="1" x14ac:dyDescent="0.3">
      <c r="B95" s="81" t="str">
        <f t="shared" si="10"/>
        <v>JBook</v>
      </c>
      <c r="C95" s="2">
        <f>IF(ISTEXT(D95),MAX($C$4:$C94)+1,"")</f>
        <v>86</v>
      </c>
      <c r="D95" s="4" t="s">
        <v>9</v>
      </c>
      <c r="E95" s="93" t="s">
        <v>318</v>
      </c>
      <c r="F95" s="92" t="s">
        <v>43</v>
      </c>
      <c r="G95" s="76"/>
      <c r="H95" s="98"/>
      <c r="I95" s="14">
        <f t="shared" si="8"/>
        <v>3</v>
      </c>
      <c r="J95" s="15">
        <f t="shared" si="9"/>
        <v>0</v>
      </c>
      <c r="K95" s="21">
        <f t="shared" si="7"/>
        <v>0</v>
      </c>
      <c r="L95" s="82"/>
    </row>
    <row r="96" spans="2:12" s="106" customFormat="1" ht="30" customHeight="1" x14ac:dyDescent="0.3">
      <c r="B96" s="86"/>
      <c r="C96" s="86" t="str">
        <f>IF(ISTEXT(D96),MAX($C$7:$C95)+1,"")</f>
        <v/>
      </c>
      <c r="D96" s="3"/>
      <c r="E96" s="94" t="s">
        <v>319</v>
      </c>
      <c r="F96" s="183"/>
      <c r="G96" s="72"/>
      <c r="H96" s="72"/>
      <c r="I96" s="72"/>
      <c r="J96" s="72"/>
      <c r="K96" s="72"/>
      <c r="L96" s="72"/>
    </row>
    <row r="97" spans="2:12" ht="30" customHeight="1" x14ac:dyDescent="0.3">
      <c r="B97" s="81" t="str">
        <f t="shared" si="10"/>
        <v>JBook</v>
      </c>
      <c r="C97" s="2">
        <f>IF(ISTEXT(D97),MAX($C$4:$C95)+1,"")</f>
        <v>87</v>
      </c>
      <c r="D97" s="4" t="s">
        <v>11</v>
      </c>
      <c r="E97" s="99" t="s">
        <v>320</v>
      </c>
      <c r="F97" s="92" t="s">
        <v>43</v>
      </c>
      <c r="G97" s="76"/>
      <c r="H97" s="98"/>
      <c r="I97" s="14">
        <f t="shared" si="8"/>
        <v>1</v>
      </c>
      <c r="J97" s="15">
        <f t="shared" si="9"/>
        <v>0</v>
      </c>
      <c r="K97" s="21">
        <f t="shared" si="7"/>
        <v>0</v>
      </c>
      <c r="L97" s="82"/>
    </row>
    <row r="98" spans="2:12" ht="30" customHeight="1" x14ac:dyDescent="0.3">
      <c r="B98" s="81" t="str">
        <f t="shared" si="10"/>
        <v>JBook</v>
      </c>
      <c r="C98" s="2">
        <f>IF(ISTEXT(D98),MAX($C$4:$C97)+1,"")</f>
        <v>88</v>
      </c>
      <c r="D98" s="4" t="s">
        <v>9</v>
      </c>
      <c r="E98" s="95" t="s">
        <v>321</v>
      </c>
      <c r="F98" s="92" t="s">
        <v>43</v>
      </c>
      <c r="G98" s="76"/>
      <c r="H98" s="98"/>
      <c r="I98" s="14">
        <f t="shared" si="8"/>
        <v>3</v>
      </c>
      <c r="J98" s="15">
        <f t="shared" si="9"/>
        <v>0</v>
      </c>
      <c r="K98" s="21">
        <f t="shared" si="7"/>
        <v>0</v>
      </c>
      <c r="L98" s="82"/>
    </row>
    <row r="99" spans="2:12" ht="30" customHeight="1" x14ac:dyDescent="0.3">
      <c r="B99" s="81" t="str">
        <f t="shared" si="10"/>
        <v>JBook</v>
      </c>
      <c r="C99" s="2">
        <f>IF(ISTEXT(D99),MAX($C$4:$C98)+1,"")</f>
        <v>89</v>
      </c>
      <c r="D99" s="4" t="s">
        <v>10</v>
      </c>
      <c r="E99" s="95" t="s">
        <v>322</v>
      </c>
      <c r="F99" s="92" t="s">
        <v>43</v>
      </c>
      <c r="G99" s="76"/>
      <c r="H99" s="98"/>
      <c r="I99" s="14">
        <f t="shared" si="8"/>
        <v>2</v>
      </c>
      <c r="J99" s="15">
        <f t="shared" si="9"/>
        <v>0</v>
      </c>
      <c r="K99" s="21">
        <f t="shared" si="7"/>
        <v>0</v>
      </c>
      <c r="L99" s="82"/>
    </row>
    <row r="100" spans="2:12" ht="30" customHeight="1" x14ac:dyDescent="0.3">
      <c r="B100" s="81" t="str">
        <f t="shared" si="10"/>
        <v>JBook</v>
      </c>
      <c r="C100" s="2">
        <f>IF(ISTEXT(D100),MAX($C$4:$C99)+1,"")</f>
        <v>90</v>
      </c>
      <c r="D100" s="4" t="s">
        <v>9</v>
      </c>
      <c r="E100" s="95" t="s">
        <v>323</v>
      </c>
      <c r="F100" s="92" t="s">
        <v>43</v>
      </c>
      <c r="G100" s="76"/>
      <c r="H100" s="98"/>
      <c r="I100" s="14">
        <f t="shared" si="8"/>
        <v>3</v>
      </c>
      <c r="J100" s="15">
        <f t="shared" si="9"/>
        <v>0</v>
      </c>
      <c r="K100" s="21">
        <f t="shared" si="7"/>
        <v>0</v>
      </c>
      <c r="L100" s="82"/>
    </row>
    <row r="101" spans="2:12" ht="30" customHeight="1" x14ac:dyDescent="0.3">
      <c r="B101" s="81" t="str">
        <f t="shared" si="10"/>
        <v>JBook</v>
      </c>
      <c r="C101" s="2">
        <f>IF(ISTEXT(D101),MAX($C$4:$C100)+1,"")</f>
        <v>91</v>
      </c>
      <c r="D101" s="4" t="s">
        <v>11</v>
      </c>
      <c r="E101" s="96" t="s">
        <v>324</v>
      </c>
      <c r="F101" s="92" t="s">
        <v>43</v>
      </c>
      <c r="G101" s="76"/>
      <c r="H101" s="98"/>
      <c r="I101" s="14">
        <f t="shared" si="8"/>
        <v>1</v>
      </c>
      <c r="J101" s="15">
        <f t="shared" si="9"/>
        <v>0</v>
      </c>
      <c r="K101" s="21">
        <f t="shared" si="7"/>
        <v>0</v>
      </c>
      <c r="L101" s="82"/>
    </row>
    <row r="102" spans="2:12" ht="41.4" x14ac:dyDescent="0.3">
      <c r="B102" s="81" t="str">
        <f t="shared" si="10"/>
        <v>JBook</v>
      </c>
      <c r="C102" s="2">
        <f>IF(ISTEXT(D102),MAX($C$4:$C101)+1,"")</f>
        <v>92</v>
      </c>
      <c r="D102" s="4" t="s">
        <v>10</v>
      </c>
      <c r="E102" s="96" t="s">
        <v>325</v>
      </c>
      <c r="F102" s="92" t="s">
        <v>43</v>
      </c>
      <c r="G102" s="76"/>
      <c r="H102" s="98"/>
      <c r="I102" s="14">
        <f t="shared" si="8"/>
        <v>2</v>
      </c>
      <c r="J102" s="15">
        <f t="shared" si="9"/>
        <v>0</v>
      </c>
      <c r="K102" s="21">
        <f t="shared" si="7"/>
        <v>0</v>
      </c>
      <c r="L102" s="82"/>
    </row>
    <row r="103" spans="2:12" ht="30" customHeight="1" x14ac:dyDescent="0.3">
      <c r="B103" s="81" t="str">
        <f t="shared" si="10"/>
        <v>JBook</v>
      </c>
      <c r="C103" s="2">
        <f>IF(ISTEXT(D103),MAX($C$4:$C102)+1,"")</f>
        <v>93</v>
      </c>
      <c r="D103" s="4" t="s">
        <v>9</v>
      </c>
      <c r="E103" s="96" t="s">
        <v>326</v>
      </c>
      <c r="F103" s="92" t="s">
        <v>43</v>
      </c>
      <c r="G103" s="76"/>
      <c r="H103" s="98"/>
      <c r="I103" s="14">
        <f t="shared" si="8"/>
        <v>3</v>
      </c>
      <c r="J103" s="15">
        <f t="shared" si="9"/>
        <v>0</v>
      </c>
      <c r="K103" s="21">
        <f t="shared" si="7"/>
        <v>0</v>
      </c>
      <c r="L103" s="82"/>
    </row>
    <row r="104" spans="2:12" ht="30" customHeight="1" x14ac:dyDescent="0.3">
      <c r="B104" s="81" t="str">
        <f t="shared" si="10"/>
        <v>JBook</v>
      </c>
      <c r="C104" s="2">
        <f>IF(ISTEXT(D104),MAX($C$4:$C103)+1,"")</f>
        <v>94</v>
      </c>
      <c r="D104" s="4" t="s">
        <v>9</v>
      </c>
      <c r="E104" s="96" t="s">
        <v>327</v>
      </c>
      <c r="F104" s="92" t="s">
        <v>43</v>
      </c>
      <c r="G104" s="76"/>
      <c r="H104" s="98"/>
      <c r="I104" s="14">
        <f t="shared" si="8"/>
        <v>3</v>
      </c>
      <c r="J104" s="15">
        <f t="shared" si="9"/>
        <v>0</v>
      </c>
      <c r="K104" s="21">
        <f t="shared" si="7"/>
        <v>0</v>
      </c>
      <c r="L104" s="82"/>
    </row>
    <row r="105" spans="2:12" ht="30" customHeight="1" x14ac:dyDescent="0.3">
      <c r="B105" s="81" t="str">
        <f t="shared" si="10"/>
        <v>JBook</v>
      </c>
      <c r="C105" s="2">
        <f>IF(ISTEXT(D105),MAX($C$4:$C104)+1,"")</f>
        <v>95</v>
      </c>
      <c r="D105" s="4" t="s">
        <v>10</v>
      </c>
      <c r="E105" s="93" t="s">
        <v>328</v>
      </c>
      <c r="F105" s="92" t="s">
        <v>43</v>
      </c>
      <c r="G105" s="76"/>
      <c r="H105" s="98"/>
      <c r="I105" s="26">
        <f t="shared" si="8"/>
        <v>2</v>
      </c>
      <c r="J105" s="27">
        <f t="shared" si="9"/>
        <v>0</v>
      </c>
      <c r="K105" s="21">
        <f t="shared" si="7"/>
        <v>0</v>
      </c>
      <c r="L105" s="82"/>
    </row>
    <row r="106" spans="2:12" s="106" customFormat="1" ht="30" customHeight="1" x14ac:dyDescent="0.3">
      <c r="B106" s="86"/>
      <c r="C106" s="86" t="str">
        <f>IF(ISTEXT(D106),MAX($C$7:$C105)+1,"")</f>
        <v/>
      </c>
      <c r="D106" s="3"/>
      <c r="E106" s="94" t="s">
        <v>329</v>
      </c>
      <c r="F106" s="183"/>
      <c r="G106" s="72"/>
      <c r="H106" s="72"/>
      <c r="I106" s="72"/>
      <c r="J106" s="72"/>
      <c r="K106" s="72"/>
      <c r="L106" s="72"/>
    </row>
    <row r="107" spans="2:12" ht="30" customHeight="1" x14ac:dyDescent="0.3">
      <c r="B107" s="81" t="str">
        <f t="shared" si="10"/>
        <v>JBook</v>
      </c>
      <c r="C107" s="2">
        <f>IF(ISTEXT(D107),MAX($C$4:$C105)+1,"")</f>
        <v>96</v>
      </c>
      <c r="D107" s="4" t="s">
        <v>9</v>
      </c>
      <c r="E107" s="99" t="s">
        <v>330</v>
      </c>
      <c r="F107" s="92" t="s">
        <v>43</v>
      </c>
      <c r="G107" s="76"/>
      <c r="H107" s="98"/>
      <c r="I107" s="14">
        <f t="shared" si="8"/>
        <v>3</v>
      </c>
      <c r="J107" s="15">
        <f t="shared" si="9"/>
        <v>0</v>
      </c>
      <c r="K107" s="21">
        <f t="shared" si="7"/>
        <v>0</v>
      </c>
      <c r="L107" s="82"/>
    </row>
    <row r="108" spans="2:12" ht="30" customHeight="1" x14ac:dyDescent="0.3">
      <c r="B108" s="81" t="str">
        <f t="shared" si="10"/>
        <v>JBook</v>
      </c>
      <c r="C108" s="2">
        <f>IF(ISTEXT(D108),MAX($C$4:$C107)+1,"")</f>
        <v>97</v>
      </c>
      <c r="D108" s="4" t="s">
        <v>9</v>
      </c>
      <c r="E108" s="95" t="s">
        <v>331</v>
      </c>
      <c r="F108" s="92" t="s">
        <v>43</v>
      </c>
      <c r="G108" s="76"/>
      <c r="H108" s="98"/>
      <c r="I108" s="14">
        <f t="shared" si="8"/>
        <v>3</v>
      </c>
      <c r="J108" s="15">
        <f t="shared" si="9"/>
        <v>0</v>
      </c>
      <c r="K108" s="21">
        <f t="shared" si="7"/>
        <v>0</v>
      </c>
      <c r="L108" s="82"/>
    </row>
    <row r="109" spans="2:12" ht="30" customHeight="1" x14ac:dyDescent="0.3">
      <c r="B109" s="81" t="str">
        <f t="shared" si="10"/>
        <v>JBook</v>
      </c>
      <c r="C109" s="2">
        <f>IF(ISTEXT(D109),MAX($C$4:$C108)+1,"")</f>
        <v>98</v>
      </c>
      <c r="D109" s="4" t="s">
        <v>9</v>
      </c>
      <c r="E109" s="95" t="s">
        <v>332</v>
      </c>
      <c r="F109" s="92" t="s">
        <v>43</v>
      </c>
      <c r="G109" s="76"/>
      <c r="H109" s="98"/>
      <c r="I109" s="14">
        <f t="shared" si="8"/>
        <v>3</v>
      </c>
      <c r="J109" s="15">
        <f t="shared" si="9"/>
        <v>0</v>
      </c>
      <c r="K109" s="21">
        <f t="shared" si="7"/>
        <v>0</v>
      </c>
      <c r="L109" s="82"/>
    </row>
    <row r="110" spans="2:12" ht="30" customHeight="1" x14ac:dyDescent="0.3">
      <c r="B110" s="81" t="str">
        <f t="shared" si="10"/>
        <v>JBook</v>
      </c>
      <c r="C110" s="2">
        <f>IF(ISTEXT(D110),MAX($C$4:$C109)+1,"")</f>
        <v>99</v>
      </c>
      <c r="D110" s="4" t="s">
        <v>9</v>
      </c>
      <c r="E110" s="95" t="s">
        <v>333</v>
      </c>
      <c r="F110" s="92" t="s">
        <v>43</v>
      </c>
      <c r="G110" s="76"/>
      <c r="H110" s="98"/>
      <c r="I110" s="14">
        <f t="shared" si="8"/>
        <v>3</v>
      </c>
      <c r="J110" s="15">
        <f t="shared" si="9"/>
        <v>0</v>
      </c>
      <c r="K110" s="21">
        <f t="shared" si="7"/>
        <v>0</v>
      </c>
      <c r="L110" s="82"/>
    </row>
    <row r="111" spans="2:12" ht="30" customHeight="1" x14ac:dyDescent="0.3">
      <c r="B111" s="81" t="str">
        <f t="shared" si="10"/>
        <v>JBook</v>
      </c>
      <c r="C111" s="2">
        <f>IF(ISTEXT(D111),MAX($C$4:$C110)+1,"")</f>
        <v>100</v>
      </c>
      <c r="D111" s="4" t="s">
        <v>9</v>
      </c>
      <c r="E111" s="95" t="s">
        <v>334</v>
      </c>
      <c r="F111" s="92" t="s">
        <v>43</v>
      </c>
      <c r="G111" s="76"/>
      <c r="H111" s="98"/>
      <c r="I111" s="14">
        <f t="shared" si="8"/>
        <v>3</v>
      </c>
      <c r="J111" s="15">
        <f t="shared" si="9"/>
        <v>0</v>
      </c>
      <c r="K111" s="21">
        <f t="shared" si="7"/>
        <v>0</v>
      </c>
      <c r="L111" s="82"/>
    </row>
    <row r="112" spans="2:12" ht="30" customHeight="1" x14ac:dyDescent="0.3">
      <c r="B112" s="81" t="str">
        <f t="shared" si="10"/>
        <v>JBook</v>
      </c>
      <c r="C112" s="2">
        <f>IF(ISTEXT(D112),MAX($C$4:$C111)+1,"")</f>
        <v>101</v>
      </c>
      <c r="D112" s="4" t="s">
        <v>9</v>
      </c>
      <c r="E112" s="95" t="s">
        <v>335</v>
      </c>
      <c r="F112" s="92" t="s">
        <v>43</v>
      </c>
      <c r="G112" s="76"/>
      <c r="H112" s="98"/>
      <c r="I112" s="14">
        <f t="shared" si="8"/>
        <v>3</v>
      </c>
      <c r="J112" s="15">
        <f t="shared" si="9"/>
        <v>0</v>
      </c>
      <c r="K112" s="21">
        <f t="shared" si="7"/>
        <v>0</v>
      </c>
      <c r="L112" s="82"/>
    </row>
    <row r="113" spans="2:12" ht="30" customHeight="1" x14ac:dyDescent="0.3">
      <c r="B113" s="81" t="str">
        <f t="shared" si="10"/>
        <v>JBook</v>
      </c>
      <c r="C113" s="2">
        <f>IF(ISTEXT(D113),MAX($C$4:$C112)+1,"")</f>
        <v>102</v>
      </c>
      <c r="D113" s="4" t="s">
        <v>9</v>
      </c>
      <c r="E113" s="95" t="s">
        <v>336</v>
      </c>
      <c r="F113" s="92" t="s">
        <v>43</v>
      </c>
      <c r="G113" s="76"/>
      <c r="H113" s="98"/>
      <c r="I113" s="14">
        <f t="shared" si="8"/>
        <v>3</v>
      </c>
      <c r="J113" s="15">
        <f t="shared" si="9"/>
        <v>0</v>
      </c>
      <c r="K113" s="21">
        <f t="shared" si="7"/>
        <v>0</v>
      </c>
      <c r="L113" s="82"/>
    </row>
    <row r="114" spans="2:12" ht="30" customHeight="1" x14ac:dyDescent="0.3">
      <c r="B114" s="81" t="str">
        <f t="shared" si="10"/>
        <v>JBook</v>
      </c>
      <c r="C114" s="2">
        <f>IF(ISTEXT(D114),MAX($C$4:$C113)+1,"")</f>
        <v>103</v>
      </c>
      <c r="D114" s="4" t="s">
        <v>9</v>
      </c>
      <c r="E114" s="96" t="s">
        <v>337</v>
      </c>
      <c r="F114" s="92" t="s">
        <v>43</v>
      </c>
      <c r="G114" s="76"/>
      <c r="H114" s="98"/>
      <c r="I114" s="14">
        <f t="shared" si="8"/>
        <v>3</v>
      </c>
      <c r="J114" s="15">
        <f t="shared" si="9"/>
        <v>0</v>
      </c>
      <c r="K114" s="21">
        <f t="shared" si="7"/>
        <v>0</v>
      </c>
      <c r="L114" s="82"/>
    </row>
    <row r="115" spans="2:12" ht="30" customHeight="1" x14ac:dyDescent="0.3">
      <c r="B115" s="81" t="str">
        <f t="shared" si="10"/>
        <v>JBook</v>
      </c>
      <c r="C115" s="2">
        <f>IF(ISTEXT(D115),MAX($C$4:$C114)+1,"")</f>
        <v>104</v>
      </c>
      <c r="D115" s="4" t="s">
        <v>10</v>
      </c>
      <c r="E115" s="96" t="s">
        <v>338</v>
      </c>
      <c r="F115" s="92" t="s">
        <v>43</v>
      </c>
      <c r="G115" s="76"/>
      <c r="H115" s="98"/>
      <c r="I115" s="14">
        <f t="shared" si="8"/>
        <v>2</v>
      </c>
      <c r="J115" s="15">
        <f t="shared" si="9"/>
        <v>0</v>
      </c>
      <c r="K115" s="21">
        <f t="shared" si="7"/>
        <v>0</v>
      </c>
      <c r="L115" s="82"/>
    </row>
    <row r="116" spans="2:12" ht="30" customHeight="1" x14ac:dyDescent="0.3">
      <c r="B116" s="81" t="str">
        <f t="shared" si="10"/>
        <v>JBook</v>
      </c>
      <c r="C116" s="2">
        <f>IF(ISTEXT(D116),MAX($C$4:$C115)+1,"")</f>
        <v>105</v>
      </c>
      <c r="D116" s="4" t="s">
        <v>9</v>
      </c>
      <c r="E116" s="96" t="s">
        <v>339</v>
      </c>
      <c r="F116" s="92" t="s">
        <v>43</v>
      </c>
      <c r="G116" s="76"/>
      <c r="H116" s="98"/>
      <c r="I116" s="14">
        <f t="shared" si="8"/>
        <v>3</v>
      </c>
      <c r="J116" s="15">
        <f t="shared" si="9"/>
        <v>0</v>
      </c>
      <c r="K116" s="21">
        <f t="shared" si="7"/>
        <v>0</v>
      </c>
      <c r="L116" s="82"/>
    </row>
    <row r="117" spans="2:12" ht="30" customHeight="1" x14ac:dyDescent="0.3">
      <c r="B117" s="81" t="str">
        <f t="shared" si="10"/>
        <v>JBook</v>
      </c>
      <c r="C117" s="2">
        <f>IF(ISTEXT(D117),MAX($C$4:$C116)+1,"")</f>
        <v>106</v>
      </c>
      <c r="D117" s="4" t="s">
        <v>9</v>
      </c>
      <c r="E117" s="96" t="s">
        <v>340</v>
      </c>
      <c r="F117" s="92" t="s">
        <v>43</v>
      </c>
      <c r="G117" s="76"/>
      <c r="H117" s="98"/>
      <c r="I117" s="14">
        <f t="shared" si="8"/>
        <v>3</v>
      </c>
      <c r="J117" s="15">
        <f t="shared" si="9"/>
        <v>0</v>
      </c>
      <c r="K117" s="21">
        <f t="shared" si="7"/>
        <v>0</v>
      </c>
      <c r="L117" s="82"/>
    </row>
    <row r="118" spans="2:12" ht="30" customHeight="1" x14ac:dyDescent="0.3">
      <c r="B118" s="81" t="str">
        <f t="shared" si="10"/>
        <v>JBook</v>
      </c>
      <c r="C118" s="2">
        <f>IF(ISTEXT(D118),MAX($C$4:$C117)+1,"")</f>
        <v>107</v>
      </c>
      <c r="D118" s="4" t="s">
        <v>10</v>
      </c>
      <c r="E118" s="96" t="s">
        <v>341</v>
      </c>
      <c r="F118" s="92" t="s">
        <v>43</v>
      </c>
      <c r="G118" s="76"/>
      <c r="H118" s="98"/>
      <c r="I118" s="14">
        <f t="shared" si="8"/>
        <v>2</v>
      </c>
      <c r="J118" s="15">
        <f t="shared" si="9"/>
        <v>0</v>
      </c>
      <c r="K118" s="21">
        <f t="shared" si="7"/>
        <v>0</v>
      </c>
      <c r="L118" s="82"/>
    </row>
    <row r="119" spans="2:12" ht="30" customHeight="1" x14ac:dyDescent="0.3">
      <c r="B119" s="81" t="str">
        <f t="shared" si="10"/>
        <v>JBook</v>
      </c>
      <c r="C119" s="2">
        <f>IF(ISTEXT(D119),MAX($C$4:$C118)+1,"")</f>
        <v>108</v>
      </c>
      <c r="D119" s="4" t="s">
        <v>9</v>
      </c>
      <c r="E119" s="96" t="s">
        <v>342</v>
      </c>
      <c r="F119" s="92" t="s">
        <v>43</v>
      </c>
      <c r="G119" s="76"/>
      <c r="H119" s="98"/>
      <c r="I119" s="14">
        <f t="shared" si="8"/>
        <v>3</v>
      </c>
      <c r="J119" s="15">
        <f t="shared" si="9"/>
        <v>0</v>
      </c>
      <c r="K119" s="21">
        <f t="shared" si="7"/>
        <v>0</v>
      </c>
      <c r="L119" s="82"/>
    </row>
    <row r="120" spans="2:12" s="106" customFormat="1" ht="30" customHeight="1" x14ac:dyDescent="0.3">
      <c r="B120" s="86"/>
      <c r="C120" s="86" t="str">
        <f>IF(ISTEXT(D120),MAX($C$7:$C119)+1,"")</f>
        <v/>
      </c>
      <c r="D120" s="3"/>
      <c r="E120" s="94" t="s">
        <v>343</v>
      </c>
      <c r="F120" s="183"/>
      <c r="G120" s="72"/>
      <c r="H120" s="72"/>
      <c r="I120" s="72"/>
      <c r="J120" s="72"/>
      <c r="K120" s="72"/>
      <c r="L120" s="72"/>
    </row>
    <row r="121" spans="2:12" ht="30" customHeight="1" x14ac:dyDescent="0.3">
      <c r="B121" s="81" t="str">
        <f t="shared" si="10"/>
        <v>JBook</v>
      </c>
      <c r="C121" s="2">
        <f>IF(ISTEXT(D121),MAX($C$4:$C119)+1,"")</f>
        <v>109</v>
      </c>
      <c r="D121" s="4" t="s">
        <v>9</v>
      </c>
      <c r="E121" s="99" t="s">
        <v>344</v>
      </c>
      <c r="F121" s="92" t="s">
        <v>43</v>
      </c>
      <c r="G121" s="76"/>
      <c r="H121" s="98"/>
      <c r="I121" s="14">
        <f t="shared" si="8"/>
        <v>3</v>
      </c>
      <c r="J121" s="15">
        <f t="shared" si="9"/>
        <v>0</v>
      </c>
      <c r="K121" s="21">
        <f t="shared" si="7"/>
        <v>0</v>
      </c>
      <c r="L121" s="82"/>
    </row>
    <row r="122" spans="2:12" ht="30" customHeight="1" x14ac:dyDescent="0.3">
      <c r="B122" s="81" t="str">
        <f t="shared" si="10"/>
        <v>JBook</v>
      </c>
      <c r="C122" s="2">
        <f>IF(ISTEXT(D122),MAX($C$4:$C121)+1,"")</f>
        <v>110</v>
      </c>
      <c r="D122" s="4" t="s">
        <v>9</v>
      </c>
      <c r="E122" s="99" t="s">
        <v>345</v>
      </c>
      <c r="F122" s="92" t="s">
        <v>43</v>
      </c>
      <c r="G122" s="76"/>
      <c r="H122" s="98"/>
      <c r="I122" s="14">
        <f t="shared" si="8"/>
        <v>3</v>
      </c>
      <c r="J122" s="15">
        <f t="shared" si="9"/>
        <v>0</v>
      </c>
      <c r="K122" s="21">
        <f t="shared" si="7"/>
        <v>0</v>
      </c>
      <c r="L122" s="82"/>
    </row>
    <row r="123" spans="2:12" ht="30" customHeight="1" x14ac:dyDescent="0.3">
      <c r="B123" s="81" t="str">
        <f t="shared" si="10"/>
        <v>JBook</v>
      </c>
      <c r="C123" s="2">
        <f>IF(ISTEXT(D123),MAX($C$4:$C122)+1,"")</f>
        <v>111</v>
      </c>
      <c r="D123" s="4" t="s">
        <v>9</v>
      </c>
      <c r="E123" s="99" t="s">
        <v>346</v>
      </c>
      <c r="F123" s="92" t="s">
        <v>43</v>
      </c>
      <c r="G123" s="76"/>
      <c r="H123" s="98"/>
      <c r="I123" s="14">
        <f t="shared" si="8"/>
        <v>3</v>
      </c>
      <c r="J123" s="15">
        <f t="shared" si="9"/>
        <v>0</v>
      </c>
      <c r="K123" s="21">
        <f t="shared" si="7"/>
        <v>0</v>
      </c>
      <c r="L123" s="82"/>
    </row>
    <row r="124" spans="2:12" ht="30" customHeight="1" x14ac:dyDescent="0.3">
      <c r="B124" s="81" t="str">
        <f t="shared" si="10"/>
        <v>JBook</v>
      </c>
      <c r="C124" s="2">
        <f>IF(ISTEXT(D124),MAX($C$4:$C123)+1,"")</f>
        <v>112</v>
      </c>
      <c r="D124" s="4" t="s">
        <v>9</v>
      </c>
      <c r="E124" s="99" t="s">
        <v>347</v>
      </c>
      <c r="F124" s="92" t="s">
        <v>43</v>
      </c>
      <c r="G124" s="76"/>
      <c r="H124" s="98"/>
      <c r="I124" s="14">
        <f t="shared" si="8"/>
        <v>3</v>
      </c>
      <c r="J124" s="15">
        <f t="shared" si="9"/>
        <v>0</v>
      </c>
      <c r="K124" s="21">
        <f t="shared" si="7"/>
        <v>0</v>
      </c>
      <c r="L124" s="82"/>
    </row>
    <row r="125" spans="2:12" ht="30" customHeight="1" x14ac:dyDescent="0.3">
      <c r="B125" s="81" t="str">
        <f t="shared" si="10"/>
        <v>JBook</v>
      </c>
      <c r="C125" s="2">
        <f>IF(ISTEXT(D125),MAX($C$4:$C124)+1,"")</f>
        <v>113</v>
      </c>
      <c r="D125" s="4" t="s">
        <v>9</v>
      </c>
      <c r="E125" s="96" t="s">
        <v>348</v>
      </c>
      <c r="F125" s="92" t="s">
        <v>43</v>
      </c>
      <c r="G125" s="76"/>
      <c r="H125" s="98"/>
      <c r="I125" s="14">
        <f t="shared" si="8"/>
        <v>3</v>
      </c>
      <c r="J125" s="15">
        <f t="shared" si="9"/>
        <v>0</v>
      </c>
      <c r="K125" s="21">
        <f t="shared" si="7"/>
        <v>0</v>
      </c>
      <c r="L125" s="82"/>
    </row>
    <row r="126" spans="2:12" ht="27.6" x14ac:dyDescent="0.3">
      <c r="B126" s="81" t="str">
        <f t="shared" si="10"/>
        <v>JBook</v>
      </c>
      <c r="C126" s="2">
        <f>IF(ISTEXT(D126),MAX($C$4:$C125)+1,"")</f>
        <v>114</v>
      </c>
      <c r="D126" s="4" t="s">
        <v>9</v>
      </c>
      <c r="E126" s="96" t="s">
        <v>349</v>
      </c>
      <c r="F126" s="92" t="s">
        <v>43</v>
      </c>
      <c r="G126" s="76"/>
      <c r="H126" s="98"/>
      <c r="I126" s="14">
        <f t="shared" si="8"/>
        <v>3</v>
      </c>
      <c r="J126" s="15">
        <f t="shared" si="9"/>
        <v>0</v>
      </c>
      <c r="K126" s="21">
        <f t="shared" si="7"/>
        <v>0</v>
      </c>
      <c r="L126" s="82"/>
    </row>
    <row r="127" spans="2:12" ht="41.4" x14ac:dyDescent="0.3">
      <c r="B127" s="81" t="str">
        <f t="shared" si="10"/>
        <v>JBook</v>
      </c>
      <c r="C127" s="2">
        <f>IF(ISTEXT(D127),MAX($C$4:$C126)+1,"")</f>
        <v>115</v>
      </c>
      <c r="D127" s="4" t="s">
        <v>10</v>
      </c>
      <c r="E127" s="96" t="s">
        <v>350</v>
      </c>
      <c r="F127" s="92" t="s">
        <v>43</v>
      </c>
      <c r="G127" s="76"/>
      <c r="H127" s="98"/>
      <c r="I127" s="14">
        <f t="shared" si="8"/>
        <v>2</v>
      </c>
      <c r="J127" s="15">
        <f t="shared" si="9"/>
        <v>0</v>
      </c>
      <c r="K127" s="21">
        <f t="shared" si="7"/>
        <v>0</v>
      </c>
      <c r="L127" s="82"/>
    </row>
    <row r="128" spans="2:12" ht="30" customHeight="1" x14ac:dyDescent="0.3">
      <c r="B128" s="81" t="str">
        <f t="shared" si="10"/>
        <v>JBook</v>
      </c>
      <c r="C128" s="2">
        <f>IF(ISTEXT(D128),MAX($C$4:$C127)+1,"")</f>
        <v>116</v>
      </c>
      <c r="D128" s="4" t="s">
        <v>10</v>
      </c>
      <c r="E128" s="96" t="s">
        <v>351</v>
      </c>
      <c r="F128" s="92" t="s">
        <v>43</v>
      </c>
      <c r="G128" s="76"/>
      <c r="H128" s="98"/>
      <c r="I128" s="14">
        <f t="shared" si="8"/>
        <v>2</v>
      </c>
      <c r="J128" s="15">
        <f t="shared" si="9"/>
        <v>0</v>
      </c>
      <c r="K128" s="21">
        <f t="shared" si="7"/>
        <v>0</v>
      </c>
      <c r="L128" s="82"/>
    </row>
    <row r="129" spans="2:12" ht="41.4" x14ac:dyDescent="0.3">
      <c r="B129" s="81" t="str">
        <f t="shared" si="10"/>
        <v>JBook</v>
      </c>
      <c r="C129" s="2">
        <f>IF(ISTEXT(D129),MAX($C$4:$C128)+1,"")</f>
        <v>117</v>
      </c>
      <c r="D129" s="4" t="s">
        <v>9</v>
      </c>
      <c r="E129" s="96" t="s">
        <v>352</v>
      </c>
      <c r="F129" s="92" t="s">
        <v>43</v>
      </c>
      <c r="G129" s="76"/>
      <c r="H129" s="98"/>
      <c r="I129" s="14">
        <f t="shared" si="8"/>
        <v>3</v>
      </c>
      <c r="J129" s="15">
        <f t="shared" si="9"/>
        <v>0</v>
      </c>
      <c r="K129" s="21">
        <f t="shared" si="7"/>
        <v>0</v>
      </c>
      <c r="L129" s="82"/>
    </row>
    <row r="130" spans="2:12" ht="30" customHeight="1" x14ac:dyDescent="0.3">
      <c r="B130" s="81" t="str">
        <f t="shared" si="10"/>
        <v>JBook</v>
      </c>
      <c r="C130" s="2">
        <f>IF(ISTEXT(D130),MAX($C$4:$C129)+1,"")</f>
        <v>118</v>
      </c>
      <c r="D130" s="4" t="s">
        <v>9</v>
      </c>
      <c r="E130" s="96" t="s">
        <v>353</v>
      </c>
      <c r="F130" s="92" t="s">
        <v>43</v>
      </c>
      <c r="G130" s="76"/>
      <c r="H130" s="98"/>
      <c r="I130" s="14">
        <f t="shared" si="8"/>
        <v>3</v>
      </c>
      <c r="J130" s="15">
        <f t="shared" si="9"/>
        <v>0</v>
      </c>
      <c r="K130" s="21">
        <f t="shared" si="7"/>
        <v>0</v>
      </c>
      <c r="L130" s="82"/>
    </row>
    <row r="131" spans="2:12" ht="30" customHeight="1" x14ac:dyDescent="0.3">
      <c r="B131" s="81" t="str">
        <f t="shared" si="10"/>
        <v>JBook</v>
      </c>
      <c r="C131" s="2">
        <f>IF(ISTEXT(D131),MAX($C$4:$C130)+1,"")</f>
        <v>119</v>
      </c>
      <c r="D131" s="4" t="s">
        <v>11</v>
      </c>
      <c r="E131" s="96" t="s">
        <v>354</v>
      </c>
      <c r="F131" s="92" t="s">
        <v>43</v>
      </c>
      <c r="G131" s="76"/>
      <c r="H131" s="98"/>
      <c r="I131" s="14">
        <f t="shared" si="8"/>
        <v>1</v>
      </c>
      <c r="J131" s="15">
        <f t="shared" si="9"/>
        <v>0</v>
      </c>
      <c r="K131" s="21">
        <f t="shared" si="7"/>
        <v>0</v>
      </c>
      <c r="L131" s="82"/>
    </row>
    <row r="132" spans="2:12" ht="30" customHeight="1" x14ac:dyDescent="0.3">
      <c r="B132" s="81" t="str">
        <f t="shared" si="10"/>
        <v>JBook</v>
      </c>
      <c r="C132" s="2">
        <f>IF(ISTEXT(D132),MAX($C$4:$C131)+1,"")</f>
        <v>120</v>
      </c>
      <c r="D132" s="4" t="s">
        <v>9</v>
      </c>
      <c r="E132" s="96" t="s">
        <v>355</v>
      </c>
      <c r="F132" s="92" t="s">
        <v>43</v>
      </c>
      <c r="G132" s="76"/>
      <c r="H132" s="98"/>
      <c r="I132" s="14">
        <f t="shared" si="8"/>
        <v>3</v>
      </c>
      <c r="J132" s="15">
        <f t="shared" si="9"/>
        <v>0</v>
      </c>
      <c r="K132" s="21">
        <f t="shared" si="7"/>
        <v>0</v>
      </c>
      <c r="L132" s="82"/>
    </row>
    <row r="133" spans="2:12" ht="30" customHeight="1" x14ac:dyDescent="0.3">
      <c r="B133" s="81" t="str">
        <f t="shared" si="10"/>
        <v>JBook</v>
      </c>
      <c r="C133" s="2">
        <f>IF(ISTEXT(D133),MAX($C$4:$C132)+1,"")</f>
        <v>121</v>
      </c>
      <c r="D133" s="4" t="s">
        <v>9</v>
      </c>
      <c r="E133" s="96" t="s">
        <v>356</v>
      </c>
      <c r="F133" s="92" t="s">
        <v>43</v>
      </c>
      <c r="G133" s="76"/>
      <c r="H133" s="98"/>
      <c r="I133" s="14">
        <f t="shared" si="8"/>
        <v>3</v>
      </c>
      <c r="J133" s="15">
        <f t="shared" si="9"/>
        <v>0</v>
      </c>
      <c r="K133" s="21">
        <f t="shared" ref="K133:K196" si="11">I133*J133</f>
        <v>0</v>
      </c>
      <c r="L133" s="82"/>
    </row>
    <row r="134" spans="2:12" ht="30" customHeight="1" x14ac:dyDescent="0.3">
      <c r="B134" s="81" t="str">
        <f t="shared" si="10"/>
        <v>JBook</v>
      </c>
      <c r="C134" s="2">
        <f>IF(ISTEXT(D134),MAX($C$4:$C133)+1,"")</f>
        <v>122</v>
      </c>
      <c r="D134" s="4" t="s">
        <v>9</v>
      </c>
      <c r="E134" s="96" t="s">
        <v>357</v>
      </c>
      <c r="F134" s="92" t="s">
        <v>43</v>
      </c>
      <c r="G134" s="76"/>
      <c r="H134" s="98"/>
      <c r="I134" s="14">
        <f t="shared" si="8"/>
        <v>3</v>
      </c>
      <c r="J134" s="15">
        <f t="shared" si="9"/>
        <v>0</v>
      </c>
      <c r="K134" s="21">
        <f t="shared" si="11"/>
        <v>0</v>
      </c>
      <c r="L134" s="82"/>
    </row>
    <row r="135" spans="2:12" ht="30" customHeight="1" x14ac:dyDescent="0.3">
      <c r="B135" s="81" t="str">
        <f t="shared" si="10"/>
        <v>JBook</v>
      </c>
      <c r="C135" s="2">
        <f>IF(ISTEXT(D135),MAX($C$4:$C134)+1,"")</f>
        <v>123</v>
      </c>
      <c r="D135" s="4" t="s">
        <v>9</v>
      </c>
      <c r="E135" s="96" t="s">
        <v>358</v>
      </c>
      <c r="F135" s="92" t="s">
        <v>43</v>
      </c>
      <c r="G135" s="76"/>
      <c r="H135" s="98"/>
      <c r="I135" s="14">
        <f t="shared" si="8"/>
        <v>3</v>
      </c>
      <c r="J135" s="15">
        <f t="shared" si="9"/>
        <v>0</v>
      </c>
      <c r="K135" s="21">
        <f t="shared" si="11"/>
        <v>0</v>
      </c>
      <c r="L135" s="82"/>
    </row>
    <row r="136" spans="2:12" ht="41.4" x14ac:dyDescent="0.3">
      <c r="B136" s="81" t="str">
        <f t="shared" si="10"/>
        <v>JBook</v>
      </c>
      <c r="C136" s="2">
        <f>IF(ISTEXT(D136),MAX($C$4:$C135)+1,"")</f>
        <v>124</v>
      </c>
      <c r="D136" s="4" t="s">
        <v>9</v>
      </c>
      <c r="E136" s="96" t="s">
        <v>359</v>
      </c>
      <c r="F136" s="92" t="s">
        <v>43</v>
      </c>
      <c r="G136" s="76"/>
      <c r="H136" s="98"/>
      <c r="I136" s="14">
        <f t="shared" si="8"/>
        <v>3</v>
      </c>
      <c r="J136" s="15">
        <f t="shared" si="9"/>
        <v>0</v>
      </c>
      <c r="K136" s="21">
        <f t="shared" si="11"/>
        <v>0</v>
      </c>
      <c r="L136" s="82"/>
    </row>
    <row r="137" spans="2:12" ht="41.4" x14ac:dyDescent="0.3">
      <c r="B137" s="81" t="str">
        <f t="shared" si="10"/>
        <v>JBook</v>
      </c>
      <c r="C137" s="2">
        <f>IF(ISTEXT(D137),MAX($C$4:$C136)+1,"")</f>
        <v>125</v>
      </c>
      <c r="D137" s="4" t="s">
        <v>9</v>
      </c>
      <c r="E137" s="96" t="s">
        <v>360</v>
      </c>
      <c r="F137" s="92" t="s">
        <v>43</v>
      </c>
      <c r="G137" s="76"/>
      <c r="H137" s="98"/>
      <c r="I137" s="14">
        <f t="shared" si="8"/>
        <v>3</v>
      </c>
      <c r="J137" s="15">
        <f t="shared" si="9"/>
        <v>0</v>
      </c>
      <c r="K137" s="21">
        <f t="shared" si="11"/>
        <v>0</v>
      </c>
      <c r="L137" s="82"/>
    </row>
    <row r="138" spans="2:12" ht="30" customHeight="1" x14ac:dyDescent="0.3">
      <c r="B138" s="81" t="str">
        <f t="shared" si="10"/>
        <v>JBook</v>
      </c>
      <c r="C138" s="2">
        <f>IF(ISTEXT(D138),MAX($C$4:$C137)+1,"")</f>
        <v>126</v>
      </c>
      <c r="D138" s="4" t="s">
        <v>9</v>
      </c>
      <c r="E138" s="96" t="s">
        <v>361</v>
      </c>
      <c r="F138" s="92" t="s">
        <v>43</v>
      </c>
      <c r="G138" s="76"/>
      <c r="H138" s="98"/>
      <c r="I138" s="14">
        <f t="shared" si="8"/>
        <v>3</v>
      </c>
      <c r="J138" s="15">
        <f t="shared" si="9"/>
        <v>0</v>
      </c>
      <c r="K138" s="21">
        <f t="shared" si="11"/>
        <v>0</v>
      </c>
      <c r="L138" s="82"/>
    </row>
    <row r="139" spans="2:12" ht="30" customHeight="1" x14ac:dyDescent="0.3">
      <c r="B139" s="81" t="str">
        <f t="shared" si="10"/>
        <v>JBook</v>
      </c>
      <c r="C139" s="2">
        <f>IF(ISTEXT(D139),MAX($C$4:$C138)+1,"")</f>
        <v>127</v>
      </c>
      <c r="D139" s="4" t="s">
        <v>9</v>
      </c>
      <c r="E139" s="96" t="s">
        <v>362</v>
      </c>
      <c r="F139" s="92" t="s">
        <v>43</v>
      </c>
      <c r="G139" s="76"/>
      <c r="H139" s="98"/>
      <c r="I139" s="14">
        <f t="shared" si="8"/>
        <v>3</v>
      </c>
      <c r="J139" s="15">
        <f t="shared" si="9"/>
        <v>0</v>
      </c>
      <c r="K139" s="21">
        <f t="shared" si="11"/>
        <v>0</v>
      </c>
      <c r="L139" s="82"/>
    </row>
    <row r="140" spans="2:12" ht="30" customHeight="1" x14ac:dyDescent="0.3">
      <c r="B140" s="81" t="str">
        <f t="shared" si="10"/>
        <v>JBook</v>
      </c>
      <c r="C140" s="2">
        <f>IF(ISTEXT(D140),MAX($C$4:$C139)+1,"")</f>
        <v>128</v>
      </c>
      <c r="D140" s="4" t="s">
        <v>9</v>
      </c>
      <c r="E140" s="96" t="s">
        <v>363</v>
      </c>
      <c r="F140" s="92" t="s">
        <v>43</v>
      </c>
      <c r="G140" s="76"/>
      <c r="H140" s="98"/>
      <c r="I140" s="14">
        <f t="shared" si="8"/>
        <v>3</v>
      </c>
      <c r="J140" s="15">
        <f t="shared" si="9"/>
        <v>0</v>
      </c>
      <c r="K140" s="21">
        <f t="shared" si="11"/>
        <v>0</v>
      </c>
      <c r="L140" s="82"/>
    </row>
    <row r="141" spans="2:12" ht="41.4" x14ac:dyDescent="0.3">
      <c r="B141" s="81" t="str">
        <f t="shared" si="10"/>
        <v>JBook</v>
      </c>
      <c r="C141" s="2">
        <f>IF(ISTEXT(D141),MAX($C$4:$C140)+1,"")</f>
        <v>129</v>
      </c>
      <c r="D141" s="4" t="s">
        <v>9</v>
      </c>
      <c r="E141" s="96" t="s">
        <v>364</v>
      </c>
      <c r="F141" s="92" t="s">
        <v>43</v>
      </c>
      <c r="G141" s="76"/>
      <c r="H141" s="98"/>
      <c r="I141" s="14">
        <f t="shared" si="8"/>
        <v>3</v>
      </c>
      <c r="J141" s="15">
        <f t="shared" si="9"/>
        <v>0</v>
      </c>
      <c r="K141" s="21">
        <f t="shared" si="11"/>
        <v>0</v>
      </c>
      <c r="L141" s="82"/>
    </row>
    <row r="142" spans="2:12" ht="30" customHeight="1" x14ac:dyDescent="0.3">
      <c r="B142" s="81" t="str">
        <f t="shared" si="10"/>
        <v>JBook</v>
      </c>
      <c r="C142" s="2">
        <f>IF(ISTEXT(D142),MAX($C$4:$C141)+1,"")</f>
        <v>130</v>
      </c>
      <c r="D142" s="4" t="s">
        <v>9</v>
      </c>
      <c r="E142" s="96" t="s">
        <v>365</v>
      </c>
      <c r="F142" s="92" t="s">
        <v>43</v>
      </c>
      <c r="G142" s="76"/>
      <c r="H142" s="98"/>
      <c r="I142" s="14">
        <f t="shared" si="8"/>
        <v>3</v>
      </c>
      <c r="J142" s="15">
        <f t="shared" si="9"/>
        <v>0</v>
      </c>
      <c r="K142" s="21">
        <f t="shared" si="11"/>
        <v>0</v>
      </c>
      <c r="L142" s="82"/>
    </row>
    <row r="143" spans="2:12" ht="41.4" x14ac:dyDescent="0.3">
      <c r="B143" s="81" t="str">
        <f t="shared" si="10"/>
        <v>JBook</v>
      </c>
      <c r="C143" s="2">
        <f>IF(ISTEXT(D143),MAX($C$4:$C142)+1,"")</f>
        <v>131</v>
      </c>
      <c r="D143" s="4" t="s">
        <v>9</v>
      </c>
      <c r="E143" s="96" t="s">
        <v>366</v>
      </c>
      <c r="F143" s="92" t="s">
        <v>43</v>
      </c>
      <c r="G143" s="76"/>
      <c r="H143" s="98"/>
      <c r="I143" s="14">
        <f t="shared" ref="I143:I204" si="12">VLOOKUP($D143,SpecData,2,FALSE)</f>
        <v>3</v>
      </c>
      <c r="J143" s="15">
        <f t="shared" ref="J143:J204" si="13">VLOOKUP($F143,AvailabilityData,2,FALSE)</f>
        <v>0</v>
      </c>
      <c r="K143" s="21">
        <f t="shared" si="11"/>
        <v>0</v>
      </c>
      <c r="L143" s="82"/>
    </row>
    <row r="144" spans="2:12" ht="41.4" x14ac:dyDescent="0.3">
      <c r="B144" s="81" t="str">
        <f t="shared" si="10"/>
        <v>JBook</v>
      </c>
      <c r="C144" s="2">
        <f>IF(ISTEXT(D144),MAX($C$4:$C143)+1,"")</f>
        <v>132</v>
      </c>
      <c r="D144" s="4" t="s">
        <v>9</v>
      </c>
      <c r="E144" s="96" t="s">
        <v>367</v>
      </c>
      <c r="F144" s="92" t="s">
        <v>43</v>
      </c>
      <c r="G144" s="76"/>
      <c r="H144" s="98"/>
      <c r="I144" s="14">
        <f t="shared" si="12"/>
        <v>3</v>
      </c>
      <c r="J144" s="15">
        <f t="shared" si="13"/>
        <v>0</v>
      </c>
      <c r="K144" s="21">
        <f t="shared" si="11"/>
        <v>0</v>
      </c>
      <c r="L144" s="82"/>
    </row>
    <row r="145" spans="2:12" ht="41.4" x14ac:dyDescent="0.3">
      <c r="B145" s="81" t="str">
        <f t="shared" si="10"/>
        <v>JBook</v>
      </c>
      <c r="C145" s="2">
        <f>IF(ISTEXT(D145),MAX($C$4:$C144)+1,"")</f>
        <v>133</v>
      </c>
      <c r="D145" s="4" t="s">
        <v>9</v>
      </c>
      <c r="E145" s="96" t="s">
        <v>368</v>
      </c>
      <c r="F145" s="92" t="s">
        <v>43</v>
      </c>
      <c r="G145" s="76"/>
      <c r="H145" s="98"/>
      <c r="I145" s="14">
        <f t="shared" si="12"/>
        <v>3</v>
      </c>
      <c r="J145" s="15">
        <f t="shared" si="13"/>
        <v>0</v>
      </c>
      <c r="K145" s="21">
        <f t="shared" si="11"/>
        <v>0</v>
      </c>
      <c r="L145" s="82"/>
    </row>
    <row r="146" spans="2:12" ht="55.2" x14ac:dyDescent="0.3">
      <c r="B146" s="81" t="str">
        <f t="shared" si="10"/>
        <v>JBook</v>
      </c>
      <c r="C146" s="2">
        <f>IF(ISTEXT(D146),MAX($C$4:$C145)+1,"")</f>
        <v>134</v>
      </c>
      <c r="D146" s="4" t="s">
        <v>9</v>
      </c>
      <c r="E146" s="96" t="s">
        <v>369</v>
      </c>
      <c r="F146" s="92" t="s">
        <v>43</v>
      </c>
      <c r="G146" s="76"/>
      <c r="H146" s="98"/>
      <c r="I146" s="14">
        <f t="shared" si="12"/>
        <v>3</v>
      </c>
      <c r="J146" s="15">
        <f t="shared" si="13"/>
        <v>0</v>
      </c>
      <c r="K146" s="21">
        <f t="shared" si="11"/>
        <v>0</v>
      </c>
      <c r="L146" s="82"/>
    </row>
    <row r="147" spans="2:12" ht="30" customHeight="1" x14ac:dyDescent="0.3">
      <c r="B147" s="81" t="str">
        <f t="shared" si="10"/>
        <v>JBook</v>
      </c>
      <c r="C147" s="2">
        <f>IF(ISTEXT(D147),MAX($C$4:$C146)+1,"")</f>
        <v>135</v>
      </c>
      <c r="D147" s="4" t="s">
        <v>9</v>
      </c>
      <c r="E147" s="96" t="s">
        <v>370</v>
      </c>
      <c r="F147" s="92" t="s">
        <v>43</v>
      </c>
      <c r="G147" s="76"/>
      <c r="H147" s="98"/>
      <c r="I147" s="14">
        <f t="shared" si="12"/>
        <v>3</v>
      </c>
      <c r="J147" s="15">
        <f t="shared" si="13"/>
        <v>0</v>
      </c>
      <c r="K147" s="21">
        <f t="shared" si="11"/>
        <v>0</v>
      </c>
      <c r="L147" s="82"/>
    </row>
    <row r="148" spans="2:12" ht="30" customHeight="1" x14ac:dyDescent="0.3">
      <c r="B148" s="81" t="str">
        <f t="shared" si="10"/>
        <v>JBook</v>
      </c>
      <c r="C148" s="2">
        <f>IF(ISTEXT(D148),MAX($C$4:$C147)+1,"")</f>
        <v>136</v>
      </c>
      <c r="D148" s="4" t="s">
        <v>9</v>
      </c>
      <c r="E148" s="96" t="s">
        <v>371</v>
      </c>
      <c r="F148" s="92" t="s">
        <v>43</v>
      </c>
      <c r="G148" s="76"/>
      <c r="H148" s="98"/>
      <c r="I148" s="14">
        <f t="shared" si="12"/>
        <v>3</v>
      </c>
      <c r="J148" s="15">
        <f t="shared" si="13"/>
        <v>0</v>
      </c>
      <c r="K148" s="21">
        <f t="shared" si="11"/>
        <v>0</v>
      </c>
      <c r="L148" s="82"/>
    </row>
    <row r="149" spans="2:12" ht="41.4" x14ac:dyDescent="0.3">
      <c r="B149" s="81" t="str">
        <f t="shared" si="10"/>
        <v>JBook</v>
      </c>
      <c r="C149" s="2">
        <f>IF(ISTEXT(D149),MAX($C$4:$C148)+1,"")</f>
        <v>137</v>
      </c>
      <c r="D149" s="4" t="s">
        <v>10</v>
      </c>
      <c r="E149" s="96" t="s">
        <v>372</v>
      </c>
      <c r="F149" s="92" t="s">
        <v>43</v>
      </c>
      <c r="G149" s="76"/>
      <c r="H149" s="98"/>
      <c r="I149" s="14">
        <f t="shared" si="12"/>
        <v>2</v>
      </c>
      <c r="J149" s="15">
        <f t="shared" si="13"/>
        <v>0</v>
      </c>
      <c r="K149" s="21">
        <f t="shared" si="11"/>
        <v>0</v>
      </c>
      <c r="L149" s="82"/>
    </row>
    <row r="150" spans="2:12" ht="27.6" x14ac:dyDescent="0.3">
      <c r="B150" s="81" t="str">
        <f t="shared" si="10"/>
        <v>JBook</v>
      </c>
      <c r="C150" s="2">
        <f>IF(ISTEXT(D150),MAX($C$4:$C149)+1,"")</f>
        <v>138</v>
      </c>
      <c r="D150" s="4" t="s">
        <v>9</v>
      </c>
      <c r="E150" s="96" t="s">
        <v>373</v>
      </c>
      <c r="F150" s="92" t="s">
        <v>43</v>
      </c>
      <c r="G150" s="76"/>
      <c r="H150" s="98"/>
      <c r="I150" s="14">
        <f t="shared" si="12"/>
        <v>3</v>
      </c>
      <c r="J150" s="15">
        <f t="shared" si="13"/>
        <v>0</v>
      </c>
      <c r="K150" s="21">
        <f t="shared" si="11"/>
        <v>0</v>
      </c>
      <c r="L150" s="82"/>
    </row>
    <row r="151" spans="2:12" ht="30" customHeight="1" x14ac:dyDescent="0.3">
      <c r="B151" s="81" t="str">
        <f t="shared" si="10"/>
        <v>JBook</v>
      </c>
      <c r="C151" s="2">
        <f>IF(ISTEXT(D151),MAX($C$4:$C150)+1,"")</f>
        <v>139</v>
      </c>
      <c r="D151" s="4" t="s">
        <v>9</v>
      </c>
      <c r="E151" s="96" t="s">
        <v>374</v>
      </c>
      <c r="F151" s="92" t="s">
        <v>43</v>
      </c>
      <c r="G151" s="76"/>
      <c r="H151" s="98"/>
      <c r="I151" s="14">
        <f t="shared" si="12"/>
        <v>3</v>
      </c>
      <c r="J151" s="15">
        <f t="shared" si="13"/>
        <v>0</v>
      </c>
      <c r="K151" s="21">
        <f t="shared" si="11"/>
        <v>0</v>
      </c>
      <c r="L151" s="82"/>
    </row>
    <row r="152" spans="2:12" ht="30" customHeight="1" x14ac:dyDescent="0.3">
      <c r="B152" s="81" t="str">
        <f t="shared" si="10"/>
        <v>JBook</v>
      </c>
      <c r="C152" s="2">
        <f>IF(ISTEXT(D152),MAX($C$4:$C151)+1,"")</f>
        <v>140</v>
      </c>
      <c r="D152" s="4" t="s">
        <v>9</v>
      </c>
      <c r="E152" s="96" t="s">
        <v>375</v>
      </c>
      <c r="F152" s="92" t="s">
        <v>43</v>
      </c>
      <c r="G152" s="76"/>
      <c r="H152" s="98"/>
      <c r="I152" s="14">
        <f t="shared" si="12"/>
        <v>3</v>
      </c>
      <c r="J152" s="15">
        <f t="shared" si="13"/>
        <v>0</v>
      </c>
      <c r="K152" s="21">
        <f t="shared" si="11"/>
        <v>0</v>
      </c>
      <c r="L152" s="82"/>
    </row>
    <row r="153" spans="2:12" ht="30" customHeight="1" x14ac:dyDescent="0.3">
      <c r="B153" s="81" t="str">
        <f t="shared" si="10"/>
        <v>JBook</v>
      </c>
      <c r="C153" s="2">
        <f>IF(ISTEXT(D153),MAX($C$4:$C152)+1,"")</f>
        <v>141</v>
      </c>
      <c r="D153" s="4" t="s">
        <v>9</v>
      </c>
      <c r="E153" s="96" t="s">
        <v>376</v>
      </c>
      <c r="F153" s="92" t="s">
        <v>43</v>
      </c>
      <c r="G153" s="76"/>
      <c r="H153" s="98"/>
      <c r="I153" s="14">
        <f t="shared" si="12"/>
        <v>3</v>
      </c>
      <c r="J153" s="15">
        <f t="shared" si="13"/>
        <v>0</v>
      </c>
      <c r="K153" s="21">
        <f t="shared" si="11"/>
        <v>0</v>
      </c>
      <c r="L153" s="82"/>
    </row>
    <row r="154" spans="2:12" ht="30" customHeight="1" x14ac:dyDescent="0.3">
      <c r="B154" s="81" t="str">
        <f t="shared" si="10"/>
        <v>JBook</v>
      </c>
      <c r="C154" s="2">
        <f>IF(ISTEXT(D154),MAX($C$4:$C153)+1,"")</f>
        <v>142</v>
      </c>
      <c r="D154" s="4" t="s">
        <v>9</v>
      </c>
      <c r="E154" s="96" t="s">
        <v>377</v>
      </c>
      <c r="F154" s="92" t="s">
        <v>43</v>
      </c>
      <c r="G154" s="76"/>
      <c r="H154" s="98"/>
      <c r="I154" s="14">
        <f t="shared" si="12"/>
        <v>3</v>
      </c>
      <c r="J154" s="15">
        <f t="shared" si="13"/>
        <v>0</v>
      </c>
      <c r="K154" s="21">
        <f t="shared" si="11"/>
        <v>0</v>
      </c>
      <c r="L154" s="82"/>
    </row>
    <row r="155" spans="2:12" ht="30" customHeight="1" x14ac:dyDescent="0.3">
      <c r="B155" s="81" t="str">
        <f t="shared" si="10"/>
        <v>JBook</v>
      </c>
      <c r="C155" s="2">
        <f>IF(ISTEXT(D155),MAX($C$4:$C154)+1,"")</f>
        <v>143</v>
      </c>
      <c r="D155" s="4" t="s">
        <v>9</v>
      </c>
      <c r="E155" s="96" t="s">
        <v>378</v>
      </c>
      <c r="F155" s="92" t="s">
        <v>43</v>
      </c>
      <c r="G155" s="76"/>
      <c r="H155" s="98"/>
      <c r="I155" s="14">
        <f t="shared" si="12"/>
        <v>3</v>
      </c>
      <c r="J155" s="15">
        <f t="shared" si="13"/>
        <v>0</v>
      </c>
      <c r="K155" s="21">
        <f t="shared" si="11"/>
        <v>0</v>
      </c>
      <c r="L155" s="82"/>
    </row>
    <row r="156" spans="2:12" ht="30" customHeight="1" x14ac:dyDescent="0.3">
      <c r="B156" s="81" t="str">
        <f t="shared" si="10"/>
        <v>JBook</v>
      </c>
      <c r="C156" s="2">
        <f>IF(ISTEXT(D156),MAX($C$4:$C155)+1,"")</f>
        <v>144</v>
      </c>
      <c r="D156" s="4" t="s">
        <v>9</v>
      </c>
      <c r="E156" s="184" t="s">
        <v>379</v>
      </c>
      <c r="F156" s="92" t="s">
        <v>43</v>
      </c>
      <c r="G156" s="76"/>
      <c r="H156" s="98"/>
      <c r="I156" s="14">
        <f t="shared" si="12"/>
        <v>3</v>
      </c>
      <c r="J156" s="15">
        <f t="shared" si="13"/>
        <v>0</v>
      </c>
      <c r="K156" s="21">
        <f t="shared" si="11"/>
        <v>0</v>
      </c>
      <c r="L156" s="82"/>
    </row>
    <row r="157" spans="2:12" ht="30" customHeight="1" x14ac:dyDescent="0.3">
      <c r="B157" s="81" t="str">
        <f t="shared" ref="B157:B204" si="14">IF(C157="","",$B$4)</f>
        <v>JBook</v>
      </c>
      <c r="C157" s="2">
        <f>IF(ISTEXT(D157),MAX($C$4:$C156)+1,"")</f>
        <v>145</v>
      </c>
      <c r="D157" s="4" t="s">
        <v>9</v>
      </c>
      <c r="E157" s="184" t="s">
        <v>380</v>
      </c>
      <c r="F157" s="92" t="s">
        <v>43</v>
      </c>
      <c r="G157" s="76"/>
      <c r="H157" s="98"/>
      <c r="I157" s="14">
        <f t="shared" si="12"/>
        <v>3</v>
      </c>
      <c r="J157" s="15">
        <f t="shared" si="13"/>
        <v>0</v>
      </c>
      <c r="K157" s="21">
        <f t="shared" si="11"/>
        <v>0</v>
      </c>
      <c r="L157" s="82"/>
    </row>
    <row r="158" spans="2:12" ht="41.4" x14ac:dyDescent="0.3">
      <c r="B158" s="81" t="str">
        <f t="shared" si="14"/>
        <v>JBook</v>
      </c>
      <c r="C158" s="2">
        <f>IF(ISTEXT(D158),MAX($C$4:$C157)+1,"")</f>
        <v>146</v>
      </c>
      <c r="D158" s="4" t="s">
        <v>9</v>
      </c>
      <c r="E158" s="96" t="s">
        <v>381</v>
      </c>
      <c r="F158" s="92" t="s">
        <v>43</v>
      </c>
      <c r="G158" s="76"/>
      <c r="H158" s="98"/>
      <c r="I158" s="14">
        <f t="shared" si="12"/>
        <v>3</v>
      </c>
      <c r="J158" s="15">
        <f t="shared" si="13"/>
        <v>0</v>
      </c>
      <c r="K158" s="21">
        <f t="shared" si="11"/>
        <v>0</v>
      </c>
      <c r="L158" s="82"/>
    </row>
    <row r="159" spans="2:12" ht="30" customHeight="1" x14ac:dyDescent="0.3">
      <c r="B159" s="81" t="str">
        <f t="shared" si="14"/>
        <v>JBook</v>
      </c>
      <c r="C159" s="2">
        <f>IF(ISTEXT(D159),MAX($C$4:$C158)+1,"")</f>
        <v>147</v>
      </c>
      <c r="D159" s="4" t="s">
        <v>9</v>
      </c>
      <c r="E159" s="96" t="s">
        <v>382</v>
      </c>
      <c r="F159" s="92" t="s">
        <v>43</v>
      </c>
      <c r="G159" s="76"/>
      <c r="H159" s="98"/>
      <c r="I159" s="14">
        <f t="shared" si="12"/>
        <v>3</v>
      </c>
      <c r="J159" s="15">
        <f t="shared" si="13"/>
        <v>0</v>
      </c>
      <c r="K159" s="21">
        <f t="shared" si="11"/>
        <v>0</v>
      </c>
      <c r="L159" s="82"/>
    </row>
    <row r="160" spans="2:12" ht="30" customHeight="1" x14ac:dyDescent="0.3">
      <c r="B160" s="81" t="str">
        <f t="shared" si="14"/>
        <v>JBook</v>
      </c>
      <c r="C160" s="2">
        <f>IF(ISTEXT(D160),MAX($C$4:$C159)+1,"")</f>
        <v>148</v>
      </c>
      <c r="D160" s="4" t="s">
        <v>9</v>
      </c>
      <c r="E160" s="96" t="s">
        <v>383</v>
      </c>
      <c r="F160" s="92" t="s">
        <v>43</v>
      </c>
      <c r="G160" s="76"/>
      <c r="H160" s="98"/>
      <c r="I160" s="14">
        <f t="shared" si="12"/>
        <v>3</v>
      </c>
      <c r="J160" s="15">
        <f t="shared" si="13"/>
        <v>0</v>
      </c>
      <c r="K160" s="21">
        <f t="shared" si="11"/>
        <v>0</v>
      </c>
      <c r="L160" s="82"/>
    </row>
    <row r="161" spans="2:12" ht="30" customHeight="1" x14ac:dyDescent="0.3">
      <c r="B161" s="81" t="str">
        <f t="shared" si="14"/>
        <v>JBook</v>
      </c>
      <c r="C161" s="2">
        <f>IF(ISTEXT(D161),MAX($C$4:$C160)+1,"")</f>
        <v>149</v>
      </c>
      <c r="D161" s="4" t="s">
        <v>9</v>
      </c>
      <c r="E161" s="96" t="s">
        <v>384</v>
      </c>
      <c r="F161" s="92" t="s">
        <v>43</v>
      </c>
      <c r="G161" s="76"/>
      <c r="H161" s="98"/>
      <c r="I161" s="14">
        <f t="shared" si="12"/>
        <v>3</v>
      </c>
      <c r="J161" s="15">
        <f t="shared" si="13"/>
        <v>0</v>
      </c>
      <c r="K161" s="21">
        <f t="shared" si="11"/>
        <v>0</v>
      </c>
      <c r="L161" s="82"/>
    </row>
    <row r="162" spans="2:12" ht="30" customHeight="1" x14ac:dyDescent="0.3">
      <c r="B162" s="81" t="str">
        <f t="shared" si="14"/>
        <v>JBook</v>
      </c>
      <c r="C162" s="2">
        <f>IF(ISTEXT(D162),MAX($C$4:$C161)+1,"")</f>
        <v>150</v>
      </c>
      <c r="D162" s="4" t="s">
        <v>10</v>
      </c>
      <c r="E162" s="96" t="s">
        <v>385</v>
      </c>
      <c r="F162" s="92" t="s">
        <v>43</v>
      </c>
      <c r="G162" s="76"/>
      <c r="H162" s="98"/>
      <c r="I162" s="14">
        <f t="shared" si="12"/>
        <v>2</v>
      </c>
      <c r="J162" s="15">
        <f t="shared" si="13"/>
        <v>0</v>
      </c>
      <c r="K162" s="21">
        <f t="shared" si="11"/>
        <v>0</v>
      </c>
      <c r="L162" s="82"/>
    </row>
    <row r="163" spans="2:12" ht="30" customHeight="1" x14ac:dyDescent="0.3">
      <c r="B163" s="81" t="str">
        <f t="shared" si="14"/>
        <v>JBook</v>
      </c>
      <c r="C163" s="2">
        <f>IF(ISTEXT(D163),MAX($C$4:$C162)+1,"")</f>
        <v>151</v>
      </c>
      <c r="D163" s="4" t="s">
        <v>9</v>
      </c>
      <c r="E163" s="96" t="s">
        <v>386</v>
      </c>
      <c r="F163" s="92" t="s">
        <v>43</v>
      </c>
      <c r="G163" s="76"/>
      <c r="H163" s="98"/>
      <c r="I163" s="14">
        <f t="shared" si="12"/>
        <v>3</v>
      </c>
      <c r="J163" s="15">
        <f t="shared" si="13"/>
        <v>0</v>
      </c>
      <c r="K163" s="21">
        <f t="shared" si="11"/>
        <v>0</v>
      </c>
      <c r="L163" s="82"/>
    </row>
    <row r="164" spans="2:12" ht="30" customHeight="1" x14ac:dyDescent="0.3">
      <c r="B164" s="81" t="str">
        <f t="shared" si="14"/>
        <v>JBook</v>
      </c>
      <c r="C164" s="2">
        <f>IF(ISTEXT(D164),MAX($C$4:$C163)+1,"")</f>
        <v>152</v>
      </c>
      <c r="D164" s="4" t="s">
        <v>9</v>
      </c>
      <c r="E164" s="96" t="s">
        <v>387</v>
      </c>
      <c r="F164" s="92" t="s">
        <v>43</v>
      </c>
      <c r="G164" s="76"/>
      <c r="H164" s="98"/>
      <c r="I164" s="14">
        <f t="shared" si="12"/>
        <v>3</v>
      </c>
      <c r="J164" s="15">
        <f t="shared" si="13"/>
        <v>0</v>
      </c>
      <c r="K164" s="21">
        <f t="shared" si="11"/>
        <v>0</v>
      </c>
      <c r="L164" s="82"/>
    </row>
    <row r="165" spans="2:12" ht="30" customHeight="1" x14ac:dyDescent="0.3">
      <c r="B165" s="81" t="str">
        <f t="shared" si="14"/>
        <v>JBook</v>
      </c>
      <c r="C165" s="2">
        <f>IF(ISTEXT(D165),MAX($C$4:$C164)+1,"")</f>
        <v>153</v>
      </c>
      <c r="D165" s="4" t="s">
        <v>9</v>
      </c>
      <c r="E165" s="96" t="s">
        <v>1570</v>
      </c>
      <c r="F165" s="92" t="s">
        <v>43</v>
      </c>
      <c r="G165" s="76"/>
      <c r="H165" s="98"/>
      <c r="I165" s="14">
        <f t="shared" si="12"/>
        <v>3</v>
      </c>
      <c r="J165" s="15">
        <f t="shared" si="13"/>
        <v>0</v>
      </c>
      <c r="K165" s="21">
        <f t="shared" si="11"/>
        <v>0</v>
      </c>
      <c r="L165" s="82"/>
    </row>
    <row r="166" spans="2:12" ht="30" customHeight="1" x14ac:dyDescent="0.3">
      <c r="B166" s="81" t="str">
        <f t="shared" si="14"/>
        <v>JBook</v>
      </c>
      <c r="C166" s="2">
        <f>IF(ISTEXT(D166),MAX($C$4:$C165)+1,"")</f>
        <v>154</v>
      </c>
      <c r="D166" s="4" t="s">
        <v>9</v>
      </c>
      <c r="E166" s="96" t="s">
        <v>388</v>
      </c>
      <c r="F166" s="92" t="s">
        <v>43</v>
      </c>
      <c r="G166" s="76"/>
      <c r="H166" s="98"/>
      <c r="I166" s="14">
        <f t="shared" si="12"/>
        <v>3</v>
      </c>
      <c r="J166" s="15">
        <f t="shared" si="13"/>
        <v>0</v>
      </c>
      <c r="K166" s="21">
        <f t="shared" si="11"/>
        <v>0</v>
      </c>
      <c r="L166" s="82"/>
    </row>
    <row r="167" spans="2:12" ht="30" customHeight="1" x14ac:dyDescent="0.3">
      <c r="B167" s="81" t="str">
        <f t="shared" si="14"/>
        <v>JBook</v>
      </c>
      <c r="C167" s="2">
        <f>IF(ISTEXT(D167),MAX($C$4:$C166)+1,"")</f>
        <v>155</v>
      </c>
      <c r="D167" s="4" t="s">
        <v>9</v>
      </c>
      <c r="E167" s="93" t="s">
        <v>389</v>
      </c>
      <c r="F167" s="92" t="s">
        <v>43</v>
      </c>
      <c r="G167" s="76"/>
      <c r="H167" s="98"/>
      <c r="I167" s="14">
        <f t="shared" si="12"/>
        <v>3</v>
      </c>
      <c r="J167" s="15">
        <f t="shared" si="13"/>
        <v>0</v>
      </c>
      <c r="K167" s="21">
        <f t="shared" si="11"/>
        <v>0</v>
      </c>
      <c r="L167" s="82"/>
    </row>
    <row r="168" spans="2:12" s="106" customFormat="1" ht="30" customHeight="1" x14ac:dyDescent="0.3">
      <c r="B168" s="86"/>
      <c r="C168" s="86" t="str">
        <f>IF(ISTEXT(D168),MAX($C$7:$C167)+1,"")</f>
        <v/>
      </c>
      <c r="D168" s="3"/>
      <c r="E168" s="94" t="s">
        <v>1707</v>
      </c>
      <c r="F168" s="183"/>
      <c r="G168" s="72"/>
      <c r="H168" s="72"/>
      <c r="I168" s="72"/>
      <c r="J168" s="72"/>
      <c r="K168" s="72"/>
      <c r="L168" s="72"/>
    </row>
    <row r="169" spans="2:12" ht="30" customHeight="1" x14ac:dyDescent="0.3">
      <c r="B169" s="81" t="str">
        <f t="shared" si="14"/>
        <v>JBook</v>
      </c>
      <c r="C169" s="2">
        <f>IF(ISTEXT(D169),MAX($C$4:$C167)+1,"")</f>
        <v>156</v>
      </c>
      <c r="D169" s="4" t="s">
        <v>9</v>
      </c>
      <c r="E169" s="99" t="s">
        <v>390</v>
      </c>
      <c r="F169" s="92" t="s">
        <v>43</v>
      </c>
      <c r="G169" s="76"/>
      <c r="H169" s="98"/>
      <c r="I169" s="14">
        <f t="shared" si="12"/>
        <v>3</v>
      </c>
      <c r="J169" s="15">
        <f t="shared" si="13"/>
        <v>0</v>
      </c>
      <c r="K169" s="21">
        <f t="shared" si="11"/>
        <v>0</v>
      </c>
      <c r="L169" s="82"/>
    </row>
    <row r="170" spans="2:12" ht="30" customHeight="1" x14ac:dyDescent="0.3">
      <c r="B170" s="81" t="str">
        <f t="shared" si="14"/>
        <v>JBook</v>
      </c>
      <c r="C170" s="2">
        <f>IF(ISTEXT(D170),MAX($C$4:$C169)+1,"")</f>
        <v>157</v>
      </c>
      <c r="D170" s="4" t="s">
        <v>9</v>
      </c>
      <c r="E170" s="99" t="s">
        <v>241</v>
      </c>
      <c r="F170" s="92" t="s">
        <v>43</v>
      </c>
      <c r="G170" s="76"/>
      <c r="H170" s="98"/>
      <c r="I170" s="14">
        <f t="shared" si="12"/>
        <v>3</v>
      </c>
      <c r="J170" s="15">
        <f t="shared" si="13"/>
        <v>0</v>
      </c>
      <c r="K170" s="21">
        <f t="shared" si="11"/>
        <v>0</v>
      </c>
      <c r="L170" s="82"/>
    </row>
    <row r="171" spans="2:12" ht="30" customHeight="1" x14ac:dyDescent="0.3">
      <c r="B171" s="81" t="str">
        <f t="shared" si="14"/>
        <v>JBook</v>
      </c>
      <c r="C171" s="2">
        <f>IF(ISTEXT(D171),MAX($C$4:$C170)+1,"")</f>
        <v>158</v>
      </c>
      <c r="D171" s="4" t="s">
        <v>9</v>
      </c>
      <c r="E171" s="95" t="s">
        <v>391</v>
      </c>
      <c r="F171" s="92" t="s">
        <v>43</v>
      </c>
      <c r="G171" s="76"/>
      <c r="H171" s="98"/>
      <c r="I171" s="14">
        <f t="shared" si="12"/>
        <v>3</v>
      </c>
      <c r="J171" s="15">
        <f t="shared" si="13"/>
        <v>0</v>
      </c>
      <c r="K171" s="21">
        <f t="shared" si="11"/>
        <v>0</v>
      </c>
      <c r="L171" s="82"/>
    </row>
    <row r="172" spans="2:12" ht="30" customHeight="1" x14ac:dyDescent="0.3">
      <c r="B172" s="81" t="str">
        <f t="shared" si="14"/>
        <v>JBook</v>
      </c>
      <c r="C172" s="2">
        <f>IF(ISTEXT(D172),MAX($C$4:$C171)+1,"")</f>
        <v>159</v>
      </c>
      <c r="D172" s="4" t="s">
        <v>9</v>
      </c>
      <c r="E172" s="95" t="s">
        <v>392</v>
      </c>
      <c r="F172" s="92" t="s">
        <v>43</v>
      </c>
      <c r="G172" s="76"/>
      <c r="H172" s="98"/>
      <c r="I172" s="14">
        <f t="shared" si="12"/>
        <v>3</v>
      </c>
      <c r="J172" s="15">
        <f t="shared" si="13"/>
        <v>0</v>
      </c>
      <c r="K172" s="21">
        <f t="shared" si="11"/>
        <v>0</v>
      </c>
      <c r="L172" s="82"/>
    </row>
    <row r="173" spans="2:12" ht="30" customHeight="1" x14ac:dyDescent="0.3">
      <c r="B173" s="81" t="str">
        <f t="shared" si="14"/>
        <v>JBook</v>
      </c>
      <c r="C173" s="2">
        <f>IF(ISTEXT(D173),MAX($C$4:$C172)+1,"")</f>
        <v>160</v>
      </c>
      <c r="D173" s="4" t="s">
        <v>9</v>
      </c>
      <c r="E173" s="95" t="s">
        <v>271</v>
      </c>
      <c r="F173" s="92" t="s">
        <v>43</v>
      </c>
      <c r="G173" s="76"/>
      <c r="H173" s="98"/>
      <c r="I173" s="14">
        <f t="shared" si="12"/>
        <v>3</v>
      </c>
      <c r="J173" s="15">
        <f t="shared" si="13"/>
        <v>0</v>
      </c>
      <c r="K173" s="21">
        <f t="shared" si="11"/>
        <v>0</v>
      </c>
      <c r="L173" s="82"/>
    </row>
    <row r="174" spans="2:12" ht="30" customHeight="1" x14ac:dyDescent="0.3">
      <c r="B174" s="81" t="str">
        <f t="shared" si="14"/>
        <v>JBook</v>
      </c>
      <c r="C174" s="2">
        <f>IF(ISTEXT(D174),MAX($C$4:$C173)+1,"")</f>
        <v>161</v>
      </c>
      <c r="D174" s="4" t="s">
        <v>9</v>
      </c>
      <c r="E174" s="95" t="s">
        <v>288</v>
      </c>
      <c r="F174" s="92" t="s">
        <v>43</v>
      </c>
      <c r="G174" s="76"/>
      <c r="H174" s="98"/>
      <c r="I174" s="14">
        <f t="shared" si="12"/>
        <v>3</v>
      </c>
      <c r="J174" s="15">
        <f t="shared" si="13"/>
        <v>0</v>
      </c>
      <c r="K174" s="21">
        <f t="shared" si="11"/>
        <v>0</v>
      </c>
      <c r="L174" s="82"/>
    </row>
    <row r="175" spans="2:12" ht="30" customHeight="1" x14ac:dyDescent="0.3">
      <c r="B175" s="81" t="str">
        <f t="shared" si="14"/>
        <v>JBook</v>
      </c>
      <c r="C175" s="2">
        <f>IF(ISTEXT(D175),MAX($C$4:$C174)+1,"")</f>
        <v>162</v>
      </c>
      <c r="D175" s="4" t="s">
        <v>9</v>
      </c>
      <c r="E175" s="95" t="s">
        <v>393</v>
      </c>
      <c r="F175" s="92" t="s">
        <v>43</v>
      </c>
      <c r="G175" s="76"/>
      <c r="H175" s="98"/>
      <c r="I175" s="14">
        <f t="shared" si="12"/>
        <v>3</v>
      </c>
      <c r="J175" s="15">
        <f t="shared" si="13"/>
        <v>0</v>
      </c>
      <c r="K175" s="21">
        <f t="shared" si="11"/>
        <v>0</v>
      </c>
      <c r="L175" s="82"/>
    </row>
    <row r="176" spans="2:12" ht="30" customHeight="1" x14ac:dyDescent="0.3">
      <c r="B176" s="81" t="str">
        <f t="shared" si="14"/>
        <v>JBook</v>
      </c>
      <c r="C176" s="2">
        <f>IF(ISTEXT(D176),MAX($C$4:$C175)+1,"")</f>
        <v>163</v>
      </c>
      <c r="D176" s="4" t="s">
        <v>9</v>
      </c>
      <c r="E176" s="95" t="s">
        <v>394</v>
      </c>
      <c r="F176" s="92" t="s">
        <v>43</v>
      </c>
      <c r="G176" s="76"/>
      <c r="H176" s="98"/>
      <c r="I176" s="14">
        <f t="shared" si="12"/>
        <v>3</v>
      </c>
      <c r="J176" s="15">
        <f t="shared" si="13"/>
        <v>0</v>
      </c>
      <c r="K176" s="21">
        <f t="shared" si="11"/>
        <v>0</v>
      </c>
      <c r="L176" s="82"/>
    </row>
    <row r="177" spans="2:12" ht="30" customHeight="1" x14ac:dyDescent="0.3">
      <c r="B177" s="81" t="str">
        <f t="shared" si="14"/>
        <v>JBook</v>
      </c>
      <c r="C177" s="2">
        <f>IF(ISTEXT(D177),MAX($C$4:$C176)+1,"")</f>
        <v>164</v>
      </c>
      <c r="D177" s="4" t="s">
        <v>11</v>
      </c>
      <c r="E177" s="95" t="s">
        <v>395</v>
      </c>
      <c r="F177" s="92" t="s">
        <v>43</v>
      </c>
      <c r="G177" s="76"/>
      <c r="H177" s="98"/>
      <c r="I177" s="14">
        <f t="shared" si="12"/>
        <v>1</v>
      </c>
      <c r="J177" s="15">
        <f t="shared" si="13"/>
        <v>0</v>
      </c>
      <c r="K177" s="21">
        <f t="shared" si="11"/>
        <v>0</v>
      </c>
      <c r="L177" s="82"/>
    </row>
    <row r="178" spans="2:12" ht="30" customHeight="1" x14ac:dyDescent="0.3">
      <c r="B178" s="81" t="str">
        <f t="shared" si="14"/>
        <v>JBook</v>
      </c>
      <c r="C178" s="2">
        <f>IF(ISTEXT(D178),MAX($C$4:$C177)+1,"")</f>
        <v>165</v>
      </c>
      <c r="D178" s="4" t="s">
        <v>11</v>
      </c>
      <c r="E178" s="95" t="s">
        <v>396</v>
      </c>
      <c r="F178" s="92" t="s">
        <v>43</v>
      </c>
      <c r="G178" s="76"/>
      <c r="H178" s="98"/>
      <c r="I178" s="14">
        <f t="shared" si="12"/>
        <v>1</v>
      </c>
      <c r="J178" s="15">
        <f t="shared" si="13"/>
        <v>0</v>
      </c>
      <c r="K178" s="21">
        <f t="shared" si="11"/>
        <v>0</v>
      </c>
      <c r="L178" s="82"/>
    </row>
    <row r="179" spans="2:12" ht="30" customHeight="1" x14ac:dyDescent="0.3">
      <c r="B179" s="81" t="str">
        <f t="shared" si="14"/>
        <v>JBook</v>
      </c>
      <c r="C179" s="2">
        <f>IF(ISTEXT(D179),MAX($C$4:$C178)+1,"")</f>
        <v>166</v>
      </c>
      <c r="D179" s="4" t="s">
        <v>11</v>
      </c>
      <c r="E179" s="95" t="s">
        <v>397</v>
      </c>
      <c r="F179" s="92" t="s">
        <v>43</v>
      </c>
      <c r="G179" s="76"/>
      <c r="H179" s="98"/>
      <c r="I179" s="14">
        <f t="shared" si="12"/>
        <v>1</v>
      </c>
      <c r="J179" s="15">
        <f t="shared" si="13"/>
        <v>0</v>
      </c>
      <c r="K179" s="21">
        <f t="shared" si="11"/>
        <v>0</v>
      </c>
      <c r="L179" s="82"/>
    </row>
    <row r="180" spans="2:12" ht="30" customHeight="1" x14ac:dyDescent="0.3">
      <c r="B180" s="81" t="str">
        <f t="shared" si="14"/>
        <v>JBook</v>
      </c>
      <c r="C180" s="2">
        <f>IF(ISTEXT(D180),MAX($C$4:$C179)+1,"")</f>
        <v>167</v>
      </c>
      <c r="D180" s="4" t="s">
        <v>11</v>
      </c>
      <c r="E180" s="95" t="s">
        <v>398</v>
      </c>
      <c r="F180" s="92" t="s">
        <v>43</v>
      </c>
      <c r="G180" s="76"/>
      <c r="H180" s="98"/>
      <c r="I180" s="14">
        <f t="shared" si="12"/>
        <v>1</v>
      </c>
      <c r="J180" s="15">
        <f t="shared" si="13"/>
        <v>0</v>
      </c>
      <c r="K180" s="21">
        <f t="shared" si="11"/>
        <v>0</v>
      </c>
      <c r="L180" s="82"/>
    </row>
    <row r="181" spans="2:12" ht="30" customHeight="1" x14ac:dyDescent="0.3">
      <c r="B181" s="81" t="str">
        <f t="shared" si="14"/>
        <v>JBook</v>
      </c>
      <c r="C181" s="2">
        <f>IF(ISTEXT(D181),MAX($C$4:$C180)+1,"")</f>
        <v>168</v>
      </c>
      <c r="D181" s="4" t="s">
        <v>10</v>
      </c>
      <c r="E181" s="95" t="s">
        <v>399</v>
      </c>
      <c r="F181" s="92" t="s">
        <v>43</v>
      </c>
      <c r="G181" s="76"/>
      <c r="H181" s="98"/>
      <c r="I181" s="14">
        <f t="shared" si="12"/>
        <v>2</v>
      </c>
      <c r="J181" s="15">
        <f t="shared" si="13"/>
        <v>0</v>
      </c>
      <c r="K181" s="21">
        <f t="shared" si="11"/>
        <v>0</v>
      </c>
      <c r="L181" s="82"/>
    </row>
    <row r="182" spans="2:12" ht="30" customHeight="1" x14ac:dyDescent="0.3">
      <c r="B182" s="81" t="str">
        <f t="shared" si="14"/>
        <v>JBook</v>
      </c>
      <c r="C182" s="2">
        <f>IF(ISTEXT(D182),MAX($C$4:$C181)+1,"")</f>
        <v>169</v>
      </c>
      <c r="D182" s="4" t="s">
        <v>11</v>
      </c>
      <c r="E182" s="95" t="s">
        <v>400</v>
      </c>
      <c r="F182" s="92" t="s">
        <v>43</v>
      </c>
      <c r="G182" s="76"/>
      <c r="H182" s="98"/>
      <c r="I182" s="14">
        <f t="shared" si="12"/>
        <v>1</v>
      </c>
      <c r="J182" s="15">
        <f t="shared" si="13"/>
        <v>0</v>
      </c>
      <c r="K182" s="21">
        <f t="shared" si="11"/>
        <v>0</v>
      </c>
      <c r="L182" s="82"/>
    </row>
    <row r="183" spans="2:12" ht="30" customHeight="1" x14ac:dyDescent="0.3">
      <c r="B183" s="81" t="str">
        <f t="shared" si="14"/>
        <v>JBook</v>
      </c>
      <c r="C183" s="2">
        <f>IF(ISTEXT(D183),MAX($C$4:$C182)+1,"")</f>
        <v>170</v>
      </c>
      <c r="D183" s="4" t="s">
        <v>9</v>
      </c>
      <c r="E183" s="95" t="s">
        <v>401</v>
      </c>
      <c r="F183" s="92" t="s">
        <v>43</v>
      </c>
      <c r="G183" s="76"/>
      <c r="H183" s="98"/>
      <c r="I183" s="14">
        <f t="shared" si="12"/>
        <v>3</v>
      </c>
      <c r="J183" s="15">
        <f t="shared" si="13"/>
        <v>0</v>
      </c>
      <c r="K183" s="21">
        <f t="shared" si="11"/>
        <v>0</v>
      </c>
      <c r="L183" s="82"/>
    </row>
    <row r="184" spans="2:12" ht="30" customHeight="1" x14ac:dyDescent="0.3">
      <c r="B184" s="81" t="str">
        <f t="shared" si="14"/>
        <v>JBook</v>
      </c>
      <c r="C184" s="2">
        <f>IF(ISTEXT(D184),MAX($C$4:$C183)+1,"")</f>
        <v>171</v>
      </c>
      <c r="D184" s="4" t="s">
        <v>9</v>
      </c>
      <c r="E184" s="95" t="s">
        <v>305</v>
      </c>
      <c r="F184" s="92" t="s">
        <v>43</v>
      </c>
      <c r="G184" s="76"/>
      <c r="H184" s="98"/>
      <c r="I184" s="14">
        <f t="shared" si="12"/>
        <v>3</v>
      </c>
      <c r="J184" s="15">
        <f t="shared" si="13"/>
        <v>0</v>
      </c>
      <c r="K184" s="21">
        <f t="shared" si="11"/>
        <v>0</v>
      </c>
      <c r="L184" s="82"/>
    </row>
    <row r="185" spans="2:12" ht="30" customHeight="1" x14ac:dyDescent="0.3">
      <c r="B185" s="81" t="str">
        <f t="shared" si="14"/>
        <v>JBook</v>
      </c>
      <c r="C185" s="2">
        <f>IF(ISTEXT(D185),MAX($C$4:$C184)+1,"")</f>
        <v>172</v>
      </c>
      <c r="D185" s="4" t="s">
        <v>9</v>
      </c>
      <c r="E185" s="95" t="s">
        <v>402</v>
      </c>
      <c r="F185" s="92" t="s">
        <v>43</v>
      </c>
      <c r="G185" s="76"/>
      <c r="H185" s="98"/>
      <c r="I185" s="14">
        <f t="shared" si="12"/>
        <v>3</v>
      </c>
      <c r="J185" s="15">
        <f t="shared" si="13"/>
        <v>0</v>
      </c>
      <c r="K185" s="21">
        <f t="shared" si="11"/>
        <v>0</v>
      </c>
      <c r="L185" s="82"/>
    </row>
    <row r="186" spans="2:12" ht="30" customHeight="1" x14ac:dyDescent="0.3">
      <c r="B186" s="81" t="str">
        <f t="shared" si="14"/>
        <v>JBook</v>
      </c>
      <c r="C186" s="2">
        <f>IF(ISTEXT(D186),MAX($C$4:$C185)+1,"")</f>
        <v>173</v>
      </c>
      <c r="D186" s="4" t="s">
        <v>9</v>
      </c>
      <c r="E186" s="210" t="s">
        <v>403</v>
      </c>
      <c r="F186" s="92" t="s">
        <v>43</v>
      </c>
      <c r="G186" s="76"/>
      <c r="H186" s="98"/>
      <c r="I186" s="14">
        <f t="shared" si="12"/>
        <v>3</v>
      </c>
      <c r="J186" s="15">
        <f t="shared" si="13"/>
        <v>0</v>
      </c>
      <c r="K186" s="21">
        <f t="shared" si="11"/>
        <v>0</v>
      </c>
      <c r="L186" s="82"/>
    </row>
    <row r="187" spans="2:12" s="106" customFormat="1" ht="30" customHeight="1" x14ac:dyDescent="0.3">
      <c r="B187" s="86"/>
      <c r="C187" s="86" t="str">
        <f>IF(ISTEXT(D187),MAX($C$7:$C186)+1,"")</f>
        <v/>
      </c>
      <c r="D187" s="3"/>
      <c r="E187" s="94" t="s">
        <v>404</v>
      </c>
      <c r="F187" s="183"/>
      <c r="G187" s="72"/>
      <c r="H187" s="72"/>
      <c r="I187" s="72"/>
      <c r="J187" s="72"/>
      <c r="K187" s="72"/>
      <c r="L187" s="72"/>
    </row>
    <row r="188" spans="2:12" ht="30" customHeight="1" x14ac:dyDescent="0.3">
      <c r="B188" s="81" t="str">
        <f t="shared" si="14"/>
        <v>JBook</v>
      </c>
      <c r="C188" s="2">
        <f>IF(ISTEXT(D188),MAX($C$4:$C186)+1,"")</f>
        <v>174</v>
      </c>
      <c r="D188" s="4" t="s">
        <v>10</v>
      </c>
      <c r="E188" s="99" t="s">
        <v>405</v>
      </c>
      <c r="F188" s="92" t="s">
        <v>43</v>
      </c>
      <c r="G188" s="76"/>
      <c r="H188" s="98"/>
      <c r="I188" s="14">
        <f t="shared" si="12"/>
        <v>2</v>
      </c>
      <c r="J188" s="15">
        <f t="shared" si="13"/>
        <v>0</v>
      </c>
      <c r="K188" s="21">
        <f t="shared" si="11"/>
        <v>0</v>
      </c>
      <c r="L188" s="82"/>
    </row>
    <row r="189" spans="2:12" ht="30" customHeight="1" x14ac:dyDescent="0.3">
      <c r="B189" s="81" t="str">
        <f t="shared" si="14"/>
        <v>JBook</v>
      </c>
      <c r="C189" s="2">
        <f>IF(ISTEXT(D189),MAX($C$4:$C188)+1,"")</f>
        <v>175</v>
      </c>
      <c r="D189" s="4" t="s">
        <v>11</v>
      </c>
      <c r="E189" s="95" t="s">
        <v>406</v>
      </c>
      <c r="F189" s="92" t="s">
        <v>43</v>
      </c>
      <c r="G189" s="76"/>
      <c r="H189" s="98"/>
      <c r="I189" s="14">
        <f t="shared" si="12"/>
        <v>1</v>
      </c>
      <c r="J189" s="15">
        <f t="shared" si="13"/>
        <v>0</v>
      </c>
      <c r="K189" s="21">
        <f t="shared" si="11"/>
        <v>0</v>
      </c>
      <c r="L189" s="82"/>
    </row>
    <row r="190" spans="2:12" ht="30" customHeight="1" x14ac:dyDescent="0.3">
      <c r="B190" s="81" t="str">
        <f t="shared" si="14"/>
        <v>JBook</v>
      </c>
      <c r="C190" s="2">
        <f>IF(ISTEXT(D190),MAX($C$4:$C189)+1,"")</f>
        <v>176</v>
      </c>
      <c r="D190" s="4" t="s">
        <v>11</v>
      </c>
      <c r="E190" s="95" t="s">
        <v>407</v>
      </c>
      <c r="F190" s="92" t="s">
        <v>43</v>
      </c>
      <c r="G190" s="76"/>
      <c r="H190" s="98"/>
      <c r="I190" s="14">
        <f t="shared" si="12"/>
        <v>1</v>
      </c>
      <c r="J190" s="15">
        <f t="shared" si="13"/>
        <v>0</v>
      </c>
      <c r="K190" s="21">
        <f t="shared" si="11"/>
        <v>0</v>
      </c>
      <c r="L190" s="82"/>
    </row>
    <row r="191" spans="2:12" ht="30" customHeight="1" x14ac:dyDescent="0.3">
      <c r="B191" s="81" t="str">
        <f t="shared" si="14"/>
        <v>JBook</v>
      </c>
      <c r="C191" s="2">
        <f>IF(ISTEXT(D191),MAX($C$4:$C190)+1,"")</f>
        <v>177</v>
      </c>
      <c r="D191" s="4" t="s">
        <v>9</v>
      </c>
      <c r="E191" s="96" t="s">
        <v>408</v>
      </c>
      <c r="F191" s="92" t="s">
        <v>43</v>
      </c>
      <c r="G191" s="76"/>
      <c r="H191" s="98"/>
      <c r="I191" s="14">
        <f t="shared" si="12"/>
        <v>3</v>
      </c>
      <c r="J191" s="15">
        <f t="shared" si="13"/>
        <v>0</v>
      </c>
      <c r="K191" s="21">
        <f t="shared" si="11"/>
        <v>0</v>
      </c>
      <c r="L191" s="82"/>
    </row>
    <row r="192" spans="2:12" ht="30" customHeight="1" x14ac:dyDescent="0.3">
      <c r="B192" s="81" t="str">
        <f t="shared" si="14"/>
        <v>JBook</v>
      </c>
      <c r="C192" s="2">
        <f>IF(ISTEXT(D192),MAX($C$4:$C191)+1,"")</f>
        <v>178</v>
      </c>
      <c r="D192" s="4" t="s">
        <v>10</v>
      </c>
      <c r="E192" s="96" t="s">
        <v>409</v>
      </c>
      <c r="F192" s="92" t="s">
        <v>43</v>
      </c>
      <c r="G192" s="76"/>
      <c r="H192" s="98"/>
      <c r="I192" s="14">
        <f t="shared" si="12"/>
        <v>2</v>
      </c>
      <c r="J192" s="15">
        <f t="shared" si="13"/>
        <v>0</v>
      </c>
      <c r="K192" s="21">
        <f t="shared" si="11"/>
        <v>0</v>
      </c>
      <c r="L192" s="82"/>
    </row>
    <row r="193" spans="2:12" ht="30" customHeight="1" x14ac:dyDescent="0.3">
      <c r="B193" s="81" t="str">
        <f t="shared" si="14"/>
        <v>JBook</v>
      </c>
      <c r="C193" s="2">
        <f>IF(ISTEXT(D193),MAX($C$4:$C192)+1,"")</f>
        <v>179</v>
      </c>
      <c r="D193" s="4" t="s">
        <v>10</v>
      </c>
      <c r="E193" s="96" t="s">
        <v>410</v>
      </c>
      <c r="F193" s="92" t="s">
        <v>43</v>
      </c>
      <c r="G193" s="76"/>
      <c r="H193" s="98"/>
      <c r="I193" s="14">
        <f t="shared" si="12"/>
        <v>2</v>
      </c>
      <c r="J193" s="15">
        <f t="shared" si="13"/>
        <v>0</v>
      </c>
      <c r="K193" s="21">
        <f t="shared" si="11"/>
        <v>0</v>
      </c>
      <c r="L193" s="82"/>
    </row>
    <row r="194" spans="2:12" ht="30" customHeight="1" x14ac:dyDescent="0.3">
      <c r="B194" s="81" t="str">
        <f t="shared" si="14"/>
        <v>JBook</v>
      </c>
      <c r="C194" s="2">
        <f>IF(ISTEXT(D194),MAX($C$4:$C193)+1,"")</f>
        <v>180</v>
      </c>
      <c r="D194" s="4" t="s">
        <v>10</v>
      </c>
      <c r="E194" s="96" t="s">
        <v>411</v>
      </c>
      <c r="F194" s="92" t="s">
        <v>43</v>
      </c>
      <c r="G194" s="76"/>
      <c r="H194" s="98"/>
      <c r="I194" s="14">
        <f t="shared" si="12"/>
        <v>2</v>
      </c>
      <c r="J194" s="15">
        <f t="shared" si="13"/>
        <v>0</v>
      </c>
      <c r="K194" s="21">
        <f t="shared" si="11"/>
        <v>0</v>
      </c>
      <c r="L194" s="82"/>
    </row>
    <row r="195" spans="2:12" ht="30" customHeight="1" x14ac:dyDescent="0.3">
      <c r="B195" s="81" t="str">
        <f t="shared" si="14"/>
        <v>JBook</v>
      </c>
      <c r="C195" s="2">
        <f>IF(ISTEXT(D195),MAX($C$4:$C194)+1,"")</f>
        <v>181</v>
      </c>
      <c r="D195" s="4" t="s">
        <v>10</v>
      </c>
      <c r="E195" s="96" t="s">
        <v>412</v>
      </c>
      <c r="F195" s="92" t="s">
        <v>43</v>
      </c>
      <c r="G195" s="76"/>
      <c r="H195" s="98"/>
      <c r="I195" s="14">
        <f t="shared" si="12"/>
        <v>2</v>
      </c>
      <c r="J195" s="15">
        <f t="shared" si="13"/>
        <v>0</v>
      </c>
      <c r="K195" s="21">
        <f t="shared" si="11"/>
        <v>0</v>
      </c>
      <c r="L195" s="82"/>
    </row>
    <row r="196" spans="2:12" ht="30" customHeight="1" x14ac:dyDescent="0.3">
      <c r="B196" s="81" t="str">
        <f t="shared" si="14"/>
        <v>JBook</v>
      </c>
      <c r="C196" s="2">
        <f>IF(ISTEXT(D196),MAX($C$4:$C195)+1,"")</f>
        <v>182</v>
      </c>
      <c r="D196" s="4" t="s">
        <v>9</v>
      </c>
      <c r="E196" s="96" t="s">
        <v>413</v>
      </c>
      <c r="F196" s="92" t="s">
        <v>43</v>
      </c>
      <c r="G196" s="76"/>
      <c r="H196" s="98"/>
      <c r="I196" s="14">
        <f t="shared" si="12"/>
        <v>3</v>
      </c>
      <c r="J196" s="15">
        <f t="shared" si="13"/>
        <v>0</v>
      </c>
      <c r="K196" s="21">
        <f t="shared" si="11"/>
        <v>0</v>
      </c>
      <c r="L196" s="82"/>
    </row>
    <row r="197" spans="2:12" ht="30" customHeight="1" x14ac:dyDescent="0.3">
      <c r="B197" s="81" t="str">
        <f t="shared" si="14"/>
        <v>JBook</v>
      </c>
      <c r="C197" s="2">
        <f>IF(ISTEXT(D197),MAX($C$4:$C196)+1,"")</f>
        <v>183</v>
      </c>
      <c r="D197" s="4" t="s">
        <v>9</v>
      </c>
      <c r="E197" s="96" t="s">
        <v>1571</v>
      </c>
      <c r="F197" s="92" t="s">
        <v>43</v>
      </c>
      <c r="G197" s="76"/>
      <c r="H197" s="98"/>
      <c r="I197" s="14">
        <f t="shared" si="12"/>
        <v>3</v>
      </c>
      <c r="J197" s="15">
        <f t="shared" si="13"/>
        <v>0</v>
      </c>
      <c r="K197" s="21">
        <f t="shared" ref="K197:K204" si="15">I197*J197</f>
        <v>0</v>
      </c>
      <c r="L197" s="82"/>
    </row>
    <row r="198" spans="2:12" ht="41.4" x14ac:dyDescent="0.3">
      <c r="B198" s="81" t="str">
        <f t="shared" si="14"/>
        <v>JBook</v>
      </c>
      <c r="C198" s="2">
        <f>IF(ISTEXT(D198),MAX($C$4:$C197)+1,"")</f>
        <v>184</v>
      </c>
      <c r="D198" s="4" t="s">
        <v>9</v>
      </c>
      <c r="E198" s="96" t="s">
        <v>414</v>
      </c>
      <c r="F198" s="92" t="s">
        <v>43</v>
      </c>
      <c r="G198" s="76"/>
      <c r="H198" s="98"/>
      <c r="I198" s="14">
        <f t="shared" si="12"/>
        <v>3</v>
      </c>
      <c r="J198" s="15">
        <f t="shared" si="13"/>
        <v>0</v>
      </c>
      <c r="K198" s="21">
        <f t="shared" si="15"/>
        <v>0</v>
      </c>
      <c r="L198" s="82"/>
    </row>
    <row r="199" spans="2:12" ht="55.2" x14ac:dyDescent="0.3">
      <c r="B199" s="81" t="str">
        <f t="shared" si="14"/>
        <v>JBook</v>
      </c>
      <c r="C199" s="2">
        <f>IF(ISTEXT(D199),MAX($C$4:$C198)+1,"")</f>
        <v>185</v>
      </c>
      <c r="D199" s="4" t="s">
        <v>9</v>
      </c>
      <c r="E199" s="96" t="s">
        <v>415</v>
      </c>
      <c r="F199" s="92" t="s">
        <v>43</v>
      </c>
      <c r="G199" s="76"/>
      <c r="H199" s="98"/>
      <c r="I199" s="14">
        <f t="shared" si="12"/>
        <v>3</v>
      </c>
      <c r="J199" s="15">
        <f t="shared" si="13"/>
        <v>0</v>
      </c>
      <c r="K199" s="21">
        <f t="shared" si="15"/>
        <v>0</v>
      </c>
      <c r="L199" s="82"/>
    </row>
    <row r="200" spans="2:12" ht="30" customHeight="1" x14ac:dyDescent="0.3">
      <c r="B200" s="81" t="str">
        <f t="shared" si="14"/>
        <v>JBook</v>
      </c>
      <c r="C200" s="2">
        <f>IF(ISTEXT(D200),MAX($C$4:$C199)+1,"")</f>
        <v>186</v>
      </c>
      <c r="D200" s="4" t="s">
        <v>9</v>
      </c>
      <c r="E200" s="96" t="s">
        <v>416</v>
      </c>
      <c r="F200" s="92" t="s">
        <v>43</v>
      </c>
      <c r="G200" s="76"/>
      <c r="H200" s="98"/>
      <c r="I200" s="14">
        <f t="shared" si="12"/>
        <v>3</v>
      </c>
      <c r="J200" s="15">
        <f t="shared" si="13"/>
        <v>0</v>
      </c>
      <c r="K200" s="21">
        <f t="shared" si="15"/>
        <v>0</v>
      </c>
      <c r="L200" s="82"/>
    </row>
    <row r="201" spans="2:12" ht="30" customHeight="1" x14ac:dyDescent="0.3">
      <c r="B201" s="81" t="str">
        <f t="shared" si="14"/>
        <v>JBook</v>
      </c>
      <c r="C201" s="2">
        <f>IF(ISTEXT(D201),MAX($C$4:$C200)+1,"")</f>
        <v>187</v>
      </c>
      <c r="D201" s="4" t="s">
        <v>9</v>
      </c>
      <c r="E201" s="96" t="s">
        <v>417</v>
      </c>
      <c r="F201" s="92" t="s">
        <v>43</v>
      </c>
      <c r="G201" s="76"/>
      <c r="H201" s="98"/>
      <c r="I201" s="14">
        <f t="shared" si="12"/>
        <v>3</v>
      </c>
      <c r="J201" s="15">
        <f t="shared" si="13"/>
        <v>0</v>
      </c>
      <c r="K201" s="21">
        <f t="shared" si="15"/>
        <v>0</v>
      </c>
      <c r="L201" s="82"/>
    </row>
    <row r="202" spans="2:12" ht="41.4" x14ac:dyDescent="0.3">
      <c r="B202" s="81" t="str">
        <f t="shared" si="14"/>
        <v>JBook</v>
      </c>
      <c r="C202" s="2">
        <f>IF(ISTEXT(D202),MAX($C$4:$C201)+1,"")</f>
        <v>188</v>
      </c>
      <c r="D202" s="4" t="s">
        <v>9</v>
      </c>
      <c r="E202" s="96" t="s">
        <v>418</v>
      </c>
      <c r="F202" s="92" t="s">
        <v>43</v>
      </c>
      <c r="G202" s="76"/>
      <c r="H202" s="98"/>
      <c r="I202" s="14">
        <f t="shared" si="12"/>
        <v>3</v>
      </c>
      <c r="J202" s="15">
        <f t="shared" si="13"/>
        <v>0</v>
      </c>
      <c r="K202" s="21">
        <f t="shared" si="15"/>
        <v>0</v>
      </c>
      <c r="L202" s="82"/>
    </row>
    <row r="203" spans="2:12" ht="30" customHeight="1" x14ac:dyDescent="0.3">
      <c r="B203" s="81" t="str">
        <f t="shared" si="14"/>
        <v>JBook</v>
      </c>
      <c r="C203" s="2">
        <f>IF(ISTEXT(D203),MAX($C$4:$C202)+1,"")</f>
        <v>189</v>
      </c>
      <c r="D203" s="4" t="s">
        <v>9</v>
      </c>
      <c r="E203" s="96" t="s">
        <v>419</v>
      </c>
      <c r="F203" s="92" t="s">
        <v>43</v>
      </c>
      <c r="G203" s="76"/>
      <c r="H203" s="98"/>
      <c r="I203" s="14">
        <f t="shared" si="12"/>
        <v>3</v>
      </c>
      <c r="J203" s="15">
        <f t="shared" si="13"/>
        <v>0</v>
      </c>
      <c r="K203" s="21">
        <f t="shared" si="15"/>
        <v>0</v>
      </c>
      <c r="L203" s="82"/>
    </row>
    <row r="204" spans="2:12" ht="30" customHeight="1" x14ac:dyDescent="0.3">
      <c r="B204" s="81" t="str">
        <f t="shared" si="14"/>
        <v>JBook</v>
      </c>
      <c r="C204" s="2">
        <f>IF(ISTEXT(D204),MAX($C$4:$C203)+1,"")</f>
        <v>190</v>
      </c>
      <c r="D204" s="4" t="s">
        <v>10</v>
      </c>
      <c r="E204" s="96" t="s">
        <v>1685</v>
      </c>
      <c r="F204" s="92" t="s">
        <v>43</v>
      </c>
      <c r="G204" s="76"/>
      <c r="H204" s="98"/>
      <c r="I204" s="14">
        <f t="shared" si="12"/>
        <v>2</v>
      </c>
      <c r="J204" s="15">
        <f t="shared" si="13"/>
        <v>0</v>
      </c>
      <c r="K204" s="21">
        <f t="shared" si="15"/>
        <v>0</v>
      </c>
      <c r="L204" s="82"/>
    </row>
    <row r="205" spans="2:12" ht="9" customHeight="1" x14ac:dyDescent="0.3"/>
  </sheetData>
  <sheetProtection algorithmName="SHA-512" hashValue="5hehpT+zknbsXpIv7Sf/w99PcbJq9qwK4e1iK1coOSLPHBJ5iGy1msV1vf++d8CNQ8hyD6KsMn8AowwZoI7E9g==" saltValue="X//UrPOQItU8YoX5kORE2Q==" spinCount="100000" sheet="1" selectLockedCells="1"/>
  <conditionalFormatting sqref="D4:D300">
    <cfRule type="cellIs" dxfId="282" priority="1" operator="equal">
      <formula>"N/A"</formula>
    </cfRule>
    <cfRule type="cellIs" dxfId="281" priority="2" operator="equal">
      <formula>"Crucial"</formula>
    </cfRule>
    <cfRule type="cellIs" dxfId="280" priority="3" operator="equal">
      <formula>"Important"</formula>
    </cfRule>
  </conditionalFormatting>
  <dataValidations count="3">
    <dataValidation type="list" allowBlank="1" showInputMessage="1" showErrorMessage="1" errorTitle="Invalid specification type" error="Please enter a Specification type from the drop-down list." sqref="F6:F13 F15:F26 F28:F46 F48:F56 F58:F63 F65:F78 F80:F95 F97:F105 F107:F119 F121:F167 F169:F186 F188:F204" xr:uid="{00000000-0002-0000-0300-000000000000}">
      <formula1>AvailabilityType</formula1>
    </dataValidation>
    <dataValidation type="list" allowBlank="1" showInputMessage="1" showErrorMessage="1" sqref="D4:D13 D15:D26 D28:D46 D48:D56 D58:D63 D65:D78 D80:D95 D97:D105 D107:D119 D121:D167 D169:D186 D188:D204" xr:uid="{00000000-0002-0000-0300-000001000000}">
      <formula1>SpecType</formula1>
    </dataValidation>
    <dataValidation type="list" allowBlank="1" showInputMessage="1" showErrorMessage="1" sqref="F4:F5" xr:uid="{00000000-0002-0000-0300-000002000000}">
      <formula1>AvailabilityType</formula1>
    </dataValidation>
  </dataValidations>
  <pageMargins left="0.7" right="0.7" top="0.75" bottom="0.75" header="0.3" footer="0.3"/>
  <pageSetup scale="47"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C00"/>
  </sheetPr>
  <dimension ref="A1:M177"/>
  <sheetViews>
    <sheetView showGridLines="0" zoomScale="80" zoomScaleNormal="80" zoomScalePageLayoutView="4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2" customWidth="1"/>
    <col min="14" max="16384" width="9.21875" hidden="1"/>
  </cols>
  <sheetData>
    <row r="1" spans="2:12" ht="4.95" customHeight="1" x14ac:dyDescent="0.3"/>
    <row r="2" spans="2:12" s="181" customFormat="1" ht="129" customHeight="1" thickBot="1" x14ac:dyDescent="0.3">
      <c r="B2" s="124" t="s">
        <v>44</v>
      </c>
      <c r="C2" s="125" t="s">
        <v>45</v>
      </c>
      <c r="D2" s="125" t="s">
        <v>46</v>
      </c>
      <c r="E2" s="125" t="s">
        <v>1574</v>
      </c>
      <c r="F2" s="125" t="s">
        <v>42</v>
      </c>
      <c r="G2" s="126" t="s">
        <v>47</v>
      </c>
      <c r="H2" s="126" t="s">
        <v>48</v>
      </c>
      <c r="I2" s="127" t="s">
        <v>49</v>
      </c>
      <c r="J2" s="127" t="s">
        <v>50</v>
      </c>
      <c r="K2" s="128" t="s">
        <v>14</v>
      </c>
      <c r="L2" s="129" t="s">
        <v>51</v>
      </c>
    </row>
    <row r="3" spans="2:12" ht="16.2" thickBot="1" x14ac:dyDescent="0.35">
      <c r="B3" s="34" t="s">
        <v>1576</v>
      </c>
      <c r="C3" s="34"/>
      <c r="D3" s="34"/>
      <c r="E3" s="34"/>
      <c r="F3" s="34"/>
      <c r="G3" s="77" t="s">
        <v>52</v>
      </c>
      <c r="H3" s="25">
        <f>COUNTA(D4:D501)</f>
        <v>20</v>
      </c>
      <c r="I3" s="61"/>
      <c r="J3" s="62" t="s">
        <v>53</v>
      </c>
      <c r="K3" s="63">
        <f>SUM(K4:K501)</f>
        <v>0</v>
      </c>
      <c r="L3" s="34"/>
    </row>
    <row r="4" spans="2:12" ht="30" customHeight="1" x14ac:dyDescent="0.3">
      <c r="B4" s="81" t="s">
        <v>1575</v>
      </c>
      <c r="C4" s="2">
        <v>1</v>
      </c>
      <c r="D4" s="4" t="s">
        <v>9</v>
      </c>
      <c r="E4" s="96" t="s">
        <v>420</v>
      </c>
      <c r="F4" s="91" t="s">
        <v>43</v>
      </c>
      <c r="G4" s="76" t="s">
        <v>54</v>
      </c>
      <c r="H4" s="20">
        <f>COUNTIF(F4:F501,"Select from Drop Down")</f>
        <v>20</v>
      </c>
      <c r="I4" s="14">
        <f>VLOOKUP($D4,SpecData,2,FALSE)</f>
        <v>3</v>
      </c>
      <c r="J4" s="15">
        <f>VLOOKUP($F4,AvailabilityData,2,FALSE)</f>
        <v>0</v>
      </c>
      <c r="K4" s="21">
        <f>I4*J4</f>
        <v>0</v>
      </c>
      <c r="L4" s="82"/>
    </row>
    <row r="5" spans="2:12" ht="30" customHeight="1" x14ac:dyDescent="0.3">
      <c r="B5" s="81" t="str">
        <f>IF(C5="","",$B$4)</f>
        <v>JlnCls</v>
      </c>
      <c r="C5" s="2">
        <v>2</v>
      </c>
      <c r="D5" s="4" t="s">
        <v>9</v>
      </c>
      <c r="E5" s="96" t="s">
        <v>421</v>
      </c>
      <c r="F5" s="91" t="s">
        <v>43</v>
      </c>
      <c r="G5" s="76" t="s">
        <v>55</v>
      </c>
      <c r="H5" s="20">
        <f>COUNTIF(F4:F501,"Function Available")</f>
        <v>0</v>
      </c>
      <c r="I5" s="14">
        <f>VLOOKUP($D5,SpecData,2,FALSE)</f>
        <v>3</v>
      </c>
      <c r="J5" s="15">
        <f>VLOOKUP($F5,AvailabilityData,2,FALSE)</f>
        <v>0</v>
      </c>
      <c r="K5" s="21">
        <f>I5*J5</f>
        <v>0</v>
      </c>
      <c r="L5" s="82"/>
    </row>
    <row r="6" spans="2:12" ht="30" customHeight="1" x14ac:dyDescent="0.3">
      <c r="B6" s="81" t="str">
        <f t="shared" ref="B6:B24" si="0">IF(C6="","",$B$4)</f>
        <v>JlnCls</v>
      </c>
      <c r="C6" s="2">
        <f>IF(ISTEXT(D6),MAX($C$5:$C5)+1,"")</f>
        <v>3</v>
      </c>
      <c r="D6" s="4" t="s">
        <v>9</v>
      </c>
      <c r="E6" s="96" t="s">
        <v>422</v>
      </c>
      <c r="F6" s="91" t="s">
        <v>43</v>
      </c>
      <c r="G6" s="76" t="s">
        <v>57</v>
      </c>
      <c r="H6" s="8">
        <f>COUNTIF(F4:F501,"Function Not Available")</f>
        <v>0</v>
      </c>
      <c r="I6" s="14">
        <f t="shared" ref="I6:I14" si="1">VLOOKUP($D6,SpecData,2,FALSE)</f>
        <v>3</v>
      </c>
      <c r="J6" s="15">
        <f t="shared" ref="J6:J14" si="2">VLOOKUP($F6,AvailabilityData,2,FALSE)</f>
        <v>0</v>
      </c>
      <c r="K6" s="16">
        <f t="shared" ref="K6:K14" si="3">I6*J6</f>
        <v>0</v>
      </c>
      <c r="L6" s="82"/>
    </row>
    <row r="7" spans="2:12" ht="30" customHeight="1" x14ac:dyDescent="0.3">
      <c r="B7" s="81" t="str">
        <f t="shared" si="0"/>
        <v>JlnCls</v>
      </c>
      <c r="C7" s="2">
        <f>IF(ISTEXT(D7),MAX($C$5:$C6)+1,"")</f>
        <v>4</v>
      </c>
      <c r="D7" s="4" t="s">
        <v>11</v>
      </c>
      <c r="E7" s="96" t="s">
        <v>423</v>
      </c>
      <c r="F7" s="91" t="s">
        <v>43</v>
      </c>
      <c r="G7" s="76" t="s">
        <v>59</v>
      </c>
      <c r="H7" s="8">
        <f>COUNTIF(F4:F501,"Exception")</f>
        <v>0</v>
      </c>
      <c r="I7" s="14">
        <f t="shared" si="1"/>
        <v>1</v>
      </c>
      <c r="J7" s="15">
        <f t="shared" si="2"/>
        <v>0</v>
      </c>
      <c r="K7" s="21">
        <f t="shared" si="3"/>
        <v>0</v>
      </c>
      <c r="L7" s="82"/>
    </row>
    <row r="8" spans="2:12" ht="30" customHeight="1" x14ac:dyDescent="0.3">
      <c r="B8" s="86"/>
      <c r="C8" s="1" t="str">
        <f>IF(ISTEXT(D8),MAX($C$6:$C7)+1,"")</f>
        <v/>
      </c>
      <c r="D8" s="3"/>
      <c r="E8" s="94" t="s">
        <v>424</v>
      </c>
      <c r="F8" s="137"/>
      <c r="G8" s="78"/>
      <c r="H8" s="72"/>
      <c r="I8" s="72"/>
      <c r="J8" s="72"/>
      <c r="K8" s="72"/>
      <c r="L8" s="72"/>
    </row>
    <row r="9" spans="2:12" ht="30" customHeight="1" x14ac:dyDescent="0.3">
      <c r="B9" s="81" t="str">
        <f t="shared" si="0"/>
        <v>JlnCls</v>
      </c>
      <c r="C9" s="2">
        <f>IF(ISTEXT(D9),MAX($C$5:$C7)+1,"")</f>
        <v>5</v>
      </c>
      <c r="D9" s="4" t="s">
        <v>9</v>
      </c>
      <c r="E9" s="99" t="s">
        <v>252</v>
      </c>
      <c r="F9" s="91" t="s">
        <v>43</v>
      </c>
      <c r="G9" s="76" t="s">
        <v>61</v>
      </c>
      <c r="H9" s="11">
        <f>COUNTIFS(D:D,"=Crucial",F:F,"=Select From Drop Down")</f>
        <v>18</v>
      </c>
      <c r="I9" s="14">
        <f t="shared" si="1"/>
        <v>3</v>
      </c>
      <c r="J9" s="15">
        <f t="shared" si="2"/>
        <v>0</v>
      </c>
      <c r="K9" s="16">
        <f t="shared" si="3"/>
        <v>0</v>
      </c>
      <c r="L9" s="82"/>
    </row>
    <row r="10" spans="2:12" ht="30" customHeight="1" x14ac:dyDescent="0.3">
      <c r="B10" s="81" t="str">
        <f t="shared" si="0"/>
        <v>JlnCls</v>
      </c>
      <c r="C10" s="2">
        <f>IF(ISTEXT(D10),MAX($C$5:$C9)+1,"")</f>
        <v>6</v>
      </c>
      <c r="D10" s="4" t="s">
        <v>9</v>
      </c>
      <c r="E10" s="95" t="s">
        <v>425</v>
      </c>
      <c r="F10" s="91" t="s">
        <v>43</v>
      </c>
      <c r="G10" s="76" t="s">
        <v>63</v>
      </c>
      <c r="H10" s="11">
        <f>COUNTIFS(D:D,"=Crucial",F:F,"=Function Available")</f>
        <v>0</v>
      </c>
      <c r="I10" s="14">
        <f t="shared" si="1"/>
        <v>3</v>
      </c>
      <c r="J10" s="15">
        <f t="shared" si="2"/>
        <v>0</v>
      </c>
      <c r="K10" s="16">
        <f t="shared" si="3"/>
        <v>0</v>
      </c>
      <c r="L10" s="82"/>
    </row>
    <row r="11" spans="2:12" ht="30" customHeight="1" x14ac:dyDescent="0.3">
      <c r="B11" s="81" t="str">
        <f t="shared" si="0"/>
        <v>JlnCls</v>
      </c>
      <c r="C11" s="2">
        <f>IF(ISTEXT(D11),MAX($C$5:$C10)+1,"")</f>
        <v>7</v>
      </c>
      <c r="D11" s="4" t="s">
        <v>9</v>
      </c>
      <c r="E11" s="95" t="s">
        <v>426</v>
      </c>
      <c r="F11" s="91" t="s">
        <v>43</v>
      </c>
      <c r="G11" s="76" t="s">
        <v>65</v>
      </c>
      <c r="H11" s="11">
        <f>COUNTIFS(D:D,"=Crucial",F:F,"=Function Not Available")</f>
        <v>0</v>
      </c>
      <c r="I11" s="14">
        <f t="shared" si="1"/>
        <v>3</v>
      </c>
      <c r="J11" s="15">
        <f t="shared" si="2"/>
        <v>0</v>
      </c>
      <c r="K11" s="16">
        <f t="shared" si="3"/>
        <v>0</v>
      </c>
      <c r="L11" s="82"/>
    </row>
    <row r="12" spans="2:12" ht="30" customHeight="1" x14ac:dyDescent="0.3">
      <c r="B12" s="81" t="str">
        <f t="shared" si="0"/>
        <v>JlnCls</v>
      </c>
      <c r="C12" s="2">
        <f>IF(ISTEXT(D12),MAX($C$5:$C11)+1,"")</f>
        <v>8</v>
      </c>
      <c r="D12" s="4" t="s">
        <v>9</v>
      </c>
      <c r="E12" s="95" t="s">
        <v>255</v>
      </c>
      <c r="F12" s="91" t="s">
        <v>43</v>
      </c>
      <c r="G12" s="73" t="s">
        <v>66</v>
      </c>
      <c r="H12" s="24">
        <f>COUNTIFS(D:D,"=Crucial",F:F,"=Exception")</f>
        <v>0</v>
      </c>
      <c r="I12" s="26">
        <f t="shared" si="1"/>
        <v>3</v>
      </c>
      <c r="J12" s="27">
        <f t="shared" si="2"/>
        <v>0</v>
      </c>
      <c r="K12" s="22">
        <f t="shared" si="3"/>
        <v>0</v>
      </c>
      <c r="L12" s="87"/>
    </row>
    <row r="13" spans="2:12" ht="41.4" x14ac:dyDescent="0.3">
      <c r="B13" s="81" t="str">
        <f t="shared" si="0"/>
        <v>JlnCls</v>
      </c>
      <c r="C13" s="2">
        <f>IF(ISTEXT(D13),MAX($C$5:$C12)+1,"")</f>
        <v>9</v>
      </c>
      <c r="D13" s="4" t="s">
        <v>9</v>
      </c>
      <c r="E13" s="96" t="s">
        <v>427</v>
      </c>
      <c r="F13" s="91" t="s">
        <v>43</v>
      </c>
      <c r="G13" s="76" t="s">
        <v>67</v>
      </c>
      <c r="H13" s="11">
        <f>COUNTIFS(D:D,"=Important",F:F,"=Select From Drop Down")</f>
        <v>0</v>
      </c>
      <c r="I13" s="9">
        <f t="shared" si="1"/>
        <v>3</v>
      </c>
      <c r="J13" s="10">
        <f t="shared" si="2"/>
        <v>0</v>
      </c>
      <c r="K13" s="16">
        <f t="shared" si="3"/>
        <v>0</v>
      </c>
      <c r="L13" s="88"/>
    </row>
    <row r="14" spans="2:12" ht="55.2" x14ac:dyDescent="0.3">
      <c r="B14" s="81" t="str">
        <f t="shared" si="0"/>
        <v>JlnCls</v>
      </c>
      <c r="C14" s="2">
        <f>IF(ISTEXT(D14),MAX($C$5:$C13)+1,"")</f>
        <v>10</v>
      </c>
      <c r="D14" s="4" t="s">
        <v>9</v>
      </c>
      <c r="E14" s="96" t="s">
        <v>428</v>
      </c>
      <c r="F14" s="91" t="s">
        <v>43</v>
      </c>
      <c r="G14" s="76" t="s">
        <v>69</v>
      </c>
      <c r="H14" s="11">
        <f>COUNTIFS(D:D,"=Important",F:F,"=Function Available")</f>
        <v>0</v>
      </c>
      <c r="I14" s="9">
        <f t="shared" si="1"/>
        <v>3</v>
      </c>
      <c r="J14" s="10">
        <f t="shared" si="2"/>
        <v>0</v>
      </c>
      <c r="K14" s="16">
        <f t="shared" si="3"/>
        <v>0</v>
      </c>
      <c r="L14" s="89"/>
    </row>
    <row r="15" spans="2:12" ht="30" customHeight="1" x14ac:dyDescent="0.3">
      <c r="B15" s="81" t="str">
        <f t="shared" si="0"/>
        <v>JlnCls</v>
      </c>
      <c r="C15" s="2">
        <f>IF(ISTEXT(D15),MAX($C$5:$C14)+1,"")</f>
        <v>11</v>
      </c>
      <c r="D15" s="4" t="s">
        <v>9</v>
      </c>
      <c r="E15" s="96" t="s">
        <v>429</v>
      </c>
      <c r="F15" s="91" t="s">
        <v>43</v>
      </c>
      <c r="G15" s="76" t="s">
        <v>71</v>
      </c>
      <c r="H15" s="28">
        <f>COUNTIFS(D:D,"=Important",F:F,"=Function Not Available")</f>
        <v>0</v>
      </c>
      <c r="I15" s="14">
        <f t="shared" ref="I15:I24" si="4">VLOOKUP($D15,SpecData,2,FALSE)</f>
        <v>3</v>
      </c>
      <c r="J15" s="15">
        <f t="shared" ref="J15:J24" si="5">VLOOKUP($F15,AvailabilityData,2,FALSE)</f>
        <v>0</v>
      </c>
      <c r="K15" s="21">
        <f t="shared" ref="K15:K24" si="6">I15*J15</f>
        <v>0</v>
      </c>
      <c r="L15" s="90"/>
    </row>
    <row r="16" spans="2:12" ht="30" customHeight="1" x14ac:dyDescent="0.3">
      <c r="B16" s="81" t="str">
        <f t="shared" si="0"/>
        <v>JlnCls</v>
      </c>
      <c r="C16" s="2">
        <f>IF(ISTEXT(D16),MAX($C$5:$C15)+1,"")</f>
        <v>12</v>
      </c>
      <c r="D16" s="4" t="s">
        <v>9</v>
      </c>
      <c r="E16" s="96" t="s">
        <v>430</v>
      </c>
      <c r="F16" s="91" t="s">
        <v>43</v>
      </c>
      <c r="G16" s="76" t="s">
        <v>73</v>
      </c>
      <c r="H16" s="11">
        <f>COUNTIFS(D:D,"=Important",F:F,"=Exception")</f>
        <v>0</v>
      </c>
      <c r="I16" s="9">
        <f t="shared" si="4"/>
        <v>3</v>
      </c>
      <c r="J16" s="10">
        <f t="shared" si="5"/>
        <v>0</v>
      </c>
      <c r="K16" s="16">
        <f t="shared" si="6"/>
        <v>0</v>
      </c>
      <c r="L16" s="82"/>
    </row>
    <row r="17" spans="2:12" ht="30" customHeight="1" x14ac:dyDescent="0.3">
      <c r="B17" s="81" t="str">
        <f t="shared" si="0"/>
        <v>JlnCls</v>
      </c>
      <c r="C17" s="2">
        <f>IF(ISTEXT(D17),MAX($C$5:$C16)+1,"")</f>
        <v>13</v>
      </c>
      <c r="D17" s="4" t="s">
        <v>11</v>
      </c>
      <c r="E17" s="96" t="s">
        <v>431</v>
      </c>
      <c r="F17" s="91" t="s">
        <v>43</v>
      </c>
      <c r="G17" s="76" t="s">
        <v>75</v>
      </c>
      <c r="H17" s="11">
        <f>COUNTIFS(D:D,"=Minimal",F:F,"=Select From Drop Down")</f>
        <v>2</v>
      </c>
      <c r="I17" s="9">
        <f t="shared" si="4"/>
        <v>1</v>
      </c>
      <c r="J17" s="10">
        <f t="shared" si="5"/>
        <v>0</v>
      </c>
      <c r="K17" s="16">
        <f t="shared" si="6"/>
        <v>0</v>
      </c>
      <c r="L17" s="82"/>
    </row>
    <row r="18" spans="2:12" ht="30" customHeight="1" x14ac:dyDescent="0.3">
      <c r="B18" s="81" t="str">
        <f t="shared" si="0"/>
        <v>JlnCls</v>
      </c>
      <c r="C18" s="2">
        <f>IF(ISTEXT(D18),MAX($C$5:$C17)+1,"")</f>
        <v>14</v>
      </c>
      <c r="D18" s="4" t="s">
        <v>9</v>
      </c>
      <c r="E18" s="96" t="s">
        <v>432</v>
      </c>
      <c r="F18" s="91" t="s">
        <v>43</v>
      </c>
      <c r="G18" s="76" t="s">
        <v>77</v>
      </c>
      <c r="H18" s="11">
        <f>COUNTIFS(D:D,"=Minimal",F:F,"=Function Available")</f>
        <v>0</v>
      </c>
      <c r="I18" s="9">
        <f t="shared" si="4"/>
        <v>3</v>
      </c>
      <c r="J18" s="10">
        <f t="shared" si="5"/>
        <v>0</v>
      </c>
      <c r="K18" s="16">
        <f t="shared" si="6"/>
        <v>0</v>
      </c>
      <c r="L18" s="82"/>
    </row>
    <row r="19" spans="2:12" ht="30" customHeight="1" x14ac:dyDescent="0.3">
      <c r="B19" s="81" t="str">
        <f t="shared" si="0"/>
        <v>JlnCls</v>
      </c>
      <c r="C19" s="2">
        <f>IF(ISTEXT(D19),MAX($C$5:$C18)+1,"")</f>
        <v>15</v>
      </c>
      <c r="D19" s="4" t="s">
        <v>9</v>
      </c>
      <c r="E19" s="96" t="s">
        <v>433</v>
      </c>
      <c r="F19" s="91" t="s">
        <v>43</v>
      </c>
      <c r="G19" s="76" t="s">
        <v>79</v>
      </c>
      <c r="H19" s="11">
        <f>COUNTIFS(D:D,"=Minimal",F:F,"=Function Not Available")</f>
        <v>0</v>
      </c>
      <c r="I19" s="9">
        <f t="shared" si="4"/>
        <v>3</v>
      </c>
      <c r="J19" s="10">
        <f t="shared" si="5"/>
        <v>0</v>
      </c>
      <c r="K19" s="16">
        <f t="shared" si="6"/>
        <v>0</v>
      </c>
      <c r="L19" s="82"/>
    </row>
    <row r="20" spans="2:12" ht="30" customHeight="1" x14ac:dyDescent="0.3">
      <c r="B20" s="81" t="str">
        <f t="shared" si="0"/>
        <v>JlnCls</v>
      </c>
      <c r="C20" s="2">
        <f>IF(ISTEXT(D20),MAX($C$5:$C19)+1,"")</f>
        <v>16</v>
      </c>
      <c r="D20" s="4" t="s">
        <v>9</v>
      </c>
      <c r="E20" s="96" t="s">
        <v>434</v>
      </c>
      <c r="F20" s="91" t="s">
        <v>43</v>
      </c>
      <c r="G20" s="76" t="s">
        <v>81</v>
      </c>
      <c r="H20" s="11">
        <f>COUNTIFS(D:D,"=Minimal",F:F,"=Exception")</f>
        <v>0</v>
      </c>
      <c r="I20" s="9">
        <f t="shared" si="4"/>
        <v>3</v>
      </c>
      <c r="J20" s="10">
        <f t="shared" si="5"/>
        <v>0</v>
      </c>
      <c r="K20" s="16">
        <f t="shared" si="6"/>
        <v>0</v>
      </c>
      <c r="L20" s="82"/>
    </row>
    <row r="21" spans="2:12" ht="30" customHeight="1" x14ac:dyDescent="0.3">
      <c r="B21" s="81" t="str">
        <f t="shared" si="0"/>
        <v>JlnCls</v>
      </c>
      <c r="C21" s="2">
        <f>IF(ISTEXT(D21),MAX($C$5:$C20)+1,"")</f>
        <v>17</v>
      </c>
      <c r="D21" s="4" t="s">
        <v>9</v>
      </c>
      <c r="E21" s="96" t="s">
        <v>435</v>
      </c>
      <c r="F21" s="91" t="s">
        <v>43</v>
      </c>
      <c r="G21" s="76"/>
      <c r="H21" s="11"/>
      <c r="I21" s="9">
        <f t="shared" si="4"/>
        <v>3</v>
      </c>
      <c r="J21" s="10">
        <f t="shared" si="5"/>
        <v>0</v>
      </c>
      <c r="K21" s="16">
        <f t="shared" si="6"/>
        <v>0</v>
      </c>
      <c r="L21" s="82"/>
    </row>
    <row r="22" spans="2:12" ht="30" customHeight="1" x14ac:dyDescent="0.3">
      <c r="B22" s="81" t="str">
        <f t="shared" si="0"/>
        <v>JlnCls</v>
      </c>
      <c r="C22" s="2">
        <f>IF(ISTEXT(D22),MAX($C$5:$C21)+1,"")</f>
        <v>18</v>
      </c>
      <c r="D22" s="4" t="s">
        <v>9</v>
      </c>
      <c r="E22" s="96" t="s">
        <v>436</v>
      </c>
      <c r="F22" s="91" t="s">
        <v>43</v>
      </c>
      <c r="G22" s="76"/>
      <c r="H22" s="8"/>
      <c r="I22" s="9">
        <f t="shared" si="4"/>
        <v>3</v>
      </c>
      <c r="J22" s="10">
        <f t="shared" si="5"/>
        <v>0</v>
      </c>
      <c r="K22" s="16">
        <f t="shared" si="6"/>
        <v>0</v>
      </c>
      <c r="L22" s="82"/>
    </row>
    <row r="23" spans="2:12" ht="30" customHeight="1" x14ac:dyDescent="0.3">
      <c r="B23" s="81" t="str">
        <f t="shared" si="0"/>
        <v>JlnCls</v>
      </c>
      <c r="C23" s="2">
        <f>IF(ISTEXT(D23),MAX($C$5:$C22)+1,"")</f>
        <v>19</v>
      </c>
      <c r="D23" s="4" t="s">
        <v>9</v>
      </c>
      <c r="E23" s="96" t="s">
        <v>437</v>
      </c>
      <c r="F23" s="91" t="s">
        <v>43</v>
      </c>
      <c r="G23" s="76"/>
      <c r="H23" s="8"/>
      <c r="I23" s="9">
        <f t="shared" si="4"/>
        <v>3</v>
      </c>
      <c r="J23" s="10">
        <f t="shared" si="5"/>
        <v>0</v>
      </c>
      <c r="K23" s="16">
        <f t="shared" si="6"/>
        <v>0</v>
      </c>
      <c r="L23" s="82"/>
    </row>
    <row r="24" spans="2:12" ht="41.4" x14ac:dyDescent="0.3">
      <c r="B24" s="83" t="str">
        <f t="shared" si="0"/>
        <v>JlnCls</v>
      </c>
      <c r="C24" s="39">
        <f>IF(ISTEXT(D24),MAX($C$5:$C23)+1,"")</f>
        <v>20</v>
      </c>
      <c r="D24" s="4" t="s">
        <v>9</v>
      </c>
      <c r="E24" s="96" t="s">
        <v>438</v>
      </c>
      <c r="F24" s="91" t="s">
        <v>43</v>
      </c>
      <c r="G24" s="73"/>
      <c r="H24" s="23"/>
      <c r="I24" s="12">
        <f t="shared" si="4"/>
        <v>3</v>
      </c>
      <c r="J24" s="13">
        <f t="shared" si="5"/>
        <v>0</v>
      </c>
      <c r="K24" s="22">
        <f t="shared" si="6"/>
        <v>0</v>
      </c>
      <c r="L24" s="85"/>
    </row>
    <row r="25" spans="2:12" ht="7.5" customHeight="1" x14ac:dyDescent="0.3">
      <c r="E25" s="106"/>
      <c r="F25" s="137"/>
    </row>
    <row r="26" spans="2:12" ht="15" hidden="1" x14ac:dyDescent="0.3">
      <c r="E26" s="106"/>
      <c r="F26" s="137"/>
    </row>
    <row r="27" spans="2:12" ht="15" hidden="1" x14ac:dyDescent="0.3">
      <c r="E27" s="106"/>
      <c r="F27" s="137"/>
    </row>
    <row r="28" spans="2:12" ht="15" hidden="1" x14ac:dyDescent="0.3">
      <c r="E28" s="106"/>
      <c r="F28" s="137"/>
    </row>
    <row r="29" spans="2:12" ht="15" hidden="1" x14ac:dyDescent="0.3">
      <c r="E29" s="106"/>
      <c r="F29" s="137"/>
    </row>
    <row r="30" spans="2:12" ht="15" hidden="1" x14ac:dyDescent="0.3">
      <c r="E30" s="106"/>
      <c r="F30" s="137"/>
    </row>
    <row r="31" spans="2:12" ht="15" hidden="1" x14ac:dyDescent="0.3">
      <c r="E31" s="106"/>
      <c r="F31" s="137"/>
    </row>
    <row r="32" spans="2:12" ht="15" hidden="1" x14ac:dyDescent="0.3">
      <c r="E32" s="106"/>
      <c r="F32" s="137"/>
    </row>
    <row r="33" spans="5:6" ht="15" hidden="1" x14ac:dyDescent="0.3">
      <c r="E33" s="106"/>
      <c r="F33" s="137"/>
    </row>
    <row r="34" spans="5:6" ht="15" hidden="1" x14ac:dyDescent="0.3">
      <c r="E34" s="106"/>
      <c r="F34" s="137"/>
    </row>
    <row r="35" spans="5:6" ht="15" hidden="1" x14ac:dyDescent="0.3">
      <c r="E35" s="106"/>
      <c r="F35" s="137"/>
    </row>
    <row r="36" spans="5:6" ht="15" hidden="1" x14ac:dyDescent="0.3">
      <c r="E36" s="106"/>
      <c r="F36" s="137"/>
    </row>
    <row r="37" spans="5:6" ht="15" hidden="1" x14ac:dyDescent="0.3">
      <c r="E37" s="106"/>
      <c r="F37" s="137"/>
    </row>
    <row r="38" spans="5:6" ht="15" hidden="1" x14ac:dyDescent="0.3">
      <c r="E38" s="106"/>
      <c r="F38" s="137"/>
    </row>
    <row r="39" spans="5:6" ht="15" hidden="1" x14ac:dyDescent="0.3">
      <c r="E39" s="106"/>
      <c r="F39" s="137"/>
    </row>
    <row r="40" spans="5:6" ht="15" hidden="1" x14ac:dyDescent="0.3">
      <c r="E40" s="106"/>
      <c r="F40" s="137"/>
    </row>
    <row r="41" spans="5:6" ht="15" hidden="1" x14ac:dyDescent="0.3">
      <c r="E41" s="106"/>
      <c r="F41" s="137"/>
    </row>
    <row r="42" spans="5:6" ht="15" hidden="1" x14ac:dyDescent="0.3">
      <c r="E42" s="106"/>
      <c r="F42" s="137"/>
    </row>
    <row r="43" spans="5:6" hidden="1" x14ac:dyDescent="0.3">
      <c r="E43" s="106"/>
    </row>
    <row r="44" spans="5:6" hidden="1" x14ac:dyDescent="0.3">
      <c r="E44" s="106"/>
    </row>
    <row r="45" spans="5:6" hidden="1" x14ac:dyDescent="0.3">
      <c r="E45" s="106"/>
    </row>
    <row r="46" spans="5:6" hidden="1" x14ac:dyDescent="0.3">
      <c r="E46" s="106"/>
    </row>
    <row r="47" spans="5:6" hidden="1" x14ac:dyDescent="0.3">
      <c r="E47" s="106"/>
    </row>
    <row r="48" spans="5:6"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row r="167" spans="5:5" hidden="1" x14ac:dyDescent="0.3">
      <c r="E167" s="106"/>
    </row>
    <row r="168" spans="5:5" hidden="1" x14ac:dyDescent="0.3">
      <c r="E168" s="106"/>
    </row>
    <row r="169" spans="5:5" hidden="1" x14ac:dyDescent="0.3">
      <c r="E169" s="106"/>
    </row>
    <row r="170" spans="5:5" hidden="1" x14ac:dyDescent="0.3">
      <c r="E170" s="106"/>
    </row>
    <row r="171" spans="5:5" hidden="1" x14ac:dyDescent="0.3">
      <c r="E171" s="106"/>
    </row>
    <row r="172" spans="5:5" hidden="1" x14ac:dyDescent="0.3">
      <c r="E172" s="106"/>
    </row>
    <row r="173" spans="5:5" hidden="1" x14ac:dyDescent="0.3">
      <c r="E173" s="106"/>
    </row>
    <row r="174" spans="5:5" hidden="1" x14ac:dyDescent="0.3">
      <c r="E174" s="106"/>
    </row>
    <row r="175" spans="5:5" hidden="1" x14ac:dyDescent="0.3">
      <c r="E175" s="106"/>
    </row>
    <row r="176" spans="5:5" hidden="1" x14ac:dyDescent="0.3">
      <c r="E176" s="106"/>
    </row>
    <row r="177" spans="5:5" hidden="1" x14ac:dyDescent="0.3">
      <c r="E177" s="106"/>
    </row>
  </sheetData>
  <sheetProtection algorithmName="SHA-512" hashValue="ggA0/kqXJzVFjc3GCDpTCAWhPjpXQwt35tzg5HbL/0hmadDMbzwo1McdvVzxhrstzudnqI/TaoQgr1P9eb89Aw==" saltValue="TTJqaJ92YypfYfj9Obj5RA==" spinCount="100000" sheet="1" selectLockedCells="1"/>
  <conditionalFormatting sqref="D4:D7 D9:D24">
    <cfRule type="cellIs" dxfId="279" priority="13" operator="equal">
      <formula>"Important"</formula>
    </cfRule>
    <cfRule type="cellIs" dxfId="278" priority="14" operator="equal">
      <formula>"Crucial"</formula>
    </cfRule>
    <cfRule type="cellIs" dxfId="277" priority="15" operator="equal">
      <formula>"N/A"</formula>
    </cfRule>
  </conditionalFormatting>
  <conditionalFormatting sqref="F4:F8">
    <cfRule type="cellIs" dxfId="276" priority="1" operator="equal">
      <formula>"Function Not Available"</formula>
    </cfRule>
    <cfRule type="cellIs" dxfId="275" priority="2" operator="equal">
      <formula>"Function Available"</formula>
    </cfRule>
    <cfRule type="cellIs" dxfId="274" priority="3" operator="equal">
      <formula>"Exception"</formula>
    </cfRule>
  </conditionalFormatting>
  <conditionalFormatting sqref="F9:F42">
    <cfRule type="cellIs" dxfId="273" priority="4" operator="equal">
      <formula>"Function Not Available"</formula>
    </cfRule>
    <cfRule type="cellIs" dxfId="272" priority="5" operator="equal">
      <formula>"Function Available"</formula>
    </cfRule>
    <cfRule type="cellIs" dxfId="271" priority="6" operator="equal">
      <formula>"Exception"</formula>
    </cfRule>
  </conditionalFormatting>
  <dataValidations count="3">
    <dataValidation type="list" allowBlank="1" showInputMessage="1" showErrorMessage="1" sqref="F4:F5" xr:uid="{00000000-0002-0000-0400-000000000000}">
      <formula1>AvailabilityType</formula1>
    </dataValidation>
    <dataValidation type="list" allowBlank="1" showInputMessage="1" showErrorMessage="1" sqref="D4:D7 D9:D24" xr:uid="{00000000-0002-0000-0400-000001000000}">
      <formula1>SpecType</formula1>
    </dataValidation>
    <dataValidation type="list" allowBlank="1" showInputMessage="1" showErrorMessage="1" errorTitle="Invalid specification type" error="Please enter a Specification type from the drop-down list." sqref="F6:F7 F9:F24" xr:uid="{00000000-0002-0000-04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C00"/>
  </sheetPr>
  <dimension ref="A1:M1048576"/>
  <sheetViews>
    <sheetView showGridLines="0" zoomScale="80" zoomScaleNormal="80" zoomScalePageLayoutView="40" workbookViewId="0">
      <selection activeCell="F4" sqref="F4"/>
    </sheetView>
  </sheetViews>
  <sheetFormatPr defaultColWidth="0" defaultRowHeight="14.4" zeroHeight="1" x14ac:dyDescent="0.3"/>
  <cols>
    <col min="1" max="1" width="1.55468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2" customWidth="1"/>
    <col min="14" max="16384" width="9.21875" hidden="1"/>
  </cols>
  <sheetData>
    <row r="1" spans="2:12" ht="5.55" customHeight="1" x14ac:dyDescent="0.3"/>
    <row r="2" spans="2:12" s="181" customFormat="1" ht="129" customHeight="1" thickBot="1" x14ac:dyDescent="0.3">
      <c r="B2" s="124" t="s">
        <v>44</v>
      </c>
      <c r="C2" s="125" t="s">
        <v>45</v>
      </c>
      <c r="D2" s="125" t="s">
        <v>46</v>
      </c>
      <c r="E2" s="125" t="s">
        <v>1579</v>
      </c>
      <c r="F2" s="125" t="s">
        <v>42</v>
      </c>
      <c r="G2" s="126" t="s">
        <v>47</v>
      </c>
      <c r="H2" s="126" t="s">
        <v>48</v>
      </c>
      <c r="I2" s="127" t="s">
        <v>49</v>
      </c>
      <c r="J2" s="127" t="s">
        <v>50</v>
      </c>
      <c r="K2" s="128" t="s">
        <v>14</v>
      </c>
      <c r="L2" s="129" t="s">
        <v>51</v>
      </c>
    </row>
    <row r="3" spans="2:12" ht="16.2" thickBot="1" x14ac:dyDescent="0.35">
      <c r="B3" s="34" t="s">
        <v>1578</v>
      </c>
      <c r="C3" s="34"/>
      <c r="D3" s="34"/>
      <c r="E3" s="34"/>
      <c r="F3" s="34"/>
      <c r="G3" s="77" t="s">
        <v>52</v>
      </c>
      <c r="H3" s="25">
        <f>COUNTA(D4:D485)</f>
        <v>31</v>
      </c>
      <c r="I3" s="61"/>
      <c r="J3" s="62" t="s">
        <v>53</v>
      </c>
      <c r="K3" s="63">
        <f>SUM(K4:K485)</f>
        <v>0</v>
      </c>
      <c r="L3" s="34"/>
    </row>
    <row r="4" spans="2:12" ht="30" customHeight="1" x14ac:dyDescent="0.3">
      <c r="B4" s="81" t="s">
        <v>1577</v>
      </c>
      <c r="C4" s="2">
        <v>1</v>
      </c>
      <c r="D4" s="4" t="s">
        <v>9</v>
      </c>
      <c r="E4" s="184" t="s">
        <v>439</v>
      </c>
      <c r="F4" s="91" t="s">
        <v>43</v>
      </c>
      <c r="G4" s="76" t="s">
        <v>54</v>
      </c>
      <c r="H4" s="20">
        <f>COUNTIF(F4:F485,"Select from Drop Down")</f>
        <v>31</v>
      </c>
      <c r="I4" s="14">
        <f>VLOOKUP($D4,SpecData,2,FALSE)</f>
        <v>3</v>
      </c>
      <c r="J4" s="15">
        <f>VLOOKUP($F4,AvailabilityData,2,FALSE)</f>
        <v>0</v>
      </c>
      <c r="K4" s="21">
        <f>I4*J4</f>
        <v>0</v>
      </c>
      <c r="L4" s="82"/>
    </row>
    <row r="5" spans="2:12" ht="30" customHeight="1" x14ac:dyDescent="0.3">
      <c r="B5" s="81" t="str">
        <f>IF(C5="","",$B$4)</f>
        <v>JlnHs</v>
      </c>
      <c r="C5" s="2">
        <v>2</v>
      </c>
      <c r="D5" s="4" t="s">
        <v>11</v>
      </c>
      <c r="E5" s="184" t="s">
        <v>440</v>
      </c>
      <c r="F5" s="91" t="s">
        <v>43</v>
      </c>
      <c r="G5" s="76" t="s">
        <v>55</v>
      </c>
      <c r="H5" s="20">
        <f>COUNTIF(F4:F485,"Function Available")</f>
        <v>0</v>
      </c>
      <c r="I5" s="14">
        <f>VLOOKUP($D5,SpecData,2,FALSE)</f>
        <v>1</v>
      </c>
      <c r="J5" s="15">
        <f>VLOOKUP($F5,AvailabilityData,2,FALSE)</f>
        <v>0</v>
      </c>
      <c r="K5" s="21">
        <f>I5*J5</f>
        <v>0</v>
      </c>
      <c r="L5" s="82"/>
    </row>
    <row r="6" spans="2:12" ht="30" customHeight="1" x14ac:dyDescent="0.3">
      <c r="B6" s="81" t="str">
        <f t="shared" ref="B6:B36" si="0">IF(C6="","",$B$4)</f>
        <v>JlnHs</v>
      </c>
      <c r="C6" s="2">
        <f>IF(ISTEXT(D6),MAX($C$5:$C5)+1,"")</f>
        <v>3</v>
      </c>
      <c r="D6" s="4" t="s">
        <v>9</v>
      </c>
      <c r="E6" s="184" t="s">
        <v>441</v>
      </c>
      <c r="F6" s="91" t="s">
        <v>43</v>
      </c>
      <c r="G6" s="76" t="s">
        <v>57</v>
      </c>
      <c r="H6" s="8">
        <f>COUNTIF(F4:F485,"Function Not Available")</f>
        <v>0</v>
      </c>
      <c r="I6" s="14">
        <f t="shared" ref="I6:I12" si="1">VLOOKUP($D6,SpecData,2,FALSE)</f>
        <v>3</v>
      </c>
      <c r="J6" s="15">
        <f t="shared" ref="J6:J12" si="2">VLOOKUP($F6,AvailabilityData,2,FALSE)</f>
        <v>0</v>
      </c>
      <c r="K6" s="16">
        <f t="shared" ref="K6:K12" si="3">I6*J6</f>
        <v>0</v>
      </c>
      <c r="L6" s="82"/>
    </row>
    <row r="7" spans="2:12" ht="41.4" x14ac:dyDescent="0.3">
      <c r="B7" s="81" t="str">
        <f t="shared" si="0"/>
        <v>JlnHs</v>
      </c>
      <c r="C7" s="2">
        <f>IF(ISTEXT(D7),MAX($C$5:$C6)+1,"")</f>
        <v>4</v>
      </c>
      <c r="D7" s="4" t="s">
        <v>9</v>
      </c>
      <c r="E7" s="184" t="s">
        <v>442</v>
      </c>
      <c r="F7" s="91" t="s">
        <v>43</v>
      </c>
      <c r="G7" s="76" t="s">
        <v>59</v>
      </c>
      <c r="H7" s="8">
        <f>COUNTIF(F4:F485,"Exception")</f>
        <v>0</v>
      </c>
      <c r="I7" s="14">
        <f t="shared" si="1"/>
        <v>3</v>
      </c>
      <c r="J7" s="15">
        <f t="shared" si="2"/>
        <v>0</v>
      </c>
      <c r="K7" s="21">
        <f t="shared" si="3"/>
        <v>0</v>
      </c>
      <c r="L7" s="82"/>
    </row>
    <row r="8" spans="2:12" ht="41.4" x14ac:dyDescent="0.3">
      <c r="B8" s="81" t="str">
        <f t="shared" si="0"/>
        <v>JlnHs</v>
      </c>
      <c r="C8" s="2">
        <f>IF(ISTEXT(D8),MAX($C$5:$C7)+1,"")</f>
        <v>5</v>
      </c>
      <c r="D8" s="4" t="s">
        <v>9</v>
      </c>
      <c r="E8" s="184" t="s">
        <v>443</v>
      </c>
      <c r="F8" s="91" t="s">
        <v>43</v>
      </c>
      <c r="G8" s="76" t="s">
        <v>61</v>
      </c>
      <c r="H8" s="11">
        <f>COUNTIFS(D:D,"=Crucial",F:F,"=Select From Drop Down")</f>
        <v>25</v>
      </c>
      <c r="I8" s="14">
        <f t="shared" si="1"/>
        <v>3</v>
      </c>
      <c r="J8" s="15">
        <f t="shared" si="2"/>
        <v>0</v>
      </c>
      <c r="K8" s="16">
        <f t="shared" si="3"/>
        <v>0</v>
      </c>
      <c r="L8" s="82"/>
    </row>
    <row r="9" spans="2:12" ht="30" customHeight="1" x14ac:dyDescent="0.3">
      <c r="B9" s="81" t="str">
        <f t="shared" si="0"/>
        <v>JlnHs</v>
      </c>
      <c r="C9" s="2">
        <f>IF(ISTEXT(D9),MAX($C$5:$C8)+1,"")</f>
        <v>6</v>
      </c>
      <c r="D9" s="4" t="s">
        <v>9</v>
      </c>
      <c r="E9" s="184" t="s">
        <v>444</v>
      </c>
      <c r="F9" s="91" t="s">
        <v>43</v>
      </c>
      <c r="G9" s="76" t="s">
        <v>63</v>
      </c>
      <c r="H9" s="11">
        <f>COUNTIFS(D:D,"=Crucial",F:F,"=Function Available")</f>
        <v>0</v>
      </c>
      <c r="I9" s="14">
        <f t="shared" si="1"/>
        <v>3</v>
      </c>
      <c r="J9" s="15">
        <f t="shared" si="2"/>
        <v>0</v>
      </c>
      <c r="K9" s="16">
        <f t="shared" si="3"/>
        <v>0</v>
      </c>
      <c r="L9" s="82"/>
    </row>
    <row r="10" spans="2:12" ht="30" customHeight="1" x14ac:dyDescent="0.3">
      <c r="B10" s="81" t="str">
        <f t="shared" si="0"/>
        <v>JlnHs</v>
      </c>
      <c r="C10" s="2">
        <f>IF(ISTEXT(D10),MAX($C$5:$C9)+1,"")</f>
        <v>7</v>
      </c>
      <c r="D10" s="4" t="s">
        <v>9</v>
      </c>
      <c r="E10" s="184" t="s">
        <v>445</v>
      </c>
      <c r="F10" s="91" t="s">
        <v>43</v>
      </c>
      <c r="G10" s="76" t="s">
        <v>65</v>
      </c>
      <c r="H10" s="11">
        <f>COUNTIFS(D:D,"=Crucial",F:F,"=Function Not Available")</f>
        <v>0</v>
      </c>
      <c r="I10" s="14">
        <f t="shared" si="1"/>
        <v>3</v>
      </c>
      <c r="J10" s="15">
        <f t="shared" si="2"/>
        <v>0</v>
      </c>
      <c r="K10" s="16">
        <f t="shared" si="3"/>
        <v>0</v>
      </c>
      <c r="L10" s="82"/>
    </row>
    <row r="11" spans="2:12" ht="30" customHeight="1" x14ac:dyDescent="0.3">
      <c r="B11" s="81" t="str">
        <f t="shared" si="0"/>
        <v>JlnHs</v>
      </c>
      <c r="C11" s="2">
        <f>IF(ISTEXT(D11),MAX($C$5:$C10)+1,"")</f>
        <v>8</v>
      </c>
      <c r="D11" s="4" t="s">
        <v>10</v>
      </c>
      <c r="E11" s="184" t="s">
        <v>446</v>
      </c>
      <c r="F11" s="91" t="s">
        <v>43</v>
      </c>
      <c r="G11" s="73" t="s">
        <v>66</v>
      </c>
      <c r="H11" s="24">
        <f>COUNTIFS(D:D,"=Crucial",F:F,"=Exception")</f>
        <v>0</v>
      </c>
      <c r="I11" s="26">
        <f t="shared" si="1"/>
        <v>2</v>
      </c>
      <c r="J11" s="27">
        <f t="shared" si="2"/>
        <v>0</v>
      </c>
      <c r="K11" s="22">
        <f t="shared" si="3"/>
        <v>0</v>
      </c>
      <c r="L11" s="87"/>
    </row>
    <row r="12" spans="2:12" ht="30" customHeight="1" x14ac:dyDescent="0.3">
      <c r="B12" s="81" t="str">
        <f t="shared" si="0"/>
        <v>JlnHs</v>
      </c>
      <c r="C12" s="2">
        <f>IF(ISTEXT(D12),MAX($C$5:$C11)+1,"")</f>
        <v>9</v>
      </c>
      <c r="D12" s="4" t="s">
        <v>9</v>
      </c>
      <c r="E12" s="185" t="s">
        <v>1686</v>
      </c>
      <c r="F12" s="91" t="s">
        <v>43</v>
      </c>
      <c r="G12" s="65" t="s">
        <v>67</v>
      </c>
      <c r="H12" s="29">
        <f>COUNTIFS(D:D,"=Important",F:F,"=Select From Drop Down")</f>
        <v>2</v>
      </c>
      <c r="I12" s="17">
        <f t="shared" si="1"/>
        <v>3</v>
      </c>
      <c r="J12" s="18">
        <f t="shared" si="2"/>
        <v>0</v>
      </c>
      <c r="K12" s="19">
        <f t="shared" si="3"/>
        <v>0</v>
      </c>
      <c r="L12" s="88"/>
    </row>
    <row r="13" spans="2:12" ht="30" customHeight="1" x14ac:dyDescent="0.3">
      <c r="B13" s="86" t="str">
        <f t="shared" si="0"/>
        <v/>
      </c>
      <c r="C13" s="1" t="str">
        <f>IF(ISTEXT(D13),MAX($C$5:$C12)+1,"")</f>
        <v/>
      </c>
      <c r="D13" s="3"/>
      <c r="E13" s="193" t="s">
        <v>447</v>
      </c>
      <c r="F13" s="295"/>
      <c r="G13" s="78"/>
      <c r="H13" s="72"/>
      <c r="I13" s="72"/>
      <c r="J13" s="72"/>
      <c r="K13" s="72"/>
      <c r="L13" s="72"/>
    </row>
    <row r="14" spans="2:12" ht="30" customHeight="1" x14ac:dyDescent="0.3">
      <c r="B14" s="81" t="str">
        <f t="shared" si="0"/>
        <v>JlnHs</v>
      </c>
      <c r="C14" s="2">
        <f>IF(ISTEXT(D14),MAX($C$5:$C13)+1,"")</f>
        <v>10</v>
      </c>
      <c r="D14" s="4" t="s">
        <v>9</v>
      </c>
      <c r="E14" s="99" t="s">
        <v>448</v>
      </c>
      <c r="F14" s="91" t="s">
        <v>43</v>
      </c>
      <c r="G14" s="68" t="s">
        <v>69</v>
      </c>
      <c r="H14" s="28">
        <f>COUNTIFS(D:D,"=Important",F:F,"=Function Available")</f>
        <v>0</v>
      </c>
      <c r="I14" s="14">
        <f t="shared" ref="I14:I25" si="4">VLOOKUP($D14,SpecData,2,FALSE)</f>
        <v>3</v>
      </c>
      <c r="J14" s="15">
        <f t="shared" ref="J14:J25" si="5">VLOOKUP($F14,AvailabilityData,2,FALSE)</f>
        <v>0</v>
      </c>
      <c r="K14" s="21">
        <f t="shared" ref="K14:K35" si="6">I14*J14</f>
        <v>0</v>
      </c>
      <c r="L14" s="90"/>
    </row>
    <row r="15" spans="2:12" ht="30" customHeight="1" x14ac:dyDescent="0.3">
      <c r="B15" s="81" t="str">
        <f t="shared" si="0"/>
        <v>JlnHs</v>
      </c>
      <c r="C15" s="2">
        <f>IF(ISTEXT(D15),MAX($C$5:$C14)+1,"")</f>
        <v>11</v>
      </c>
      <c r="D15" s="4" t="s">
        <v>9</v>
      </c>
      <c r="E15" s="95" t="s">
        <v>449</v>
      </c>
      <c r="F15" s="91" t="s">
        <v>43</v>
      </c>
      <c r="G15" s="76" t="s">
        <v>71</v>
      </c>
      <c r="H15" s="11">
        <f>COUNTIFS(D:D,"=Important",F:F,"=Function Not Available")</f>
        <v>0</v>
      </c>
      <c r="I15" s="9">
        <f t="shared" si="4"/>
        <v>3</v>
      </c>
      <c r="J15" s="10">
        <f t="shared" si="5"/>
        <v>0</v>
      </c>
      <c r="K15" s="16">
        <f t="shared" si="6"/>
        <v>0</v>
      </c>
      <c r="L15" s="82"/>
    </row>
    <row r="16" spans="2:12" ht="30" customHeight="1" x14ac:dyDescent="0.3">
      <c r="B16" s="81" t="str">
        <f t="shared" si="0"/>
        <v>JlnHs</v>
      </c>
      <c r="C16" s="2">
        <f>IF(ISTEXT(D16),MAX($C$5:$C15)+1,"")</f>
        <v>12</v>
      </c>
      <c r="D16" s="4" t="s">
        <v>9</v>
      </c>
      <c r="E16" s="95" t="s">
        <v>450</v>
      </c>
      <c r="F16" s="91" t="s">
        <v>43</v>
      </c>
      <c r="G16" s="76" t="s">
        <v>73</v>
      </c>
      <c r="H16" s="11">
        <f>COUNTIFS(D:D,"=Important",F:F,"=Exception")</f>
        <v>0</v>
      </c>
      <c r="I16" s="9">
        <f t="shared" si="4"/>
        <v>3</v>
      </c>
      <c r="J16" s="10">
        <f t="shared" si="5"/>
        <v>0</v>
      </c>
      <c r="K16" s="16">
        <f t="shared" si="6"/>
        <v>0</v>
      </c>
      <c r="L16" s="82"/>
    </row>
    <row r="17" spans="2:12" ht="30" customHeight="1" x14ac:dyDescent="0.3">
      <c r="B17" s="81" t="str">
        <f t="shared" si="0"/>
        <v>JlnHs</v>
      </c>
      <c r="C17" s="2">
        <f>IF(ISTEXT(D17),MAX($C$5:$C16)+1,"")</f>
        <v>13</v>
      </c>
      <c r="D17" s="4" t="s">
        <v>9</v>
      </c>
      <c r="E17" s="95" t="s">
        <v>451</v>
      </c>
      <c r="F17" s="91" t="s">
        <v>43</v>
      </c>
      <c r="G17" s="76" t="s">
        <v>75</v>
      </c>
      <c r="H17" s="11">
        <f>COUNTIFS(D:D,"=Minimal",F:F,"=Select From Drop Down")</f>
        <v>4</v>
      </c>
      <c r="I17" s="9">
        <f t="shared" si="4"/>
        <v>3</v>
      </c>
      <c r="J17" s="10">
        <f t="shared" si="5"/>
        <v>0</v>
      </c>
      <c r="K17" s="16">
        <f t="shared" si="6"/>
        <v>0</v>
      </c>
      <c r="L17" s="82"/>
    </row>
    <row r="18" spans="2:12" ht="30" customHeight="1" x14ac:dyDescent="0.3">
      <c r="B18" s="81" t="str">
        <f t="shared" si="0"/>
        <v>JlnHs</v>
      </c>
      <c r="C18" s="2">
        <f>IF(ISTEXT(D18),MAX($C$5:$C17)+1,"")</f>
        <v>14</v>
      </c>
      <c r="D18" s="4" t="s">
        <v>10</v>
      </c>
      <c r="E18" s="184" t="s">
        <v>452</v>
      </c>
      <c r="F18" s="91" t="s">
        <v>43</v>
      </c>
      <c r="G18" s="76" t="s">
        <v>77</v>
      </c>
      <c r="H18" s="11">
        <f>COUNTIFS(D:D,"=Minimal",F:F,"=Function Available")</f>
        <v>0</v>
      </c>
      <c r="I18" s="9">
        <f t="shared" si="4"/>
        <v>2</v>
      </c>
      <c r="J18" s="10">
        <f t="shared" si="5"/>
        <v>0</v>
      </c>
      <c r="K18" s="16">
        <f t="shared" si="6"/>
        <v>0</v>
      </c>
      <c r="L18" s="82"/>
    </row>
    <row r="19" spans="2:12" ht="30" customHeight="1" x14ac:dyDescent="0.3">
      <c r="B19" s="81" t="str">
        <f t="shared" si="0"/>
        <v>JlnHs</v>
      </c>
      <c r="C19" s="2">
        <f>IF(ISTEXT(D19),MAX($C$5:$C18)+1,"")</f>
        <v>15</v>
      </c>
      <c r="D19" s="4" t="s">
        <v>9</v>
      </c>
      <c r="E19" s="184" t="s">
        <v>453</v>
      </c>
      <c r="F19" s="91" t="s">
        <v>43</v>
      </c>
      <c r="G19" s="76" t="s">
        <v>79</v>
      </c>
      <c r="H19" s="11">
        <f>COUNTIFS(D:D,"=Minimal",F:F,"=Function Not Available")</f>
        <v>0</v>
      </c>
      <c r="I19" s="9">
        <f t="shared" si="4"/>
        <v>3</v>
      </c>
      <c r="J19" s="10">
        <f t="shared" si="5"/>
        <v>0</v>
      </c>
      <c r="K19" s="16">
        <f t="shared" si="6"/>
        <v>0</v>
      </c>
      <c r="L19" s="82"/>
    </row>
    <row r="20" spans="2:12" ht="30" customHeight="1" x14ac:dyDescent="0.3">
      <c r="B20" s="81" t="str">
        <f t="shared" si="0"/>
        <v>JlnHs</v>
      </c>
      <c r="C20" s="2">
        <f>IF(ISTEXT(D20),MAX($C$5:$C19)+1,"")</f>
        <v>16</v>
      </c>
      <c r="D20" s="4" t="s">
        <v>11</v>
      </c>
      <c r="E20" s="184" t="s">
        <v>454</v>
      </c>
      <c r="F20" s="91" t="s">
        <v>43</v>
      </c>
      <c r="G20" s="76" t="s">
        <v>81</v>
      </c>
      <c r="H20" s="11">
        <f>COUNTIFS(D:D,"=Minimal",F:F,"=Exception")</f>
        <v>0</v>
      </c>
      <c r="I20" s="9">
        <f t="shared" si="4"/>
        <v>1</v>
      </c>
      <c r="J20" s="10">
        <f t="shared" si="5"/>
        <v>0</v>
      </c>
      <c r="K20" s="16">
        <f t="shared" si="6"/>
        <v>0</v>
      </c>
      <c r="L20" s="82"/>
    </row>
    <row r="21" spans="2:12" ht="30" customHeight="1" x14ac:dyDescent="0.3">
      <c r="B21" s="81" t="str">
        <f t="shared" si="0"/>
        <v>JlnHs</v>
      </c>
      <c r="C21" s="2">
        <f>IF(ISTEXT(D21),MAX($C$5:$C20)+1,"")</f>
        <v>17</v>
      </c>
      <c r="D21" s="4" t="s">
        <v>9</v>
      </c>
      <c r="E21" s="184" t="s">
        <v>455</v>
      </c>
      <c r="F21" s="91" t="s">
        <v>43</v>
      </c>
      <c r="G21" s="76"/>
      <c r="H21" s="8"/>
      <c r="I21" s="9">
        <f t="shared" si="4"/>
        <v>3</v>
      </c>
      <c r="J21" s="10">
        <f t="shared" si="5"/>
        <v>0</v>
      </c>
      <c r="K21" s="16">
        <f t="shared" si="6"/>
        <v>0</v>
      </c>
      <c r="L21" s="82"/>
    </row>
    <row r="22" spans="2:12" ht="55.2" x14ac:dyDescent="0.3">
      <c r="B22" s="81" t="str">
        <f t="shared" si="0"/>
        <v>JlnHs</v>
      </c>
      <c r="C22" s="2">
        <f>IF(ISTEXT(D22),MAX($C$5:$C21)+1,"")</f>
        <v>18</v>
      </c>
      <c r="D22" s="4" t="s">
        <v>9</v>
      </c>
      <c r="E22" s="184" t="s">
        <v>456</v>
      </c>
      <c r="F22" s="91" t="s">
        <v>43</v>
      </c>
      <c r="G22" s="76"/>
      <c r="H22" s="8"/>
      <c r="I22" s="9">
        <f t="shared" si="4"/>
        <v>3</v>
      </c>
      <c r="J22" s="10">
        <f t="shared" si="5"/>
        <v>0</v>
      </c>
      <c r="K22" s="16">
        <f t="shared" si="6"/>
        <v>0</v>
      </c>
      <c r="L22" s="82"/>
    </row>
    <row r="23" spans="2:12" ht="30" customHeight="1" x14ac:dyDescent="0.3">
      <c r="B23" s="81" t="str">
        <f t="shared" si="0"/>
        <v>JlnHs</v>
      </c>
      <c r="C23" s="2">
        <f>IF(ISTEXT(D23),MAX($C$5:$C22)+1,"")</f>
        <v>19</v>
      </c>
      <c r="D23" s="4" t="s">
        <v>9</v>
      </c>
      <c r="E23" s="184" t="s">
        <v>457</v>
      </c>
      <c r="F23" s="91" t="s">
        <v>43</v>
      </c>
      <c r="G23" s="76"/>
      <c r="H23" s="8"/>
      <c r="I23" s="9">
        <f t="shared" si="4"/>
        <v>3</v>
      </c>
      <c r="J23" s="10">
        <f t="shared" si="5"/>
        <v>0</v>
      </c>
      <c r="K23" s="16">
        <f t="shared" si="6"/>
        <v>0</v>
      </c>
      <c r="L23" s="82"/>
    </row>
    <row r="24" spans="2:12" ht="30" customHeight="1" x14ac:dyDescent="0.3">
      <c r="B24" s="81" t="str">
        <f t="shared" si="0"/>
        <v>JlnHs</v>
      </c>
      <c r="C24" s="2">
        <f>IF(ISTEXT(D24),MAX($C$5:$C23)+1,"")</f>
        <v>20</v>
      </c>
      <c r="D24" s="4" t="s">
        <v>9</v>
      </c>
      <c r="E24" s="184" t="s">
        <v>458</v>
      </c>
      <c r="F24" s="91" t="s">
        <v>43</v>
      </c>
      <c r="G24" s="76"/>
      <c r="H24" s="8"/>
      <c r="I24" s="9">
        <f t="shared" si="4"/>
        <v>3</v>
      </c>
      <c r="J24" s="10">
        <f t="shared" si="5"/>
        <v>0</v>
      </c>
      <c r="K24" s="16">
        <f t="shared" si="6"/>
        <v>0</v>
      </c>
      <c r="L24" s="82"/>
    </row>
    <row r="25" spans="2:12" ht="41.4" x14ac:dyDescent="0.3">
      <c r="B25" s="81" t="str">
        <f t="shared" si="0"/>
        <v>JlnHs</v>
      </c>
      <c r="C25" s="2">
        <f>IF(ISTEXT(D25),MAX($C$5:$C24)+1,"")</f>
        <v>21</v>
      </c>
      <c r="D25" s="4" t="s">
        <v>9</v>
      </c>
      <c r="E25" s="184" t="s">
        <v>1687</v>
      </c>
      <c r="F25" s="91" t="s">
        <v>43</v>
      </c>
      <c r="G25" s="76"/>
      <c r="H25" s="8"/>
      <c r="I25" s="9">
        <f t="shared" si="4"/>
        <v>3</v>
      </c>
      <c r="J25" s="10">
        <f t="shared" si="5"/>
        <v>0</v>
      </c>
      <c r="K25" s="16">
        <f t="shared" si="6"/>
        <v>0</v>
      </c>
      <c r="L25" s="82"/>
    </row>
    <row r="26" spans="2:12" ht="30" customHeight="1" x14ac:dyDescent="0.3">
      <c r="B26" s="81" t="str">
        <f t="shared" si="0"/>
        <v>JlnHs</v>
      </c>
      <c r="C26" s="2">
        <f>IF(ISTEXT(D26),MAX($C$5:$C25)+1,"")</f>
        <v>22</v>
      </c>
      <c r="D26" s="4" t="s">
        <v>11</v>
      </c>
      <c r="E26" s="184" t="s">
        <v>459</v>
      </c>
      <c r="F26" s="91" t="s">
        <v>43</v>
      </c>
      <c r="G26" s="76"/>
      <c r="H26" s="8"/>
      <c r="I26" s="9">
        <f t="shared" ref="I26:I35" si="7">VLOOKUP($D26,SpecData,2,FALSE)</f>
        <v>1</v>
      </c>
      <c r="J26" s="10">
        <f t="shared" ref="J26:J35" si="8">VLOOKUP($F26,AvailabilityData,2,FALSE)</f>
        <v>0</v>
      </c>
      <c r="K26" s="16">
        <f t="shared" si="6"/>
        <v>0</v>
      </c>
      <c r="L26" s="82"/>
    </row>
    <row r="27" spans="2:12" ht="30" customHeight="1" x14ac:dyDescent="0.3">
      <c r="B27" s="81" t="str">
        <f t="shared" si="0"/>
        <v>JlnHs</v>
      </c>
      <c r="C27" s="2">
        <f>IF(ISTEXT(D27),MAX($C$5:$C26)+1,"")</f>
        <v>23</v>
      </c>
      <c r="D27" s="4" t="s">
        <v>11</v>
      </c>
      <c r="E27" s="184" t="s">
        <v>460</v>
      </c>
      <c r="F27" s="91" t="s">
        <v>43</v>
      </c>
      <c r="G27" s="76"/>
      <c r="H27" s="8"/>
      <c r="I27" s="9">
        <f t="shared" si="7"/>
        <v>1</v>
      </c>
      <c r="J27" s="10">
        <f t="shared" si="8"/>
        <v>0</v>
      </c>
      <c r="K27" s="16">
        <f t="shared" si="6"/>
        <v>0</v>
      </c>
      <c r="L27" s="82"/>
    </row>
    <row r="28" spans="2:12" ht="30" customHeight="1" x14ac:dyDescent="0.3">
      <c r="B28" s="81" t="str">
        <f t="shared" si="0"/>
        <v>JlnHs</v>
      </c>
      <c r="C28" s="2">
        <f>IF(ISTEXT(D28),MAX($C$5:$C27)+1,"")</f>
        <v>24</v>
      </c>
      <c r="D28" s="4" t="s">
        <v>9</v>
      </c>
      <c r="E28" s="184" t="s">
        <v>461</v>
      </c>
      <c r="F28" s="91" t="s">
        <v>43</v>
      </c>
      <c r="G28" s="76"/>
      <c r="H28" s="8"/>
      <c r="I28" s="9">
        <f t="shared" si="7"/>
        <v>3</v>
      </c>
      <c r="J28" s="10">
        <f t="shared" si="8"/>
        <v>0</v>
      </c>
      <c r="K28" s="16">
        <f t="shared" si="6"/>
        <v>0</v>
      </c>
      <c r="L28" s="82"/>
    </row>
    <row r="29" spans="2:12" ht="30" customHeight="1" x14ac:dyDescent="0.3">
      <c r="B29" s="81" t="str">
        <f t="shared" si="0"/>
        <v>JlnHs</v>
      </c>
      <c r="C29" s="2">
        <f>IF(ISTEXT(D29),MAX($C$5:$C28)+1,"")</f>
        <v>25</v>
      </c>
      <c r="D29" s="4" t="s">
        <v>9</v>
      </c>
      <c r="E29" s="184" t="s">
        <v>462</v>
      </c>
      <c r="F29" s="91" t="s">
        <v>43</v>
      </c>
      <c r="G29" s="76"/>
      <c r="H29" s="8"/>
      <c r="I29" s="9">
        <f t="shared" si="7"/>
        <v>3</v>
      </c>
      <c r="J29" s="10">
        <f t="shared" si="8"/>
        <v>0</v>
      </c>
      <c r="K29" s="16">
        <f t="shared" si="6"/>
        <v>0</v>
      </c>
      <c r="L29" s="82"/>
    </row>
    <row r="30" spans="2:12" ht="30" customHeight="1" x14ac:dyDescent="0.3">
      <c r="B30" s="81" t="str">
        <f t="shared" si="0"/>
        <v>JlnHs</v>
      </c>
      <c r="C30" s="2">
        <f>IF(ISTEXT(D30),MAX($C$5:$C29)+1,"")</f>
        <v>26</v>
      </c>
      <c r="D30" s="4" t="s">
        <v>9</v>
      </c>
      <c r="E30" s="185" t="s">
        <v>463</v>
      </c>
      <c r="F30" s="91" t="s">
        <v>43</v>
      </c>
      <c r="G30" s="76"/>
      <c r="H30" s="8"/>
      <c r="I30" s="9">
        <f>VLOOKUP($D30,SpecData,2,FALSE)</f>
        <v>3</v>
      </c>
      <c r="J30" s="10">
        <f>VLOOKUP($F30,AvailabilityData,2,FALSE)</f>
        <v>0</v>
      </c>
      <c r="K30" s="16">
        <f>I30*J30</f>
        <v>0</v>
      </c>
      <c r="L30" s="82"/>
    </row>
    <row r="31" spans="2:12" ht="30" customHeight="1" x14ac:dyDescent="0.3">
      <c r="B31" s="81" t="str">
        <f t="shared" si="0"/>
        <v>JlnHs</v>
      </c>
      <c r="C31" s="2">
        <f>IF(ISTEXT(D31),MAX($C$5:$C30)+1,"")</f>
        <v>27</v>
      </c>
      <c r="D31" s="4" t="s">
        <v>9</v>
      </c>
      <c r="E31" s="185" t="s">
        <v>1708</v>
      </c>
      <c r="F31" s="91" t="s">
        <v>43</v>
      </c>
      <c r="G31" s="76"/>
      <c r="H31" s="8"/>
      <c r="I31" s="9">
        <f t="shared" si="7"/>
        <v>3</v>
      </c>
      <c r="J31" s="10">
        <f t="shared" si="8"/>
        <v>0</v>
      </c>
      <c r="K31" s="16">
        <f t="shared" si="6"/>
        <v>0</v>
      </c>
      <c r="L31" s="82"/>
    </row>
    <row r="32" spans="2:12" ht="30" customHeight="1" x14ac:dyDescent="0.3">
      <c r="B32" s="86" t="str">
        <f t="shared" ref="B32" si="9">IF(C32="","",$B$4)</f>
        <v/>
      </c>
      <c r="C32" s="1" t="str">
        <f>IF(ISTEXT(D32),MAX($C$5:$C31)+1,"")</f>
        <v/>
      </c>
      <c r="D32" s="3"/>
      <c r="E32" s="193" t="s">
        <v>464</v>
      </c>
      <c r="F32" s="295"/>
      <c r="G32" s="78"/>
      <c r="H32" s="72"/>
      <c r="I32" s="72"/>
      <c r="J32" s="72"/>
      <c r="K32" s="72"/>
      <c r="L32" s="72"/>
    </row>
    <row r="33" spans="2:12" ht="30" customHeight="1" x14ac:dyDescent="0.3">
      <c r="B33" s="81" t="str">
        <f t="shared" si="0"/>
        <v>JlnHs</v>
      </c>
      <c r="C33" s="2">
        <f>IF(ISTEXT(D33),MAX($C$5:$C31)+1,"")</f>
        <v>28</v>
      </c>
      <c r="D33" s="4" t="s">
        <v>9</v>
      </c>
      <c r="E33" s="99" t="s">
        <v>465</v>
      </c>
      <c r="F33" s="91" t="s">
        <v>43</v>
      </c>
      <c r="G33" s="76"/>
      <c r="H33" s="8"/>
      <c r="I33" s="9">
        <f t="shared" si="7"/>
        <v>3</v>
      </c>
      <c r="J33" s="10">
        <f t="shared" si="8"/>
        <v>0</v>
      </c>
      <c r="K33" s="16">
        <f t="shared" si="6"/>
        <v>0</v>
      </c>
      <c r="L33" s="82"/>
    </row>
    <row r="34" spans="2:12" ht="30" customHeight="1" x14ac:dyDescent="0.3">
      <c r="B34" s="81" t="str">
        <f t="shared" si="0"/>
        <v>JlnHs</v>
      </c>
      <c r="C34" s="2">
        <f>IF(ISTEXT(D34),MAX($C$5:$C33)+1,"")</f>
        <v>29</v>
      </c>
      <c r="D34" s="4" t="s">
        <v>9</v>
      </c>
      <c r="E34" s="95" t="s">
        <v>466</v>
      </c>
      <c r="F34" s="91" t="s">
        <v>43</v>
      </c>
      <c r="G34" s="76"/>
      <c r="H34" s="8"/>
      <c r="I34" s="9">
        <f t="shared" si="7"/>
        <v>3</v>
      </c>
      <c r="J34" s="10">
        <f t="shared" si="8"/>
        <v>0</v>
      </c>
      <c r="K34" s="16">
        <f t="shared" si="6"/>
        <v>0</v>
      </c>
      <c r="L34" s="82"/>
    </row>
    <row r="35" spans="2:12" ht="32.4" customHeight="1" x14ac:dyDescent="0.3">
      <c r="B35" s="81" t="str">
        <f t="shared" si="0"/>
        <v>JlnHs</v>
      </c>
      <c r="C35" s="2">
        <f>IF(ISTEXT(D35),MAX($C$5:$C34)+1,"")</f>
        <v>30</v>
      </c>
      <c r="D35" s="4" t="s">
        <v>9</v>
      </c>
      <c r="E35" s="95" t="s">
        <v>467</v>
      </c>
      <c r="F35" s="91" t="s">
        <v>43</v>
      </c>
      <c r="G35" s="76"/>
      <c r="H35" s="8"/>
      <c r="I35" s="9">
        <f t="shared" si="7"/>
        <v>3</v>
      </c>
      <c r="J35" s="10">
        <f t="shared" si="8"/>
        <v>0</v>
      </c>
      <c r="K35" s="16">
        <f t="shared" si="6"/>
        <v>0</v>
      </c>
      <c r="L35" s="82"/>
    </row>
    <row r="36" spans="2:12" ht="51.75" customHeight="1" x14ac:dyDescent="0.3">
      <c r="B36" s="81" t="str">
        <f t="shared" si="0"/>
        <v>JlnHs</v>
      </c>
      <c r="C36" s="2">
        <f>IF(ISTEXT(D36),MAX($C$5:$C35)+1,"")</f>
        <v>31</v>
      </c>
      <c r="D36" s="4" t="s">
        <v>9</v>
      </c>
      <c r="E36" s="296" t="s">
        <v>468</v>
      </c>
      <c r="F36" s="91" t="s">
        <v>43</v>
      </c>
      <c r="G36" s="76"/>
      <c r="H36" s="8"/>
      <c r="I36" s="9">
        <f t="shared" ref="I36" si="10">VLOOKUP($D36,SpecData,2,FALSE)</f>
        <v>3</v>
      </c>
      <c r="J36" s="10">
        <f t="shared" ref="J36" si="11">VLOOKUP($F36,AvailabilityData,2,FALSE)</f>
        <v>0</v>
      </c>
      <c r="K36" s="16">
        <f>I36*J36</f>
        <v>0</v>
      </c>
      <c r="L36" s="82"/>
    </row>
    <row r="37" spans="2:12" hidden="1" x14ac:dyDescent="0.3">
      <c r="E37" s="106"/>
    </row>
    <row r="38" spans="2:12" hidden="1" x14ac:dyDescent="0.3">
      <c r="E38" s="106"/>
    </row>
    <row r="39" spans="2:12" hidden="1" x14ac:dyDescent="0.3">
      <c r="E39" s="106"/>
    </row>
    <row r="40" spans="2:12" hidden="1" x14ac:dyDescent="0.3">
      <c r="E40" s="106"/>
    </row>
    <row r="41" spans="2:12" hidden="1" x14ac:dyDescent="0.3">
      <c r="E41" s="106"/>
    </row>
    <row r="42" spans="2:12" hidden="1" x14ac:dyDescent="0.3">
      <c r="E42" s="106"/>
    </row>
    <row r="43" spans="2:12" hidden="1" x14ac:dyDescent="0.3">
      <c r="E43" s="106"/>
    </row>
    <row r="44" spans="2:12" hidden="1" x14ac:dyDescent="0.3">
      <c r="E44" s="106"/>
    </row>
    <row r="45" spans="2:12" hidden="1" x14ac:dyDescent="0.3">
      <c r="E45" s="106"/>
    </row>
    <row r="46" spans="2:12" hidden="1" x14ac:dyDescent="0.3">
      <c r="E46" s="106"/>
    </row>
    <row r="47" spans="2:12" hidden="1" x14ac:dyDescent="0.3">
      <c r="E47" s="106"/>
    </row>
    <row r="48" spans="2:12"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048575" ht="8.25" customHeight="1" x14ac:dyDescent="0.3"/>
    <row r="1048576" ht="7.5" customHeight="1" x14ac:dyDescent="0.3"/>
  </sheetData>
  <sheetProtection algorithmName="SHA-512" hashValue="eDIsdfp6CnpBMOS8ZOW/K+JMAlFPGbi8ALv6QT+Uc8ONb8BQ2mOOvi1lzmYyU96fWeL4b5ddeLjzi8BMmcen0g==" saltValue="iwO6GP27f1vSI/WTlDT8oA==" spinCount="100000" sheet="1" selectLockedCells="1"/>
  <conditionalFormatting sqref="D4:D12">
    <cfRule type="cellIs" dxfId="270" priority="37" operator="equal">
      <formula>"Important"</formula>
    </cfRule>
    <cfRule type="cellIs" dxfId="269" priority="38" operator="equal">
      <formula>"Crucial"</formula>
    </cfRule>
    <cfRule type="cellIs" dxfId="268" priority="39" operator="equal">
      <formula>"N/A"</formula>
    </cfRule>
  </conditionalFormatting>
  <conditionalFormatting sqref="D14:D31">
    <cfRule type="cellIs" dxfId="267" priority="31" operator="equal">
      <formula>"Important"</formula>
    </cfRule>
    <cfRule type="cellIs" dxfId="266" priority="32" operator="equal">
      <formula>"Crucial"</formula>
    </cfRule>
    <cfRule type="cellIs" dxfId="265" priority="33" operator="equal">
      <formula>"N/A"</formula>
    </cfRule>
  </conditionalFormatting>
  <conditionalFormatting sqref="D33:D36">
    <cfRule type="cellIs" dxfId="264" priority="28" operator="equal">
      <formula>"Important"</formula>
    </cfRule>
    <cfRule type="cellIs" dxfId="263" priority="29" operator="equal">
      <formula>"Crucial"</formula>
    </cfRule>
    <cfRule type="cellIs" dxfId="262" priority="30" operator="equal">
      <formula>"N/A"</formula>
    </cfRule>
  </conditionalFormatting>
  <conditionalFormatting sqref="F4:F12">
    <cfRule type="cellIs" dxfId="261" priority="7" operator="equal">
      <formula>"Function Not Available"</formula>
    </cfRule>
    <cfRule type="cellIs" dxfId="260" priority="8" operator="equal">
      <formula>"Function Available"</formula>
    </cfRule>
    <cfRule type="cellIs" dxfId="259" priority="9" operator="equal">
      <formula>"Exception"</formula>
    </cfRule>
  </conditionalFormatting>
  <conditionalFormatting sqref="F14:F31">
    <cfRule type="cellIs" dxfId="258" priority="4" operator="equal">
      <formula>"Function Not Available"</formula>
    </cfRule>
    <cfRule type="cellIs" dxfId="257" priority="5" operator="equal">
      <formula>"Function Available"</formula>
    </cfRule>
    <cfRule type="cellIs" dxfId="256" priority="6" operator="equal">
      <formula>"Exception"</formula>
    </cfRule>
  </conditionalFormatting>
  <conditionalFormatting sqref="F33:F36">
    <cfRule type="cellIs" dxfId="255" priority="1" operator="equal">
      <formula>"Function Not Available"</formula>
    </cfRule>
    <cfRule type="cellIs" dxfId="254" priority="2" operator="equal">
      <formula>"Function Available"</formula>
    </cfRule>
    <cfRule type="cellIs" dxfId="253" priority="3" operator="equal">
      <formula>"Exception"</formula>
    </cfRule>
  </conditionalFormatting>
  <dataValidations count="3">
    <dataValidation type="list" allowBlank="1" showInputMessage="1" showErrorMessage="1" sqref="F4:F5" xr:uid="{00000000-0002-0000-0500-000000000000}">
      <formula1>AvailabilityType</formula1>
    </dataValidation>
    <dataValidation type="list" allowBlank="1" showInputMessage="1" showErrorMessage="1" sqref="D4:D12 D33:D36 D14:D31" xr:uid="{00000000-0002-0000-0500-000001000000}">
      <formula1>SpecType</formula1>
    </dataValidation>
    <dataValidation type="list" allowBlank="1" showInputMessage="1" showErrorMessage="1" errorTitle="Invalid specification type" error="Please enter a Specification type from the drop-down list." sqref="F6:F12 F33:F36 F14:F31" xr:uid="{00000000-0002-0000-05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C00"/>
  </sheetPr>
  <dimension ref="A1:M169"/>
  <sheetViews>
    <sheetView showGridLines="0" zoomScale="80" zoomScaleNormal="80" zoomScalePageLayoutView="40" workbookViewId="0">
      <selection activeCell="F4" sqref="F4"/>
    </sheetView>
  </sheetViews>
  <sheetFormatPr defaultColWidth="0" defaultRowHeight="14.4" zeroHeight="1" x14ac:dyDescent="0.3"/>
  <cols>
    <col min="1" max="1" width="1"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2" customWidth="1"/>
    <col min="14" max="16384" width="9.21875" hidden="1"/>
  </cols>
  <sheetData>
    <row r="1" spans="2:12" ht="4.2" customHeight="1" x14ac:dyDescent="0.3"/>
    <row r="2" spans="2:12" s="181" customFormat="1" ht="129" customHeight="1" thickBot="1" x14ac:dyDescent="0.3">
      <c r="B2" s="124" t="s">
        <v>44</v>
      </c>
      <c r="C2" s="125" t="s">
        <v>45</v>
      </c>
      <c r="D2" s="125" t="s">
        <v>46</v>
      </c>
      <c r="E2" s="125" t="s">
        <v>1582</v>
      </c>
      <c r="F2" s="125" t="s">
        <v>42</v>
      </c>
      <c r="G2" s="126" t="s">
        <v>47</v>
      </c>
      <c r="H2" s="126" t="s">
        <v>48</v>
      </c>
      <c r="I2" s="127" t="s">
        <v>49</v>
      </c>
      <c r="J2" s="127" t="s">
        <v>50</v>
      </c>
      <c r="K2" s="128" t="s">
        <v>14</v>
      </c>
      <c r="L2" s="129" t="s">
        <v>51</v>
      </c>
    </row>
    <row r="3" spans="2:12" ht="16.2" thickBot="1" x14ac:dyDescent="0.35">
      <c r="B3" s="34" t="s">
        <v>1581</v>
      </c>
      <c r="C3" s="34"/>
      <c r="D3" s="34"/>
      <c r="E3" s="34"/>
      <c r="F3" s="34"/>
      <c r="G3" s="77" t="s">
        <v>52</v>
      </c>
      <c r="H3" s="25">
        <f>COUNTA(D4:D493)</f>
        <v>15</v>
      </c>
      <c r="I3" s="61"/>
      <c r="J3" s="62" t="s">
        <v>53</v>
      </c>
      <c r="K3" s="63">
        <f>SUM(K4:K493)</f>
        <v>0</v>
      </c>
      <c r="L3" s="34"/>
    </row>
    <row r="4" spans="2:12" ht="55.2" x14ac:dyDescent="0.3">
      <c r="B4" s="81" t="s">
        <v>1580</v>
      </c>
      <c r="C4" s="2">
        <v>1</v>
      </c>
      <c r="D4" s="4" t="s">
        <v>11</v>
      </c>
      <c r="E4" s="242" t="s">
        <v>469</v>
      </c>
      <c r="F4" s="91" t="s">
        <v>43</v>
      </c>
      <c r="G4" s="76" t="s">
        <v>54</v>
      </c>
      <c r="H4" s="20">
        <f>COUNTIF(F4:F493,"Select from Drop Down")</f>
        <v>15</v>
      </c>
      <c r="I4" s="14">
        <f>VLOOKUP($D4,SpecData,2,FALSE)</f>
        <v>1</v>
      </c>
      <c r="J4" s="15">
        <f>VLOOKUP($F4,AvailabilityData,2,FALSE)</f>
        <v>0</v>
      </c>
      <c r="K4" s="21">
        <f>I4*J4</f>
        <v>0</v>
      </c>
      <c r="L4" s="82"/>
    </row>
    <row r="5" spans="2:12" ht="17.55" customHeight="1" x14ac:dyDescent="0.3">
      <c r="B5" s="186" t="s">
        <v>470</v>
      </c>
      <c r="C5" s="1"/>
      <c r="D5" s="3"/>
      <c r="E5" s="187"/>
      <c r="F5" s="187"/>
      <c r="G5" s="187"/>
      <c r="H5" s="187"/>
      <c r="I5" s="72"/>
      <c r="J5" s="72"/>
      <c r="K5" s="72"/>
      <c r="L5" s="188"/>
    </row>
    <row r="6" spans="2:12" ht="30" customHeight="1" x14ac:dyDescent="0.3">
      <c r="B6" s="81" t="str">
        <f>IF(C6="","",$B$4)</f>
        <v>JlExtDB</v>
      </c>
      <c r="C6" s="2">
        <v>2</v>
      </c>
      <c r="D6" s="4" t="s">
        <v>11</v>
      </c>
      <c r="E6" s="291" t="s">
        <v>471</v>
      </c>
      <c r="F6" s="91" t="s">
        <v>43</v>
      </c>
      <c r="G6" s="76" t="s">
        <v>55</v>
      </c>
      <c r="H6" s="20">
        <f>COUNTIF(F4:F493,"Function Available")</f>
        <v>0</v>
      </c>
      <c r="I6" s="14">
        <f>VLOOKUP($D6,SpecData,2,FALSE)</f>
        <v>1</v>
      </c>
      <c r="J6" s="15">
        <f>VLOOKUP($F6,AvailabilityData,2,FALSE)</f>
        <v>0</v>
      </c>
      <c r="K6" s="21">
        <f>I6*J6</f>
        <v>0</v>
      </c>
      <c r="L6" s="82"/>
    </row>
    <row r="7" spans="2:12" ht="30" customHeight="1" x14ac:dyDescent="0.3">
      <c r="B7" s="81" t="str">
        <f t="shared" ref="B7:B23" si="0">IF(C7="","",$B$4)</f>
        <v>JlExtDB</v>
      </c>
      <c r="C7" s="2">
        <v>3</v>
      </c>
      <c r="D7" s="4" t="s">
        <v>11</v>
      </c>
      <c r="E7" s="291" t="s">
        <v>472</v>
      </c>
      <c r="F7" s="91" t="s">
        <v>43</v>
      </c>
      <c r="G7" s="76" t="s">
        <v>57</v>
      </c>
      <c r="H7" s="8">
        <f>COUNTIF(F4:F493,"Function Not Available")</f>
        <v>0</v>
      </c>
      <c r="I7" s="14">
        <f t="shared" ref="I7:I15" si="1">VLOOKUP($D7,SpecData,2,FALSE)</f>
        <v>1</v>
      </c>
      <c r="J7" s="15">
        <f t="shared" ref="J7:J15" si="2">VLOOKUP($F7,AvailabilityData,2,FALSE)</f>
        <v>0</v>
      </c>
      <c r="K7" s="16">
        <f t="shared" ref="K7:K15" si="3">I7*J7</f>
        <v>0</v>
      </c>
      <c r="L7" s="82"/>
    </row>
    <row r="8" spans="2:12" ht="17.55" customHeight="1" x14ac:dyDescent="0.3">
      <c r="B8" s="186" t="s">
        <v>473</v>
      </c>
      <c r="C8" s="1"/>
      <c r="D8" s="3"/>
      <c r="E8" s="187"/>
      <c r="F8" s="187"/>
      <c r="G8" s="187"/>
      <c r="H8" s="187"/>
      <c r="I8" s="72"/>
      <c r="J8" s="72"/>
      <c r="K8" s="72"/>
      <c r="L8" s="188"/>
    </row>
    <row r="9" spans="2:12" ht="30" customHeight="1" x14ac:dyDescent="0.3">
      <c r="B9" s="81" t="str">
        <f t="shared" si="0"/>
        <v>JlExtDB</v>
      </c>
      <c r="C9" s="2">
        <f>IF(ISTEXT(D9),MAX($C$7:$C7)+1,"")</f>
        <v>4</v>
      </c>
      <c r="D9" s="4" t="s">
        <v>11</v>
      </c>
      <c r="E9" s="96" t="s">
        <v>474</v>
      </c>
      <c r="F9" s="91" t="s">
        <v>43</v>
      </c>
      <c r="G9" s="76" t="s">
        <v>59</v>
      </c>
      <c r="H9" s="8">
        <f>COUNTIF(F4:F493,"Exception")</f>
        <v>0</v>
      </c>
      <c r="I9" s="14">
        <f t="shared" si="1"/>
        <v>1</v>
      </c>
      <c r="J9" s="15">
        <f t="shared" si="2"/>
        <v>0</v>
      </c>
      <c r="K9" s="21">
        <f t="shared" si="3"/>
        <v>0</v>
      </c>
      <c r="L9" s="82"/>
    </row>
    <row r="10" spans="2:12" ht="30" customHeight="1" x14ac:dyDescent="0.3">
      <c r="B10" s="81" t="str">
        <f t="shared" si="0"/>
        <v>JlExtDB</v>
      </c>
      <c r="C10" s="2">
        <f>IF(ISTEXT(D10),MAX($C$7:$C9)+1,"")</f>
        <v>5</v>
      </c>
      <c r="D10" s="4" t="s">
        <v>11</v>
      </c>
      <c r="E10" s="93" t="s">
        <v>475</v>
      </c>
      <c r="F10" s="91" t="s">
        <v>43</v>
      </c>
      <c r="G10" s="76" t="s">
        <v>61</v>
      </c>
      <c r="H10" s="11">
        <f>COUNTIFS(D:D,"=Crucial",F:F,"=Select From Drop Down")</f>
        <v>1</v>
      </c>
      <c r="I10" s="14">
        <f t="shared" si="1"/>
        <v>1</v>
      </c>
      <c r="J10" s="15">
        <f t="shared" si="2"/>
        <v>0</v>
      </c>
      <c r="K10" s="16">
        <f t="shared" si="3"/>
        <v>0</v>
      </c>
      <c r="L10" s="82"/>
    </row>
    <row r="11" spans="2:12" ht="41.4" x14ac:dyDescent="0.3">
      <c r="B11" s="86" t="str">
        <f t="shared" ref="B11" si="4">IF(C11="","",$B$4)</f>
        <v/>
      </c>
      <c r="C11" s="1" t="str">
        <f>IF(ISTEXT(D11),MAX($C$7:$C10)+1,"")</f>
        <v/>
      </c>
      <c r="D11" s="3"/>
      <c r="E11" s="292" t="s">
        <v>476</v>
      </c>
      <c r="F11" s="137"/>
      <c r="G11" s="78"/>
      <c r="H11" s="72"/>
      <c r="I11" s="72"/>
      <c r="J11" s="72"/>
      <c r="K11" s="72"/>
      <c r="L11" s="72"/>
    </row>
    <row r="12" spans="2:12" ht="30" customHeight="1" x14ac:dyDescent="0.3">
      <c r="B12" s="81" t="str">
        <f t="shared" si="0"/>
        <v>JlExtDB</v>
      </c>
      <c r="C12" s="2">
        <f>IF(ISTEXT(D12),MAX($C$7:$C10)+1,"")</f>
        <v>6</v>
      </c>
      <c r="D12" s="4" t="s">
        <v>11</v>
      </c>
      <c r="E12" s="293" t="s">
        <v>243</v>
      </c>
      <c r="F12" s="91" t="s">
        <v>43</v>
      </c>
      <c r="G12" s="76" t="s">
        <v>63</v>
      </c>
      <c r="H12" s="11">
        <f>COUNTIFS(D:D,"=Crucial",F:F,"=Function Available")</f>
        <v>0</v>
      </c>
      <c r="I12" s="14">
        <f t="shared" si="1"/>
        <v>1</v>
      </c>
      <c r="J12" s="15">
        <f t="shared" si="2"/>
        <v>0</v>
      </c>
      <c r="K12" s="16">
        <f t="shared" si="3"/>
        <v>0</v>
      </c>
      <c r="L12" s="82"/>
    </row>
    <row r="13" spans="2:12" ht="30" customHeight="1" x14ac:dyDescent="0.3">
      <c r="B13" s="81" t="str">
        <f t="shared" si="0"/>
        <v>JlExtDB</v>
      </c>
      <c r="C13" s="2">
        <f>IF(ISTEXT(D13),MAX($C$7:$C12)+1,"")</f>
        <v>7</v>
      </c>
      <c r="D13" s="4" t="s">
        <v>11</v>
      </c>
      <c r="E13" s="294" t="s">
        <v>242</v>
      </c>
      <c r="F13" s="91" t="s">
        <v>43</v>
      </c>
      <c r="G13" s="76" t="s">
        <v>65</v>
      </c>
      <c r="H13" s="11">
        <f>COUNTIFS(D:D,"=Crucial",F:F,"=Function Not Available")</f>
        <v>0</v>
      </c>
      <c r="I13" s="14">
        <f t="shared" si="1"/>
        <v>1</v>
      </c>
      <c r="J13" s="15">
        <f t="shared" si="2"/>
        <v>0</v>
      </c>
      <c r="K13" s="16">
        <f t="shared" si="3"/>
        <v>0</v>
      </c>
      <c r="L13" s="82"/>
    </row>
    <row r="14" spans="2:12" ht="30" customHeight="1" x14ac:dyDescent="0.3">
      <c r="B14" s="81" t="str">
        <f t="shared" si="0"/>
        <v>JlExtDB</v>
      </c>
      <c r="C14" s="2">
        <f>IF(ISTEXT(D14),MAX($C$7:$C13)+1,"")</f>
        <v>8</v>
      </c>
      <c r="D14" s="4" t="s">
        <v>11</v>
      </c>
      <c r="E14" s="95" t="s">
        <v>1583</v>
      </c>
      <c r="F14" s="91" t="s">
        <v>43</v>
      </c>
      <c r="G14" s="73" t="s">
        <v>66</v>
      </c>
      <c r="H14" s="24">
        <f>COUNTIFS(D:D,"=Crucial",F:F,"=Exception")</f>
        <v>0</v>
      </c>
      <c r="I14" s="14">
        <f t="shared" si="1"/>
        <v>1</v>
      </c>
      <c r="J14" s="15">
        <f t="shared" si="2"/>
        <v>0</v>
      </c>
      <c r="K14" s="16">
        <f t="shared" si="3"/>
        <v>0</v>
      </c>
      <c r="L14" s="82"/>
    </row>
    <row r="15" spans="2:12" ht="30" customHeight="1" x14ac:dyDescent="0.3">
      <c r="B15" s="81" t="str">
        <f t="shared" si="0"/>
        <v>JlExtDB</v>
      </c>
      <c r="C15" s="2">
        <f>IF(ISTEXT(D15),MAX($C$7:$C14)+1,"")</f>
        <v>9</v>
      </c>
      <c r="D15" s="4" t="s">
        <v>11</v>
      </c>
      <c r="E15" s="294" t="s">
        <v>477</v>
      </c>
      <c r="F15" s="91" t="s">
        <v>43</v>
      </c>
      <c r="G15" s="76" t="s">
        <v>67</v>
      </c>
      <c r="H15" s="8">
        <f>COUNTIFS(D:D,"=Important",F:F,"=Select From Drop Down")</f>
        <v>0</v>
      </c>
      <c r="I15" s="14">
        <f t="shared" si="1"/>
        <v>1</v>
      </c>
      <c r="J15" s="15">
        <f t="shared" si="2"/>
        <v>0</v>
      </c>
      <c r="K15" s="21">
        <f t="shared" si="3"/>
        <v>0</v>
      </c>
      <c r="L15" s="82"/>
    </row>
    <row r="16" spans="2:12" ht="44.25" customHeight="1" x14ac:dyDescent="0.3">
      <c r="B16" s="81" t="str">
        <f t="shared" si="0"/>
        <v>JlExtDB</v>
      </c>
      <c r="C16" s="2">
        <f>IF(ISTEXT(D16),MAX($C$7:$C15)+1,"")</f>
        <v>10</v>
      </c>
      <c r="D16" s="4" t="s">
        <v>11</v>
      </c>
      <c r="E16" s="294" t="s">
        <v>478</v>
      </c>
      <c r="F16" s="91" t="s">
        <v>43</v>
      </c>
      <c r="G16" s="76" t="s">
        <v>69</v>
      </c>
      <c r="H16" s="11">
        <f>COUNTIFS(D:D,"=Important",F:F,"=Function Available")</f>
        <v>0</v>
      </c>
      <c r="I16" s="14">
        <f t="shared" ref="I16:I17" si="5">VLOOKUP($D16,SpecData,2,FALSE)</f>
        <v>1</v>
      </c>
      <c r="J16" s="15">
        <f t="shared" ref="J16:J17" si="6">VLOOKUP($F16,AvailabilityData,2,FALSE)</f>
        <v>0</v>
      </c>
      <c r="K16" s="16">
        <f t="shared" ref="K16:K17" si="7">I16*J16</f>
        <v>0</v>
      </c>
      <c r="L16" s="82"/>
    </row>
    <row r="17" spans="2:12" ht="44.25" customHeight="1" x14ac:dyDescent="0.3">
      <c r="B17" s="81" t="str">
        <f t="shared" si="0"/>
        <v>JlExtDB</v>
      </c>
      <c r="C17" s="2">
        <f>IF(ISTEXT(D17),MAX($C$7:$C16)+1,"")</f>
        <v>11</v>
      </c>
      <c r="D17" s="4" t="s">
        <v>11</v>
      </c>
      <c r="E17" s="294" t="s">
        <v>479</v>
      </c>
      <c r="F17" s="91" t="s">
        <v>43</v>
      </c>
      <c r="G17" s="76" t="s">
        <v>71</v>
      </c>
      <c r="H17" s="11">
        <f>COUNTIFS(D:D,"=Important",F:F,"=Function Not Available")</f>
        <v>0</v>
      </c>
      <c r="I17" s="14">
        <f t="shared" si="5"/>
        <v>1</v>
      </c>
      <c r="J17" s="15">
        <f t="shared" si="6"/>
        <v>0</v>
      </c>
      <c r="K17" s="16">
        <f t="shared" si="7"/>
        <v>0</v>
      </c>
      <c r="L17" s="82"/>
    </row>
    <row r="18" spans="2:12" ht="17.55" customHeight="1" x14ac:dyDescent="0.3">
      <c r="B18" s="186" t="s">
        <v>1857</v>
      </c>
      <c r="C18" s="1"/>
      <c r="D18" s="3"/>
      <c r="E18" s="187"/>
      <c r="F18" s="187"/>
      <c r="G18" s="187"/>
      <c r="H18" s="187"/>
      <c r="I18" s="72"/>
      <c r="J18" s="72"/>
      <c r="K18" s="72"/>
      <c r="L18" s="188"/>
    </row>
    <row r="19" spans="2:12" ht="27.6" x14ac:dyDescent="0.3">
      <c r="B19" s="86" t="s">
        <v>1856</v>
      </c>
      <c r="C19" s="1"/>
      <c r="D19" s="3"/>
      <c r="E19" s="292" t="s">
        <v>1858</v>
      </c>
      <c r="F19" s="137"/>
      <c r="G19" s="78"/>
      <c r="H19" s="72"/>
      <c r="I19" s="72"/>
      <c r="J19" s="72"/>
      <c r="K19" s="72"/>
      <c r="L19" s="72"/>
    </row>
    <row r="20" spans="2:12" ht="44.25" customHeight="1" x14ac:dyDescent="0.3">
      <c r="B20" s="81" t="str">
        <f t="shared" si="0"/>
        <v>JlExtDB</v>
      </c>
      <c r="C20" s="2">
        <f>IF(ISTEXT(D20),MAX($C$7:$C19)+1,"")</f>
        <v>12</v>
      </c>
      <c r="D20" s="4" t="s">
        <v>11</v>
      </c>
      <c r="E20" s="322" t="s">
        <v>1859</v>
      </c>
      <c r="F20" s="91" t="s">
        <v>43</v>
      </c>
      <c r="G20" s="69" t="s">
        <v>73</v>
      </c>
      <c r="H20" s="146">
        <f>COUNTIFS(D:D,"=Important",F:F,"=Exception")</f>
        <v>0</v>
      </c>
      <c r="I20" s="253">
        <f>VLOOKUP($D20,SpecData,2,FALSE)</f>
        <v>1</v>
      </c>
      <c r="J20" s="254">
        <f>VLOOKUP($F20,AvailabilityData,2,FALSE)</f>
        <v>0</v>
      </c>
      <c r="K20" s="321">
        <f t="shared" ref="K20:K23" si="8">I20*J20</f>
        <v>0</v>
      </c>
      <c r="L20" s="323"/>
    </row>
    <row r="21" spans="2:12" ht="44.25" customHeight="1" x14ac:dyDescent="0.3">
      <c r="B21" s="81" t="str">
        <f t="shared" si="0"/>
        <v>JlExtDB</v>
      </c>
      <c r="C21" s="2">
        <f>IF(ISTEXT(D21),MAX($C$7:$C20)+1,"")</f>
        <v>13</v>
      </c>
      <c r="D21" s="4" t="s">
        <v>9</v>
      </c>
      <c r="E21" s="322" t="s">
        <v>1860</v>
      </c>
      <c r="F21" s="91" t="s">
        <v>43</v>
      </c>
      <c r="G21" s="69" t="s">
        <v>75</v>
      </c>
      <c r="H21" s="146">
        <f>COUNTIFS(D:D,"=Minimal",F:F,"=Select From Drop Down")</f>
        <v>14</v>
      </c>
      <c r="I21" s="253">
        <f>VLOOKUP($D21,SpecData,2,FALSE)</f>
        <v>3</v>
      </c>
      <c r="J21" s="254">
        <f>VLOOKUP($F21,AvailabilityData,2,FALSE)</f>
        <v>0</v>
      </c>
      <c r="K21" s="321">
        <f t="shared" si="8"/>
        <v>0</v>
      </c>
      <c r="L21" s="323"/>
    </row>
    <row r="22" spans="2:12" ht="44.25" customHeight="1" x14ac:dyDescent="0.3">
      <c r="B22" s="81" t="str">
        <f t="shared" si="0"/>
        <v>JlExtDB</v>
      </c>
      <c r="C22" s="2">
        <f>IF(ISTEXT(D22),MAX($C$7:$C21)+1,"")</f>
        <v>14</v>
      </c>
      <c r="D22" s="4" t="s">
        <v>11</v>
      </c>
      <c r="E22" s="322" t="s">
        <v>1861</v>
      </c>
      <c r="F22" s="91" t="s">
        <v>43</v>
      </c>
      <c r="G22" s="69" t="s">
        <v>77</v>
      </c>
      <c r="H22" s="146">
        <f>COUNTIFS(D:D,"=Minimal",F:F,"=Function Available")</f>
        <v>0</v>
      </c>
      <c r="I22" s="253">
        <f>VLOOKUP($D22,SpecData,2,FALSE)</f>
        <v>1</v>
      </c>
      <c r="J22" s="254">
        <f>VLOOKUP($F22,AvailabilityData,2,FALSE)</f>
        <v>0</v>
      </c>
      <c r="K22" s="321">
        <f t="shared" si="8"/>
        <v>0</v>
      </c>
      <c r="L22" s="323"/>
    </row>
    <row r="23" spans="2:12" ht="44.25" customHeight="1" x14ac:dyDescent="0.3">
      <c r="B23" s="81" t="str">
        <f t="shared" si="0"/>
        <v>JlExtDB</v>
      </c>
      <c r="C23" s="2">
        <f>IF(ISTEXT(D23),MAX($C$7:$C22)+1,"")</f>
        <v>15</v>
      </c>
      <c r="D23" s="4" t="s">
        <v>11</v>
      </c>
      <c r="E23" s="324" t="s">
        <v>1862</v>
      </c>
      <c r="F23" s="91" t="s">
        <v>43</v>
      </c>
      <c r="G23" s="69" t="s">
        <v>79</v>
      </c>
      <c r="H23" s="146">
        <f>COUNTIFS(D:D,"=Minimal",F:F,"=Function Not Available")</f>
        <v>0</v>
      </c>
      <c r="I23" s="253">
        <f>VLOOKUP($D23,SpecData,2,FALSE)</f>
        <v>1</v>
      </c>
      <c r="J23" s="254">
        <f>VLOOKUP($F23,AvailabilityData,2,FALSE)</f>
        <v>0</v>
      </c>
      <c r="K23" s="321">
        <f t="shared" si="8"/>
        <v>0</v>
      </c>
      <c r="L23" s="323"/>
    </row>
    <row r="24" spans="2:12" ht="30" hidden="1" customHeight="1" x14ac:dyDescent="0.3">
      <c r="B24" s="199"/>
      <c r="C24" s="199"/>
      <c r="D24" s="200"/>
      <c r="E24" s="207"/>
      <c r="F24" s="202"/>
      <c r="G24" s="69" t="s">
        <v>81</v>
      </c>
      <c r="H24" s="146">
        <f>COUNTIFS(D:D,"=Minimal",F:F,"=Exception")</f>
        <v>0</v>
      </c>
      <c r="I24" s="204"/>
      <c r="J24" s="205"/>
      <c r="K24" s="204"/>
      <c r="L24" s="182"/>
    </row>
    <row r="25" spans="2:12" ht="8.25" customHeight="1" x14ac:dyDescent="0.3">
      <c r="E25" s="106"/>
    </row>
    <row r="26" spans="2:12" hidden="1" x14ac:dyDescent="0.3">
      <c r="E26" s="106"/>
    </row>
    <row r="27" spans="2:12" hidden="1" x14ac:dyDescent="0.3">
      <c r="E27" s="106"/>
    </row>
    <row r="28" spans="2:12" hidden="1" x14ac:dyDescent="0.3">
      <c r="E28" s="106"/>
    </row>
    <row r="29" spans="2:12" hidden="1" x14ac:dyDescent="0.3">
      <c r="E29" s="106"/>
    </row>
    <row r="30" spans="2:12" hidden="1" x14ac:dyDescent="0.3">
      <c r="E30" s="106"/>
    </row>
    <row r="31" spans="2:12" hidden="1" x14ac:dyDescent="0.3">
      <c r="E31" s="106"/>
    </row>
    <row r="32" spans="2:12" hidden="1" x14ac:dyDescent="0.3">
      <c r="E32" s="106"/>
    </row>
    <row r="33" spans="5:5" hidden="1" x14ac:dyDescent="0.3">
      <c r="E33" s="106"/>
    </row>
    <row r="34" spans="5:5" hidden="1" x14ac:dyDescent="0.3">
      <c r="E34" s="106"/>
    </row>
    <row r="35" spans="5:5" hidden="1" x14ac:dyDescent="0.3">
      <c r="E35" s="106"/>
    </row>
    <row r="36" spans="5:5" hidden="1" x14ac:dyDescent="0.3">
      <c r="E36" s="106"/>
    </row>
    <row r="37" spans="5:5" hidden="1" x14ac:dyDescent="0.3">
      <c r="E37" s="106"/>
    </row>
    <row r="38" spans="5:5" hidden="1" x14ac:dyDescent="0.3">
      <c r="E38" s="106"/>
    </row>
    <row r="39" spans="5:5" hidden="1" x14ac:dyDescent="0.3">
      <c r="E39" s="106"/>
    </row>
    <row r="40" spans="5:5" hidden="1" x14ac:dyDescent="0.3">
      <c r="E40" s="106"/>
    </row>
    <row r="41" spans="5:5" hidden="1" x14ac:dyDescent="0.3">
      <c r="E41" s="106"/>
    </row>
    <row r="42" spans="5:5" hidden="1" x14ac:dyDescent="0.3">
      <c r="E42" s="106"/>
    </row>
    <row r="43" spans="5:5" hidden="1" x14ac:dyDescent="0.3">
      <c r="E43" s="106"/>
    </row>
    <row r="44" spans="5:5" hidden="1" x14ac:dyDescent="0.3">
      <c r="E44" s="106"/>
    </row>
    <row r="45" spans="5:5" hidden="1" x14ac:dyDescent="0.3">
      <c r="E45" s="106"/>
    </row>
    <row r="46" spans="5:5" hidden="1" x14ac:dyDescent="0.3">
      <c r="E46" s="106"/>
    </row>
    <row r="47" spans="5:5" hidden="1" x14ac:dyDescent="0.3">
      <c r="E47" s="106"/>
    </row>
    <row r="48" spans="5:5"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row r="167" spans="5:5" hidden="1" x14ac:dyDescent="0.3">
      <c r="E167" s="106"/>
    </row>
    <row r="168" spans="5:5" hidden="1" x14ac:dyDescent="0.3">
      <c r="E168" s="106"/>
    </row>
    <row r="169" spans="5:5" hidden="1" x14ac:dyDescent="0.3">
      <c r="E169" s="106"/>
    </row>
  </sheetData>
  <sheetProtection algorithmName="SHA-512" hashValue="5MFfbnqaRjz9D0tm4Xy72lvbuXxlm/04UAPKgPSalGk2/vU9I9SeJWIs7zABaVoLBbXn7n0jWcXTMs6NxvqpHw==" saltValue="gA8ipROXBst5V2DnpfP/TQ==" spinCount="100000" sheet="1" selectLockedCells="1"/>
  <conditionalFormatting sqref="D4">
    <cfRule type="cellIs" dxfId="252" priority="28" operator="equal">
      <formula>"Important"</formula>
    </cfRule>
    <cfRule type="cellIs" dxfId="251" priority="29" operator="equal">
      <formula>"Crucial"</formula>
    </cfRule>
    <cfRule type="cellIs" dxfId="250" priority="30" operator="equal">
      <formula>"N/A"</formula>
    </cfRule>
  </conditionalFormatting>
  <conditionalFormatting sqref="D6:D7 D9:D10 D12:D17 D20:D24">
    <cfRule type="cellIs" dxfId="249" priority="22" operator="equal">
      <formula>"Important"</formula>
    </cfRule>
    <cfRule type="cellIs" dxfId="248" priority="23" operator="equal">
      <formula>"Crucial"</formula>
    </cfRule>
    <cfRule type="cellIs" dxfId="247" priority="24" operator="equal">
      <formula>"N/A"</formula>
    </cfRule>
  </conditionalFormatting>
  <conditionalFormatting sqref="F4 F6:F7">
    <cfRule type="cellIs" dxfId="246" priority="7" operator="equal">
      <formula>"Function Not Available"</formula>
    </cfRule>
    <cfRule type="cellIs" dxfId="245" priority="8" operator="equal">
      <formula>"Function Available"</formula>
    </cfRule>
    <cfRule type="cellIs" dxfId="244" priority="9" operator="equal">
      <formula>"Exception"</formula>
    </cfRule>
  </conditionalFormatting>
  <conditionalFormatting sqref="F9:F17">
    <cfRule type="cellIs" dxfId="243" priority="4" operator="equal">
      <formula>"Function Not Available"</formula>
    </cfRule>
    <cfRule type="cellIs" dxfId="242" priority="5" operator="equal">
      <formula>"Function Available"</formula>
    </cfRule>
    <cfRule type="cellIs" dxfId="241" priority="6" operator="equal">
      <formula>"Exception"</formula>
    </cfRule>
  </conditionalFormatting>
  <conditionalFormatting sqref="F19:F24">
    <cfRule type="cellIs" dxfId="240" priority="1" operator="equal">
      <formula>"Function Not Available"</formula>
    </cfRule>
    <cfRule type="cellIs" dxfId="239" priority="2" operator="equal">
      <formula>"Function Available"</formula>
    </cfRule>
    <cfRule type="cellIs" dxfId="238" priority="3" operator="equal">
      <formula>"Exception"</formula>
    </cfRule>
  </conditionalFormatting>
  <dataValidations count="3">
    <dataValidation type="list" allowBlank="1" showInputMessage="1" showErrorMessage="1" sqref="F4 F6" xr:uid="{00000000-0002-0000-0600-000000000000}">
      <formula1>AvailabilityType</formula1>
    </dataValidation>
    <dataValidation type="list" allowBlank="1" showInputMessage="1" showErrorMessage="1" sqref="D9:D10 D4 D6:D7 D12:D17 D20:D23" xr:uid="{00000000-0002-0000-0600-000001000000}">
      <formula1>SpecType</formula1>
    </dataValidation>
    <dataValidation type="list" allowBlank="1" showInputMessage="1" showErrorMessage="1" errorTitle="Invalid specification type" error="Please enter a Specification type from the drop-down list." sqref="F9:F10 F7 F12:F17 F20:F23" xr:uid="{00000000-0002-0000-0600-000002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00"/>
  </sheetPr>
  <dimension ref="A1:M169"/>
  <sheetViews>
    <sheetView showGridLines="0" zoomScale="80" zoomScaleNormal="80" workbookViewId="0">
      <selection activeCell="F4" sqref="F4"/>
    </sheetView>
  </sheetViews>
  <sheetFormatPr defaultColWidth="0" defaultRowHeight="14.4" zeroHeight="1" x14ac:dyDescent="0.3"/>
  <cols>
    <col min="1" max="1" width="1"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4.95" customHeight="1" thickBot="1" x14ac:dyDescent="0.35"/>
    <row r="2" spans="2:12" ht="129" customHeight="1" thickBot="1" x14ac:dyDescent="0.35">
      <c r="B2" s="256" t="s">
        <v>44</v>
      </c>
      <c r="C2" s="256" t="s">
        <v>45</v>
      </c>
      <c r="D2" s="256" t="s">
        <v>46</v>
      </c>
      <c r="E2" s="256" t="s">
        <v>1586</v>
      </c>
      <c r="F2" s="256" t="s">
        <v>42</v>
      </c>
      <c r="G2" s="269" t="s">
        <v>47</v>
      </c>
      <c r="H2" s="269" t="s">
        <v>48</v>
      </c>
      <c r="I2" s="270" t="s">
        <v>49</v>
      </c>
      <c r="J2" s="270" t="s">
        <v>50</v>
      </c>
      <c r="K2" s="271" t="s">
        <v>14</v>
      </c>
      <c r="L2" s="272" t="s">
        <v>51</v>
      </c>
    </row>
    <row r="3" spans="2:12" ht="16.2" thickBot="1" x14ac:dyDescent="0.35">
      <c r="B3" s="273" t="s">
        <v>1584</v>
      </c>
      <c r="C3" s="34"/>
      <c r="D3" s="34"/>
      <c r="E3" s="34"/>
      <c r="F3" s="34"/>
      <c r="G3" s="77" t="s">
        <v>52</v>
      </c>
      <c r="H3" s="25">
        <f>COUNTA(D4:D478)</f>
        <v>2</v>
      </c>
      <c r="I3" s="61"/>
      <c r="J3" s="62" t="s">
        <v>53</v>
      </c>
      <c r="K3" s="63">
        <f>SUM(K4:K478)</f>
        <v>0</v>
      </c>
      <c r="L3" s="274"/>
    </row>
    <row r="4" spans="2:12" ht="30" customHeight="1" x14ac:dyDescent="0.3">
      <c r="B4" s="277" t="s">
        <v>1585</v>
      </c>
      <c r="C4" s="2">
        <v>1</v>
      </c>
      <c r="D4" s="4" t="s">
        <v>9</v>
      </c>
      <c r="E4" s="212" t="s">
        <v>1587</v>
      </c>
      <c r="F4" s="91" t="s">
        <v>43</v>
      </c>
      <c r="G4" s="76" t="s">
        <v>54</v>
      </c>
      <c r="H4" s="20">
        <f>COUNTIF(F4:F478,"Select from Drop Down")</f>
        <v>2</v>
      </c>
      <c r="I4" s="14">
        <f>VLOOKUP($D4,SpecData,2,FALSE)</f>
        <v>3</v>
      </c>
      <c r="J4" s="15">
        <f>VLOOKUP($F4,AvailabilityData,2,FALSE)</f>
        <v>0</v>
      </c>
      <c r="K4" s="21">
        <f>I4*J4</f>
        <v>0</v>
      </c>
      <c r="L4" s="149"/>
    </row>
    <row r="5" spans="2:12" ht="42" thickBot="1" x14ac:dyDescent="0.35">
      <c r="B5" s="304" t="str">
        <f>IF(C5="","",$B$4)</f>
        <v>JVINEl</v>
      </c>
      <c r="C5" s="305">
        <f>IF(ISTEXT(D5),MAX($C$4:$C4)+1,"")</f>
        <v>2</v>
      </c>
      <c r="D5" s="306" t="s">
        <v>9</v>
      </c>
      <c r="E5" s="307" t="s">
        <v>480</v>
      </c>
      <c r="F5" s="308" t="s">
        <v>43</v>
      </c>
      <c r="G5" s="309" t="s">
        <v>55</v>
      </c>
      <c r="H5" s="310">
        <f>COUNTIF(F4:F478,"Function Available")</f>
        <v>0</v>
      </c>
      <c r="I5" s="311">
        <f>VLOOKUP($D5,SpecData,2,FALSE)</f>
        <v>3</v>
      </c>
      <c r="J5" s="312">
        <f>VLOOKUP($F5,AvailabilityData,2,FALSE)</f>
        <v>0</v>
      </c>
      <c r="K5" s="313">
        <f>I5*J5</f>
        <v>0</v>
      </c>
      <c r="L5" s="314"/>
    </row>
    <row r="6" spans="2:12" ht="30" hidden="1" customHeight="1" x14ac:dyDescent="0.3">
      <c r="B6" s="298"/>
      <c r="C6" s="298"/>
      <c r="D6" s="299"/>
      <c r="E6" s="300"/>
      <c r="F6" s="301"/>
      <c r="G6" s="77" t="s">
        <v>57</v>
      </c>
      <c r="H6" s="25">
        <f>COUNTIF(F4:F478,"Function Not Available")</f>
        <v>0</v>
      </c>
      <c r="I6" s="302"/>
      <c r="J6" s="303"/>
      <c r="K6" s="302"/>
      <c r="L6" s="209"/>
    </row>
    <row r="7" spans="2:12" ht="30" hidden="1" customHeight="1" x14ac:dyDescent="0.3">
      <c r="B7" s="199"/>
      <c r="C7" s="199"/>
      <c r="D7" s="200"/>
      <c r="E7" s="289"/>
      <c r="F7" s="202"/>
      <c r="G7" s="69" t="s">
        <v>59</v>
      </c>
      <c r="H7" s="138">
        <f>COUNTIF(F4:F478,"Exception")</f>
        <v>0</v>
      </c>
      <c r="I7" s="204"/>
      <c r="J7" s="205"/>
      <c r="K7" s="204"/>
      <c r="L7" s="182"/>
    </row>
    <row r="8" spans="2:12" ht="30" hidden="1" customHeight="1" x14ac:dyDescent="0.3">
      <c r="B8" s="199"/>
      <c r="C8" s="199"/>
      <c r="D8" s="200"/>
      <c r="E8" s="289"/>
      <c r="F8" s="202"/>
      <c r="G8" s="69" t="s">
        <v>61</v>
      </c>
      <c r="H8" s="146">
        <f>COUNTIFS(D:D,"=Crucial",F:F,"=Select From Drop Down")</f>
        <v>2</v>
      </c>
      <c r="I8" s="204"/>
      <c r="J8" s="205"/>
      <c r="K8" s="204"/>
      <c r="L8" s="182"/>
    </row>
    <row r="9" spans="2:12" ht="30" hidden="1" customHeight="1" x14ac:dyDescent="0.3">
      <c r="B9" s="199"/>
      <c r="C9" s="199"/>
      <c r="D9" s="200"/>
      <c r="E9" s="289"/>
      <c r="F9" s="202"/>
      <c r="G9" s="69" t="s">
        <v>63</v>
      </c>
      <c r="H9" s="146">
        <f>COUNTIFS(D:D,"=Crucial",F:F,"=Function Available")</f>
        <v>0</v>
      </c>
      <c r="I9" s="204"/>
      <c r="J9" s="205"/>
      <c r="K9" s="204"/>
      <c r="L9" s="182"/>
    </row>
    <row r="10" spans="2:12" ht="30" hidden="1" customHeight="1" x14ac:dyDescent="0.3">
      <c r="B10" s="199"/>
      <c r="C10" s="199"/>
      <c r="D10" s="200"/>
      <c r="E10" s="289"/>
      <c r="F10" s="202"/>
      <c r="G10" s="69" t="s">
        <v>65</v>
      </c>
      <c r="H10" s="146">
        <f>COUNTIFS(D:D,"=Crucial",F:F,"=Function Not Available")</f>
        <v>0</v>
      </c>
      <c r="I10" s="204"/>
      <c r="J10" s="205"/>
      <c r="K10" s="204"/>
      <c r="L10" s="182"/>
    </row>
    <row r="11" spans="2:12" ht="30" hidden="1" customHeight="1" x14ac:dyDescent="0.3">
      <c r="B11" s="199"/>
      <c r="C11" s="199"/>
      <c r="D11" s="200"/>
      <c r="E11" s="289"/>
      <c r="F11" s="202"/>
      <c r="G11" s="69" t="s">
        <v>66</v>
      </c>
      <c r="H11" s="146">
        <f>COUNTIFS(D:D,"=Crucial",F:F,"=Exception")</f>
        <v>0</v>
      </c>
      <c r="I11" s="204"/>
      <c r="J11" s="205"/>
      <c r="K11" s="204"/>
      <c r="L11" s="182"/>
    </row>
    <row r="12" spans="2:12" ht="30" hidden="1" customHeight="1" x14ac:dyDescent="0.3">
      <c r="B12" s="199"/>
      <c r="C12" s="199"/>
      <c r="D12" s="200"/>
      <c r="E12" s="289"/>
      <c r="F12" s="202"/>
      <c r="G12" s="77" t="s">
        <v>67</v>
      </c>
      <c r="H12" s="145">
        <f>COUNTIFS(D:D,"=Important",F:F,"=Select From Drop Down")</f>
        <v>0</v>
      </c>
      <c r="I12" s="204"/>
      <c r="J12" s="205"/>
      <c r="K12" s="204"/>
      <c r="L12" s="182"/>
    </row>
    <row r="13" spans="2:12" ht="30" hidden="1" customHeight="1" x14ac:dyDescent="0.3">
      <c r="B13" s="199"/>
      <c r="C13" s="199"/>
      <c r="D13" s="200"/>
      <c r="E13" s="289"/>
      <c r="F13" s="202"/>
      <c r="G13" s="77" t="s">
        <v>69</v>
      </c>
      <c r="H13" s="145">
        <f>COUNTIFS(D:D,"=Important",F:F,"=Function Available")</f>
        <v>0</v>
      </c>
      <c r="I13" s="204"/>
      <c r="J13" s="205"/>
      <c r="K13" s="204"/>
      <c r="L13" s="182"/>
    </row>
    <row r="14" spans="2:12" ht="30" hidden="1" customHeight="1" x14ac:dyDescent="0.3">
      <c r="B14" s="199"/>
      <c r="C14" s="199"/>
      <c r="D14" s="200"/>
      <c r="E14" s="290"/>
      <c r="F14" s="202"/>
      <c r="G14" s="69" t="s">
        <v>71</v>
      </c>
      <c r="H14" s="146">
        <f>COUNTIFS(D:D,"=Important",F:F,"=Function Not Available")</f>
        <v>0</v>
      </c>
      <c r="I14" s="204"/>
      <c r="J14" s="205"/>
      <c r="K14" s="204"/>
      <c r="L14" s="182"/>
    </row>
    <row r="15" spans="2:12" ht="30" hidden="1" customHeight="1" x14ac:dyDescent="0.3">
      <c r="B15" s="199"/>
      <c r="C15" s="199"/>
      <c r="D15" s="200"/>
      <c r="E15" s="290"/>
      <c r="F15" s="202"/>
      <c r="G15" s="69" t="s">
        <v>73</v>
      </c>
      <c r="H15" s="146">
        <f>COUNTIFS(D:D,"=Important",F:F,"=Exception")</f>
        <v>0</v>
      </c>
      <c r="I15" s="204"/>
      <c r="J15" s="205"/>
      <c r="K15" s="204"/>
      <c r="L15" s="182"/>
    </row>
    <row r="16" spans="2:12" ht="30" hidden="1" customHeight="1" x14ac:dyDescent="0.3">
      <c r="B16" s="199"/>
      <c r="C16" s="199"/>
      <c r="D16" s="200"/>
      <c r="E16" s="290"/>
      <c r="F16" s="202"/>
      <c r="G16" s="69" t="s">
        <v>75</v>
      </c>
      <c r="H16" s="146">
        <f>COUNTIFS(D:D,"=Minimal",F:F,"=Select From Drop Down")</f>
        <v>0</v>
      </c>
      <c r="I16" s="204"/>
      <c r="J16" s="205"/>
      <c r="K16" s="204"/>
      <c r="L16" s="182"/>
    </row>
    <row r="17" spans="2:12" ht="30" hidden="1" customHeight="1" x14ac:dyDescent="0.3">
      <c r="B17" s="199"/>
      <c r="C17" s="199"/>
      <c r="D17" s="200"/>
      <c r="E17" s="289"/>
      <c r="F17" s="202"/>
      <c r="G17" s="69" t="s">
        <v>77</v>
      </c>
      <c r="H17" s="146">
        <f>COUNTIFS(D:D,"=Minimal",F:F,"=Function Available")</f>
        <v>0</v>
      </c>
      <c r="I17" s="204"/>
      <c r="J17" s="205"/>
      <c r="K17" s="204"/>
      <c r="L17" s="182"/>
    </row>
    <row r="18" spans="2:12" ht="30" hidden="1" customHeight="1" x14ac:dyDescent="0.3">
      <c r="B18" s="199"/>
      <c r="C18" s="199"/>
      <c r="D18" s="200"/>
      <c r="E18" s="289"/>
      <c r="F18" s="202"/>
      <c r="G18" s="69" t="s">
        <v>79</v>
      </c>
      <c r="H18" s="146">
        <f>COUNTIFS(D:D,"=Minimal",F:F,"=Function Not Available")</f>
        <v>0</v>
      </c>
      <c r="I18" s="204"/>
      <c r="J18" s="205"/>
      <c r="K18" s="204"/>
      <c r="L18" s="182"/>
    </row>
    <row r="19" spans="2:12" ht="30" hidden="1" customHeight="1" x14ac:dyDescent="0.3">
      <c r="B19" s="199"/>
      <c r="C19" s="199"/>
      <c r="D19" s="200"/>
      <c r="E19" s="289"/>
      <c r="F19" s="202"/>
      <c r="G19" s="69" t="s">
        <v>81</v>
      </c>
      <c r="H19" s="146">
        <f>COUNTIFS(D:D,"=Minimal",F:F,"=Exception")</f>
        <v>0</v>
      </c>
      <c r="I19" s="204"/>
      <c r="J19" s="205"/>
      <c r="K19" s="204"/>
      <c r="L19" s="182"/>
    </row>
    <row r="20" spans="2:12" ht="12" customHeight="1" x14ac:dyDescent="0.3">
      <c r="E20" s="106"/>
    </row>
    <row r="21" spans="2:12" ht="30" hidden="1" customHeight="1" x14ac:dyDescent="0.3">
      <c r="E21" s="106"/>
    </row>
    <row r="22" spans="2:12" ht="30" hidden="1" customHeight="1" x14ac:dyDescent="0.3">
      <c r="E22" s="106"/>
    </row>
    <row r="23" spans="2:12" ht="30" hidden="1" customHeight="1" x14ac:dyDescent="0.3">
      <c r="E23" s="106"/>
    </row>
    <row r="24" spans="2:12" ht="30" hidden="1" customHeight="1" x14ac:dyDescent="0.3">
      <c r="E24" s="106"/>
    </row>
    <row r="25" spans="2:12" ht="30" hidden="1" customHeight="1" x14ac:dyDescent="0.3">
      <c r="E25" s="106"/>
    </row>
    <row r="26" spans="2:12" ht="30" hidden="1" customHeight="1" x14ac:dyDescent="0.3">
      <c r="E26" s="106"/>
    </row>
    <row r="27" spans="2:12" ht="7.95" hidden="1" customHeight="1" x14ac:dyDescent="0.3">
      <c r="E27" s="106"/>
    </row>
    <row r="28" spans="2:12" hidden="1" x14ac:dyDescent="0.3">
      <c r="E28" s="106"/>
    </row>
    <row r="29" spans="2:12" hidden="1" x14ac:dyDescent="0.3">
      <c r="E29" s="106"/>
    </row>
    <row r="30" spans="2:12" hidden="1" x14ac:dyDescent="0.3">
      <c r="E30" s="106"/>
    </row>
    <row r="31" spans="2:12" hidden="1" x14ac:dyDescent="0.3">
      <c r="E31" s="106"/>
    </row>
    <row r="32" spans="2:12" hidden="1" x14ac:dyDescent="0.3">
      <c r="E32" s="106"/>
    </row>
    <row r="33" spans="5:5" hidden="1" x14ac:dyDescent="0.3">
      <c r="E33" s="106"/>
    </row>
    <row r="34" spans="5:5" hidden="1" x14ac:dyDescent="0.3">
      <c r="E34" s="106"/>
    </row>
    <row r="35" spans="5:5" hidden="1" x14ac:dyDescent="0.3">
      <c r="E35" s="106"/>
    </row>
    <row r="36" spans="5:5" hidden="1" x14ac:dyDescent="0.3">
      <c r="E36" s="106"/>
    </row>
    <row r="37" spans="5:5" hidden="1" x14ac:dyDescent="0.3">
      <c r="E37" s="106"/>
    </row>
    <row r="38" spans="5:5" hidden="1" x14ac:dyDescent="0.3">
      <c r="E38" s="106"/>
    </row>
    <row r="39" spans="5:5" hidden="1" x14ac:dyDescent="0.3">
      <c r="E39" s="106"/>
    </row>
    <row r="40" spans="5:5" hidden="1" x14ac:dyDescent="0.3">
      <c r="E40" s="106"/>
    </row>
    <row r="41" spans="5:5" hidden="1" x14ac:dyDescent="0.3">
      <c r="E41" s="106"/>
    </row>
    <row r="42" spans="5:5" hidden="1" x14ac:dyDescent="0.3">
      <c r="E42" s="106"/>
    </row>
    <row r="43" spans="5:5" hidden="1" x14ac:dyDescent="0.3">
      <c r="E43" s="106"/>
    </row>
    <row r="44" spans="5:5" hidden="1" x14ac:dyDescent="0.3">
      <c r="E44" s="106"/>
    </row>
    <row r="45" spans="5:5" hidden="1" x14ac:dyDescent="0.3">
      <c r="E45" s="106"/>
    </row>
    <row r="46" spans="5:5" hidden="1" x14ac:dyDescent="0.3">
      <c r="E46" s="106"/>
    </row>
    <row r="47" spans="5:5" hidden="1" x14ac:dyDescent="0.3">
      <c r="E47" s="106"/>
    </row>
    <row r="48" spans="5:5" hidden="1" x14ac:dyDescent="0.3">
      <c r="E48" s="106"/>
    </row>
    <row r="49" spans="5:5" hidden="1" x14ac:dyDescent="0.3">
      <c r="E49" s="106"/>
    </row>
    <row r="50" spans="5:5" hidden="1" x14ac:dyDescent="0.3">
      <c r="E50" s="106"/>
    </row>
    <row r="51" spans="5:5" hidden="1" x14ac:dyDescent="0.3">
      <c r="E51" s="106"/>
    </row>
    <row r="52" spans="5:5" hidden="1" x14ac:dyDescent="0.3">
      <c r="E52" s="106"/>
    </row>
    <row r="53" spans="5:5" hidden="1" x14ac:dyDescent="0.3">
      <c r="E53" s="106"/>
    </row>
    <row r="54" spans="5:5" hidden="1" x14ac:dyDescent="0.3">
      <c r="E54" s="106"/>
    </row>
    <row r="55" spans="5:5" hidden="1" x14ac:dyDescent="0.3">
      <c r="E55" s="106"/>
    </row>
    <row r="56" spans="5:5" hidden="1" x14ac:dyDescent="0.3">
      <c r="E56" s="106"/>
    </row>
    <row r="57" spans="5:5" hidden="1" x14ac:dyDescent="0.3">
      <c r="E57" s="106"/>
    </row>
    <row r="58" spans="5:5" hidden="1" x14ac:dyDescent="0.3">
      <c r="E58" s="106"/>
    </row>
    <row r="59" spans="5:5" hidden="1" x14ac:dyDescent="0.3">
      <c r="E59" s="106"/>
    </row>
    <row r="60" spans="5:5" hidden="1" x14ac:dyDescent="0.3">
      <c r="E60" s="106"/>
    </row>
    <row r="61" spans="5:5" hidden="1" x14ac:dyDescent="0.3">
      <c r="E61" s="106"/>
    </row>
    <row r="62" spans="5:5" hidden="1" x14ac:dyDescent="0.3">
      <c r="E62" s="106"/>
    </row>
    <row r="63" spans="5:5" hidden="1" x14ac:dyDescent="0.3">
      <c r="E63" s="106"/>
    </row>
    <row r="64" spans="5:5" hidden="1" x14ac:dyDescent="0.3">
      <c r="E64" s="106"/>
    </row>
    <row r="65" spans="5:5" hidden="1" x14ac:dyDescent="0.3">
      <c r="E65" s="106"/>
    </row>
    <row r="66" spans="5:5" hidden="1" x14ac:dyDescent="0.3">
      <c r="E66" s="106"/>
    </row>
    <row r="67" spans="5:5" hidden="1" x14ac:dyDescent="0.3">
      <c r="E67" s="106"/>
    </row>
    <row r="68" spans="5:5" hidden="1" x14ac:dyDescent="0.3">
      <c r="E68" s="106"/>
    </row>
    <row r="69" spans="5:5" hidden="1" x14ac:dyDescent="0.3">
      <c r="E69" s="106"/>
    </row>
    <row r="70" spans="5:5" hidden="1" x14ac:dyDescent="0.3">
      <c r="E70" s="106"/>
    </row>
    <row r="71" spans="5:5" hidden="1" x14ac:dyDescent="0.3">
      <c r="E71" s="106"/>
    </row>
    <row r="72" spans="5:5" hidden="1" x14ac:dyDescent="0.3">
      <c r="E72" s="106"/>
    </row>
    <row r="73" spans="5:5" hidden="1" x14ac:dyDescent="0.3">
      <c r="E73" s="106"/>
    </row>
    <row r="74" spans="5:5" hidden="1" x14ac:dyDescent="0.3">
      <c r="E74" s="106"/>
    </row>
    <row r="75" spans="5:5" hidden="1" x14ac:dyDescent="0.3">
      <c r="E75" s="106"/>
    </row>
    <row r="76" spans="5:5" hidden="1" x14ac:dyDescent="0.3">
      <c r="E76" s="106"/>
    </row>
    <row r="77" spans="5:5" hidden="1" x14ac:dyDescent="0.3">
      <c r="E77" s="106"/>
    </row>
    <row r="78" spans="5:5" hidden="1" x14ac:dyDescent="0.3">
      <c r="E78" s="106"/>
    </row>
    <row r="79" spans="5:5" hidden="1" x14ac:dyDescent="0.3">
      <c r="E79" s="106"/>
    </row>
    <row r="80" spans="5:5" hidden="1" x14ac:dyDescent="0.3">
      <c r="E80" s="106"/>
    </row>
    <row r="81" spans="5:5" hidden="1" x14ac:dyDescent="0.3">
      <c r="E81" s="106"/>
    </row>
    <row r="82" spans="5:5" hidden="1" x14ac:dyDescent="0.3">
      <c r="E82" s="106"/>
    </row>
    <row r="83" spans="5:5" hidden="1" x14ac:dyDescent="0.3">
      <c r="E83" s="106"/>
    </row>
    <row r="84" spans="5:5" hidden="1" x14ac:dyDescent="0.3">
      <c r="E84" s="106"/>
    </row>
    <row r="85" spans="5:5" hidden="1" x14ac:dyDescent="0.3">
      <c r="E85" s="106"/>
    </row>
    <row r="86" spans="5:5" hidden="1" x14ac:dyDescent="0.3">
      <c r="E86" s="106"/>
    </row>
    <row r="87" spans="5:5" hidden="1" x14ac:dyDescent="0.3">
      <c r="E87" s="106"/>
    </row>
    <row r="88" spans="5:5" hidden="1" x14ac:dyDescent="0.3">
      <c r="E88" s="106"/>
    </row>
    <row r="89" spans="5:5" hidden="1" x14ac:dyDescent="0.3">
      <c r="E89" s="106"/>
    </row>
    <row r="90" spans="5:5" hidden="1" x14ac:dyDescent="0.3">
      <c r="E90" s="106"/>
    </row>
    <row r="91" spans="5:5" hidden="1" x14ac:dyDescent="0.3">
      <c r="E91" s="106"/>
    </row>
    <row r="92" spans="5:5" hidden="1" x14ac:dyDescent="0.3">
      <c r="E92" s="106"/>
    </row>
    <row r="93" spans="5:5" hidden="1" x14ac:dyDescent="0.3">
      <c r="E93" s="106"/>
    </row>
    <row r="94" spans="5:5" hidden="1" x14ac:dyDescent="0.3">
      <c r="E94" s="106"/>
    </row>
    <row r="95" spans="5:5" hidden="1" x14ac:dyDescent="0.3">
      <c r="E95" s="106"/>
    </row>
    <row r="96" spans="5:5" hidden="1" x14ac:dyDescent="0.3">
      <c r="E96" s="106"/>
    </row>
    <row r="97" spans="5:5" hidden="1" x14ac:dyDescent="0.3">
      <c r="E97" s="106"/>
    </row>
    <row r="98" spans="5:5" hidden="1" x14ac:dyDescent="0.3">
      <c r="E98" s="106"/>
    </row>
    <row r="99" spans="5:5" hidden="1" x14ac:dyDescent="0.3">
      <c r="E99" s="106"/>
    </row>
    <row r="100" spans="5:5" hidden="1" x14ac:dyDescent="0.3">
      <c r="E100" s="106"/>
    </row>
    <row r="101" spans="5:5" hidden="1" x14ac:dyDescent="0.3">
      <c r="E101" s="106"/>
    </row>
    <row r="102" spans="5:5" hidden="1" x14ac:dyDescent="0.3">
      <c r="E102" s="106"/>
    </row>
    <row r="103" spans="5:5" hidden="1" x14ac:dyDescent="0.3">
      <c r="E103" s="106"/>
    </row>
    <row r="104" spans="5:5" hidden="1" x14ac:dyDescent="0.3">
      <c r="E104" s="106"/>
    </row>
    <row r="105" spans="5:5" hidden="1" x14ac:dyDescent="0.3">
      <c r="E105" s="106"/>
    </row>
    <row r="106" spans="5:5" hidden="1" x14ac:dyDescent="0.3">
      <c r="E106" s="106"/>
    </row>
    <row r="107" spans="5:5" hidden="1" x14ac:dyDescent="0.3">
      <c r="E107" s="106"/>
    </row>
    <row r="108" spans="5:5" hidden="1" x14ac:dyDescent="0.3">
      <c r="E108" s="106"/>
    </row>
    <row r="109" spans="5:5" hidden="1" x14ac:dyDescent="0.3">
      <c r="E109" s="106"/>
    </row>
    <row r="110" spans="5:5" hidden="1" x14ac:dyDescent="0.3">
      <c r="E110" s="106"/>
    </row>
    <row r="111" spans="5:5" hidden="1" x14ac:dyDescent="0.3">
      <c r="E111" s="106"/>
    </row>
    <row r="112" spans="5:5" hidden="1" x14ac:dyDescent="0.3">
      <c r="E112" s="106"/>
    </row>
    <row r="113" spans="5:5" hidden="1" x14ac:dyDescent="0.3">
      <c r="E113" s="106"/>
    </row>
    <row r="114" spans="5:5" hidden="1" x14ac:dyDescent="0.3">
      <c r="E114" s="106"/>
    </row>
    <row r="115" spans="5:5" hidden="1" x14ac:dyDescent="0.3">
      <c r="E115" s="106"/>
    </row>
    <row r="116" spans="5:5" hidden="1" x14ac:dyDescent="0.3">
      <c r="E116" s="106"/>
    </row>
    <row r="117" spans="5:5" hidden="1" x14ac:dyDescent="0.3">
      <c r="E117" s="106"/>
    </row>
    <row r="118" spans="5:5" hidden="1" x14ac:dyDescent="0.3">
      <c r="E118" s="106"/>
    </row>
    <row r="119" spans="5:5" hidden="1" x14ac:dyDescent="0.3">
      <c r="E119" s="106"/>
    </row>
    <row r="120" spans="5:5" hidden="1" x14ac:dyDescent="0.3">
      <c r="E120" s="106"/>
    </row>
    <row r="121" spans="5:5" hidden="1" x14ac:dyDescent="0.3">
      <c r="E121" s="106"/>
    </row>
    <row r="122" spans="5:5" hidden="1" x14ac:dyDescent="0.3">
      <c r="E122" s="106"/>
    </row>
    <row r="123" spans="5:5" hidden="1" x14ac:dyDescent="0.3">
      <c r="E123" s="106"/>
    </row>
    <row r="124" spans="5:5" hidden="1" x14ac:dyDescent="0.3">
      <c r="E124" s="106"/>
    </row>
    <row r="125" spans="5:5" hidden="1" x14ac:dyDescent="0.3">
      <c r="E125" s="106"/>
    </row>
    <row r="126" spans="5:5" hidden="1" x14ac:dyDescent="0.3">
      <c r="E126" s="106"/>
    </row>
    <row r="127" spans="5:5" hidden="1" x14ac:dyDescent="0.3">
      <c r="E127" s="106"/>
    </row>
    <row r="128" spans="5:5" hidden="1" x14ac:dyDescent="0.3">
      <c r="E128" s="106"/>
    </row>
    <row r="129" spans="5:5" hidden="1" x14ac:dyDescent="0.3">
      <c r="E129" s="106"/>
    </row>
    <row r="130" spans="5:5" hidden="1" x14ac:dyDescent="0.3">
      <c r="E130" s="106"/>
    </row>
    <row r="131" spans="5:5" hidden="1" x14ac:dyDescent="0.3">
      <c r="E131" s="106"/>
    </row>
    <row r="132" spans="5:5" hidden="1" x14ac:dyDescent="0.3">
      <c r="E132" s="106"/>
    </row>
    <row r="133" spans="5:5" hidden="1" x14ac:dyDescent="0.3">
      <c r="E133" s="106"/>
    </row>
    <row r="134" spans="5:5" hidden="1" x14ac:dyDescent="0.3">
      <c r="E134" s="106"/>
    </row>
    <row r="135" spans="5:5" hidden="1" x14ac:dyDescent="0.3">
      <c r="E135" s="106"/>
    </row>
    <row r="136" spans="5:5" hidden="1" x14ac:dyDescent="0.3">
      <c r="E136" s="106"/>
    </row>
    <row r="137" spans="5:5" hidden="1" x14ac:dyDescent="0.3">
      <c r="E137" s="106"/>
    </row>
    <row r="138" spans="5:5" hidden="1" x14ac:dyDescent="0.3">
      <c r="E138" s="106"/>
    </row>
    <row r="139" spans="5:5" hidden="1" x14ac:dyDescent="0.3">
      <c r="E139" s="106"/>
    </row>
    <row r="140" spans="5:5" hidden="1" x14ac:dyDescent="0.3">
      <c r="E140" s="106"/>
    </row>
    <row r="141" spans="5:5" hidden="1" x14ac:dyDescent="0.3">
      <c r="E141" s="106"/>
    </row>
    <row r="142" spans="5:5" hidden="1" x14ac:dyDescent="0.3">
      <c r="E142" s="106"/>
    </row>
    <row r="143" spans="5:5" hidden="1" x14ac:dyDescent="0.3">
      <c r="E143" s="106"/>
    </row>
    <row r="144" spans="5:5" hidden="1" x14ac:dyDescent="0.3">
      <c r="E144" s="106"/>
    </row>
    <row r="145" spans="5:5" hidden="1" x14ac:dyDescent="0.3">
      <c r="E145" s="106"/>
    </row>
    <row r="146" spans="5:5" hidden="1" x14ac:dyDescent="0.3">
      <c r="E146" s="106"/>
    </row>
    <row r="147" spans="5:5" hidden="1" x14ac:dyDescent="0.3">
      <c r="E147" s="106"/>
    </row>
    <row r="148" spans="5:5" hidden="1" x14ac:dyDescent="0.3">
      <c r="E148" s="106"/>
    </row>
    <row r="149" spans="5:5" hidden="1" x14ac:dyDescent="0.3">
      <c r="E149" s="106"/>
    </row>
    <row r="150" spans="5:5" hidden="1" x14ac:dyDescent="0.3">
      <c r="E150" s="106"/>
    </row>
    <row r="151" spans="5:5" hidden="1" x14ac:dyDescent="0.3">
      <c r="E151" s="106"/>
    </row>
    <row r="152" spans="5:5" hidden="1" x14ac:dyDescent="0.3">
      <c r="E152" s="106"/>
    </row>
    <row r="153" spans="5:5" hidden="1" x14ac:dyDescent="0.3">
      <c r="E153" s="106"/>
    </row>
    <row r="154" spans="5:5" hidden="1" x14ac:dyDescent="0.3">
      <c r="E154" s="106"/>
    </row>
    <row r="155" spans="5:5" hidden="1" x14ac:dyDescent="0.3">
      <c r="E155" s="106"/>
    </row>
    <row r="156" spans="5:5" hidden="1" x14ac:dyDescent="0.3">
      <c r="E156" s="106"/>
    </row>
    <row r="157" spans="5:5" hidden="1" x14ac:dyDescent="0.3">
      <c r="E157" s="106"/>
    </row>
    <row r="158" spans="5:5" hidden="1" x14ac:dyDescent="0.3">
      <c r="E158" s="106"/>
    </row>
    <row r="159" spans="5:5" hidden="1" x14ac:dyDescent="0.3">
      <c r="E159" s="106"/>
    </row>
    <row r="160" spans="5:5" hidden="1" x14ac:dyDescent="0.3">
      <c r="E160" s="106"/>
    </row>
    <row r="161" spans="5:5" hidden="1" x14ac:dyDescent="0.3">
      <c r="E161" s="106"/>
    </row>
    <row r="162" spans="5:5" hidden="1" x14ac:dyDescent="0.3">
      <c r="E162" s="106"/>
    </row>
    <row r="163" spans="5:5" hidden="1" x14ac:dyDescent="0.3">
      <c r="E163" s="106"/>
    </row>
    <row r="164" spans="5:5" hidden="1" x14ac:dyDescent="0.3">
      <c r="E164" s="106"/>
    </row>
    <row r="165" spans="5:5" hidden="1" x14ac:dyDescent="0.3">
      <c r="E165" s="106"/>
    </row>
    <row r="166" spans="5:5" hidden="1" x14ac:dyDescent="0.3">
      <c r="E166" s="106"/>
    </row>
    <row r="167" spans="5:5" hidden="1" x14ac:dyDescent="0.3">
      <c r="E167" s="106"/>
    </row>
    <row r="168" spans="5:5" hidden="1" x14ac:dyDescent="0.3">
      <c r="E168" s="106"/>
    </row>
    <row r="169" spans="5:5" hidden="1" x14ac:dyDescent="0.3">
      <c r="E169" s="106"/>
    </row>
  </sheetData>
  <sheetProtection algorithmName="SHA-512" hashValue="I65UWSaS3bQqNe5wkjakZzlSyIlD0XkGea6wOTzMX57LduK2V4e/yTFawfPnza7iURaielKLO+1uSI1ZS0C1cw==" saltValue="wNJ222IFk0A3nXM/Fk9E3g==" spinCount="100000" sheet="1" selectLockedCells="1"/>
  <conditionalFormatting sqref="D4:D19">
    <cfRule type="cellIs" dxfId="237" priority="13" operator="equal">
      <formula>"Important"</formula>
    </cfRule>
    <cfRule type="cellIs" dxfId="236" priority="14" operator="equal">
      <formula>"Crucial"</formula>
    </cfRule>
    <cfRule type="cellIs" dxfId="235" priority="15" operator="equal">
      <formula>"N/A"</formula>
    </cfRule>
  </conditionalFormatting>
  <conditionalFormatting sqref="F4:F19">
    <cfRule type="cellIs" dxfId="234" priority="4" operator="equal">
      <formula>"Function Not Available"</formula>
    </cfRule>
    <cfRule type="cellIs" dxfId="233" priority="5" operator="equal">
      <formula>"Function Available"</formula>
    </cfRule>
    <cfRule type="cellIs" dxfId="232" priority="6" operator="equal">
      <formula>"Exception"</formula>
    </cfRule>
  </conditionalFormatting>
  <dataValidations count="2">
    <dataValidation type="list" allowBlank="1" showInputMessage="1" showErrorMessage="1" sqref="D4:D5" xr:uid="{00000000-0002-0000-0700-000000000000}">
      <formula1>SpecType</formula1>
    </dataValidation>
    <dataValidation type="list" allowBlank="1" showInputMessage="1" showErrorMessage="1" sqref="F4:F5" xr:uid="{00000000-0002-0000-0700-000001000000}">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6BCDE-0EA7-4524-AE37-2E521F3013CA}">
  <sheetPr>
    <tabColor rgb="FFFFCC00"/>
  </sheetPr>
  <dimension ref="A1:M26"/>
  <sheetViews>
    <sheetView showGridLines="0" zoomScale="80" zoomScaleNormal="80" workbookViewId="0">
      <selection activeCell="F4" sqref="F4"/>
    </sheetView>
  </sheetViews>
  <sheetFormatPr defaultColWidth="0" defaultRowHeight="14.4" zeroHeight="1" x14ac:dyDescent="0.3"/>
  <cols>
    <col min="1" max="1" width="1.21875" customWidth="1"/>
    <col min="2" max="2" width="11.77734375" customWidth="1"/>
    <col min="3" max="3" width="11.44140625" customWidth="1"/>
    <col min="4" max="4" width="23.21875" customWidth="1"/>
    <col min="5" max="5" width="65.77734375" customWidth="1"/>
    <col min="6" max="6" width="28.77734375" customWidth="1"/>
    <col min="7" max="7" width="15.5546875" style="79" hidden="1" customWidth="1"/>
    <col min="8" max="11" width="12.77734375" hidden="1" customWidth="1"/>
    <col min="12" max="12" width="49.44140625" customWidth="1"/>
    <col min="13" max="13" width="8.77734375" customWidth="1"/>
    <col min="14" max="16384" width="8.77734375" hidden="1"/>
  </cols>
  <sheetData>
    <row r="1" spans="2:12" ht="3.6" customHeight="1" x14ac:dyDescent="0.3"/>
    <row r="2" spans="2:12" ht="129" customHeight="1" thickBot="1" x14ac:dyDescent="0.35">
      <c r="B2" s="124" t="s">
        <v>44</v>
      </c>
      <c r="C2" s="125" t="s">
        <v>45</v>
      </c>
      <c r="D2" s="125" t="s">
        <v>46</v>
      </c>
      <c r="E2" s="125" t="s">
        <v>503</v>
      </c>
      <c r="F2" s="125" t="s">
        <v>42</v>
      </c>
      <c r="G2" s="126" t="s">
        <v>47</v>
      </c>
      <c r="H2" s="126" t="s">
        <v>48</v>
      </c>
      <c r="I2" s="127" t="s">
        <v>49</v>
      </c>
      <c r="J2" s="127" t="s">
        <v>50</v>
      </c>
      <c r="K2" s="128" t="s">
        <v>14</v>
      </c>
      <c r="L2" s="129" t="s">
        <v>51</v>
      </c>
    </row>
    <row r="3" spans="2:12" ht="16.2" thickBot="1" x14ac:dyDescent="0.35">
      <c r="B3" s="279" t="s">
        <v>504</v>
      </c>
      <c r="C3" s="34"/>
      <c r="D3" s="34"/>
      <c r="E3" s="34"/>
      <c r="F3" s="34"/>
      <c r="G3" s="77" t="s">
        <v>52</v>
      </c>
      <c r="H3" s="25">
        <f>COUNTA(D4:D478)</f>
        <v>21</v>
      </c>
      <c r="I3" s="61"/>
      <c r="J3" s="62" t="s">
        <v>53</v>
      </c>
      <c r="K3" s="63">
        <f>SUM(K4:K327)</f>
        <v>0</v>
      </c>
      <c r="L3" s="34"/>
    </row>
    <row r="4" spans="2:12" ht="30" customHeight="1" x14ac:dyDescent="0.3">
      <c r="B4" s="81" t="s">
        <v>1836</v>
      </c>
      <c r="C4" s="2">
        <v>1</v>
      </c>
      <c r="D4" s="4" t="s">
        <v>11</v>
      </c>
      <c r="E4" s="280" t="s">
        <v>505</v>
      </c>
      <c r="F4" s="91" t="s">
        <v>43</v>
      </c>
      <c r="G4" s="76" t="s">
        <v>54</v>
      </c>
      <c r="H4" s="20">
        <f>COUNTIF(F4:F478,"Select from Drop Down")</f>
        <v>21</v>
      </c>
      <c r="I4" s="14">
        <f>VLOOKUP($D4,SpecData,2,FALSE)</f>
        <v>1</v>
      </c>
      <c r="J4" s="15">
        <f>VLOOKUP($F4,AvailabilityData,2,FALSE)</f>
        <v>0</v>
      </c>
      <c r="K4" s="21">
        <f>I4*J4</f>
        <v>0</v>
      </c>
      <c r="L4" s="82"/>
    </row>
    <row r="5" spans="2:12" ht="27.6" x14ac:dyDescent="0.3">
      <c r="B5" s="81" t="str">
        <f>IF(C5="","",$B$4)</f>
        <v>CIPSi</v>
      </c>
      <c r="C5" s="2">
        <f>IF(ISTEXT(D5),MAX($C$4:$C4)+1,"")</f>
        <v>2</v>
      </c>
      <c r="D5" s="4" t="s">
        <v>11</v>
      </c>
      <c r="E5" s="280" t="s">
        <v>506</v>
      </c>
      <c r="F5" s="91" t="s">
        <v>43</v>
      </c>
      <c r="G5" s="76" t="s">
        <v>55</v>
      </c>
      <c r="H5" s="20">
        <f>COUNTIF(F4:F478,"Function Available")</f>
        <v>0</v>
      </c>
      <c r="I5" s="14">
        <f>VLOOKUP($D5,SpecData,2,FALSE)</f>
        <v>1</v>
      </c>
      <c r="J5" s="15">
        <f>VLOOKUP($F5,AvailabilityData,2,FALSE)</f>
        <v>0</v>
      </c>
      <c r="K5" s="21">
        <f t="shared" ref="K5:K25" si="0">I5*J5</f>
        <v>0</v>
      </c>
      <c r="L5" s="82"/>
    </row>
    <row r="6" spans="2:12" ht="27.6" x14ac:dyDescent="0.3">
      <c r="B6" s="81" t="str">
        <f>IF(C6="","",$B$4)</f>
        <v>CIPSi</v>
      </c>
      <c r="C6" s="2">
        <f>IF(ISTEXT(D6),MAX($C$4:$C5)+1,"")</f>
        <v>3</v>
      </c>
      <c r="D6" s="4" t="s">
        <v>11</v>
      </c>
      <c r="E6" s="280" t="s">
        <v>507</v>
      </c>
      <c r="F6" s="91" t="s">
        <v>43</v>
      </c>
      <c r="G6" s="76" t="s">
        <v>57</v>
      </c>
      <c r="H6" s="8">
        <f>COUNTIF(F4:F478,"Function Not Available")</f>
        <v>0</v>
      </c>
      <c r="I6" s="14">
        <f t="shared" ref="I6:I25" si="1">VLOOKUP($D6,SpecData,2,FALSE)</f>
        <v>1</v>
      </c>
      <c r="J6" s="15">
        <f t="shared" ref="J6:J25" si="2">VLOOKUP($F6,AvailabilityData,2,FALSE)</f>
        <v>0</v>
      </c>
      <c r="K6" s="21">
        <f t="shared" si="0"/>
        <v>0</v>
      </c>
      <c r="L6" s="82"/>
    </row>
    <row r="7" spans="2:12" ht="69" x14ac:dyDescent="0.3">
      <c r="B7" s="81" t="str">
        <f t="shared" ref="B7:B25" si="3">IF(C7="","",$B$4)</f>
        <v>CIPSi</v>
      </c>
      <c r="C7" s="2">
        <f>IF(ISTEXT(D7),MAX($C$4:$C6)+1,"")</f>
        <v>4</v>
      </c>
      <c r="D7" s="4" t="s">
        <v>11</v>
      </c>
      <c r="E7" s="280" t="s">
        <v>508</v>
      </c>
      <c r="F7" s="91" t="s">
        <v>43</v>
      </c>
      <c r="G7" s="76" t="s">
        <v>59</v>
      </c>
      <c r="H7" s="8">
        <f>COUNTIF(F4:F478,"Exception")</f>
        <v>0</v>
      </c>
      <c r="I7" s="14">
        <f t="shared" si="1"/>
        <v>1</v>
      </c>
      <c r="J7" s="15">
        <f t="shared" si="2"/>
        <v>0</v>
      </c>
      <c r="K7" s="21">
        <f t="shared" si="0"/>
        <v>0</v>
      </c>
      <c r="L7" s="82"/>
    </row>
    <row r="8" spans="2:12" ht="41.4" x14ac:dyDescent="0.3">
      <c r="B8" s="81" t="str">
        <f t="shared" si="3"/>
        <v>CIPSi</v>
      </c>
      <c r="C8" s="2">
        <f>IF(ISTEXT(D8),MAX($C$4:$C7)+1,"")</f>
        <v>5</v>
      </c>
      <c r="D8" s="4" t="s">
        <v>11</v>
      </c>
      <c r="E8" s="280" t="s">
        <v>509</v>
      </c>
      <c r="F8" s="91" t="s">
        <v>43</v>
      </c>
      <c r="G8" s="76" t="s">
        <v>61</v>
      </c>
      <c r="H8" s="11">
        <f>COUNTIFS(D:D,"=Crucial",F:F,"=Select From Drop Down")</f>
        <v>0</v>
      </c>
      <c r="I8" s="14">
        <f t="shared" si="1"/>
        <v>1</v>
      </c>
      <c r="J8" s="15">
        <f t="shared" si="2"/>
        <v>0</v>
      </c>
      <c r="K8" s="21">
        <f t="shared" si="0"/>
        <v>0</v>
      </c>
      <c r="L8" s="82"/>
    </row>
    <row r="9" spans="2:12" ht="41.25" customHeight="1" x14ac:dyDescent="0.3">
      <c r="B9" s="81" t="str">
        <f t="shared" si="3"/>
        <v>CIPSi</v>
      </c>
      <c r="C9" s="2">
        <f>IF(ISTEXT(D9),MAX($C$4:$C8)+1,"")</f>
        <v>6</v>
      </c>
      <c r="D9" s="4" t="s">
        <v>11</v>
      </c>
      <c r="E9" s="281" t="s">
        <v>510</v>
      </c>
      <c r="F9" s="91" t="s">
        <v>43</v>
      </c>
      <c r="G9" s="76" t="s">
        <v>63</v>
      </c>
      <c r="H9" s="11">
        <f>COUNTIFS(D:D,"=Crucial",F:F,"=Function Available")</f>
        <v>0</v>
      </c>
      <c r="I9" s="14">
        <f t="shared" si="1"/>
        <v>1</v>
      </c>
      <c r="J9" s="15">
        <f t="shared" si="2"/>
        <v>0</v>
      </c>
      <c r="K9" s="21">
        <f t="shared" si="0"/>
        <v>0</v>
      </c>
      <c r="L9" s="82"/>
    </row>
    <row r="10" spans="2:12" ht="55.2" x14ac:dyDescent="0.3">
      <c r="B10" s="81" t="str">
        <f t="shared" si="3"/>
        <v>CIPSi</v>
      </c>
      <c r="C10" s="2">
        <f>IF(ISTEXT(D10),MAX($C$4:$C9)+1,"")</f>
        <v>7</v>
      </c>
      <c r="D10" s="4" t="s">
        <v>11</v>
      </c>
      <c r="E10" s="282" t="s">
        <v>511</v>
      </c>
      <c r="F10" s="91" t="s">
        <v>43</v>
      </c>
      <c r="G10" s="76" t="s">
        <v>65</v>
      </c>
      <c r="H10" s="11">
        <f>COUNTIFS(D:D,"=Crucial",F:F,"=Function Not Available")</f>
        <v>0</v>
      </c>
      <c r="I10" s="14">
        <f t="shared" si="1"/>
        <v>1</v>
      </c>
      <c r="J10" s="15">
        <f t="shared" si="2"/>
        <v>0</v>
      </c>
      <c r="K10" s="21">
        <f t="shared" si="0"/>
        <v>0</v>
      </c>
      <c r="L10" s="82"/>
    </row>
    <row r="11" spans="2:12" ht="30" customHeight="1" x14ac:dyDescent="0.3">
      <c r="B11" s="81" t="str">
        <f t="shared" si="3"/>
        <v>CIPSi</v>
      </c>
      <c r="C11" s="2">
        <f>IF(ISTEXT(D11),MAX($C$4:$C10)+1,"")</f>
        <v>8</v>
      </c>
      <c r="D11" s="4" t="s">
        <v>11</v>
      </c>
      <c r="E11" s="283" t="s">
        <v>512</v>
      </c>
      <c r="F11" s="91" t="s">
        <v>43</v>
      </c>
      <c r="G11" s="76" t="s">
        <v>66</v>
      </c>
      <c r="H11" s="11">
        <f>COUNTIFS(D:D,"=Crucial",F:F,"=Exception")</f>
        <v>0</v>
      </c>
      <c r="I11" s="14">
        <f t="shared" si="1"/>
        <v>1</v>
      </c>
      <c r="J11" s="15">
        <f t="shared" si="2"/>
        <v>0</v>
      </c>
      <c r="K11" s="21">
        <f t="shared" si="0"/>
        <v>0</v>
      </c>
      <c r="L11" s="82"/>
    </row>
    <row r="12" spans="2:12" ht="41.4" x14ac:dyDescent="0.3">
      <c r="B12" s="81" t="str">
        <f t="shared" si="3"/>
        <v>CIPSi</v>
      </c>
      <c r="C12" s="2">
        <f>IF(ISTEXT(D12),MAX($C$4:$C11)+1,"")</f>
        <v>9</v>
      </c>
      <c r="D12" s="4" t="s">
        <v>11</v>
      </c>
      <c r="E12" s="280" t="s">
        <v>513</v>
      </c>
      <c r="F12" s="91" t="s">
        <v>43</v>
      </c>
      <c r="G12" s="68" t="s">
        <v>67</v>
      </c>
      <c r="H12" s="28">
        <f>COUNTIFS(D:D,"=Important",F:F,"=Select From Drop Down")</f>
        <v>0</v>
      </c>
      <c r="I12" s="14">
        <f t="shared" si="1"/>
        <v>1</v>
      </c>
      <c r="J12" s="15">
        <f t="shared" si="2"/>
        <v>0</v>
      </c>
      <c r="K12" s="21">
        <f t="shared" si="0"/>
        <v>0</v>
      </c>
      <c r="L12" s="82"/>
    </row>
    <row r="13" spans="2:12" ht="41.4" x14ac:dyDescent="0.3">
      <c r="B13" s="81" t="str">
        <f t="shared" si="3"/>
        <v>CIPSi</v>
      </c>
      <c r="C13" s="2">
        <f>IF(ISTEXT(D13),MAX($C$4:$C12)+1,"")</f>
        <v>10</v>
      </c>
      <c r="D13" s="4" t="s">
        <v>11</v>
      </c>
      <c r="E13" s="282" t="s">
        <v>514</v>
      </c>
      <c r="F13" s="91" t="s">
        <v>43</v>
      </c>
      <c r="G13" s="68" t="s">
        <v>69</v>
      </c>
      <c r="H13" s="28">
        <f>COUNTIFS(D:D,"=Important",F:F,"=Function Available")</f>
        <v>0</v>
      </c>
      <c r="I13" s="14">
        <f t="shared" si="1"/>
        <v>1</v>
      </c>
      <c r="J13" s="15">
        <f t="shared" si="2"/>
        <v>0</v>
      </c>
      <c r="K13" s="21">
        <f t="shared" si="0"/>
        <v>0</v>
      </c>
      <c r="L13" s="82"/>
    </row>
    <row r="14" spans="2:12" ht="32.4" customHeight="1" x14ac:dyDescent="0.3">
      <c r="B14" s="100" t="str">
        <f t="shared" si="3"/>
        <v>CIPSi</v>
      </c>
      <c r="C14" s="100">
        <f>IF(ISTEXT(D14),MAX($C$4:$C13)+1,"")</f>
        <v>11</v>
      </c>
      <c r="D14" s="104" t="s">
        <v>11</v>
      </c>
      <c r="E14" s="282" t="s">
        <v>515</v>
      </c>
      <c r="F14" s="92" t="s">
        <v>43</v>
      </c>
      <c r="G14" s="76" t="s">
        <v>71</v>
      </c>
      <c r="H14" s="11">
        <f>COUNTIFS(D:D,"=Important",F:F,"=Function Not Available")</f>
        <v>0</v>
      </c>
      <c r="I14" s="12">
        <f t="shared" si="1"/>
        <v>1</v>
      </c>
      <c r="J14" s="13">
        <f t="shared" si="2"/>
        <v>0</v>
      </c>
      <c r="K14" s="21">
        <f t="shared" si="0"/>
        <v>0</v>
      </c>
      <c r="L14" s="82"/>
    </row>
    <row r="15" spans="2:12" ht="30" customHeight="1" x14ac:dyDescent="0.3">
      <c r="B15" s="100" t="str">
        <f t="shared" si="3"/>
        <v>CIPSi</v>
      </c>
      <c r="C15" s="100">
        <f>IF(ISTEXT(D15),MAX($C$4:$C14)+1,"")</f>
        <v>12</v>
      </c>
      <c r="D15" s="104" t="s">
        <v>11</v>
      </c>
      <c r="E15" s="282" t="s">
        <v>516</v>
      </c>
      <c r="F15" s="92" t="s">
        <v>43</v>
      </c>
      <c r="G15" s="76" t="s">
        <v>73</v>
      </c>
      <c r="H15" s="98">
        <f>COUNTIFS(D:D,"=Important",F:F,"=Exception")</f>
        <v>0</v>
      </c>
      <c r="I15" s="12">
        <f t="shared" si="1"/>
        <v>1</v>
      </c>
      <c r="J15" s="13">
        <f t="shared" si="2"/>
        <v>0</v>
      </c>
      <c r="K15" s="21">
        <f t="shared" si="0"/>
        <v>0</v>
      </c>
      <c r="L15" s="82"/>
    </row>
    <row r="16" spans="2:12" ht="30" customHeight="1" x14ac:dyDescent="0.3">
      <c r="B16" s="100" t="str">
        <f t="shared" si="3"/>
        <v>CIPSi</v>
      </c>
      <c r="C16" s="100">
        <f>IF(ISTEXT(D16),MAX($C$4:$C15)+1,"")</f>
        <v>13</v>
      </c>
      <c r="D16" s="104" t="s">
        <v>11</v>
      </c>
      <c r="E16" s="284" t="s">
        <v>517</v>
      </c>
      <c r="F16" s="92" t="s">
        <v>43</v>
      </c>
      <c r="G16" s="76" t="s">
        <v>75</v>
      </c>
      <c r="H16" s="98">
        <f>COUNTIFS(D:D,"=Minimal",F:F,"=Select From Drop Down")</f>
        <v>21</v>
      </c>
      <c r="I16" s="12">
        <f t="shared" si="1"/>
        <v>1</v>
      </c>
      <c r="J16" s="13">
        <f t="shared" si="2"/>
        <v>0</v>
      </c>
      <c r="K16" s="21">
        <f t="shared" si="0"/>
        <v>0</v>
      </c>
      <c r="L16" s="82"/>
    </row>
    <row r="17" spans="2:12" ht="55.2" x14ac:dyDescent="0.3">
      <c r="B17" s="100" t="str">
        <f t="shared" si="3"/>
        <v>CIPSi</v>
      </c>
      <c r="C17" s="100">
        <f>IF(ISTEXT(D17),MAX($C$4:$C16)+1,"")</f>
        <v>14</v>
      </c>
      <c r="D17" s="104" t="s">
        <v>11</v>
      </c>
      <c r="E17" s="281" t="s">
        <v>518</v>
      </c>
      <c r="F17" s="92" t="s">
        <v>43</v>
      </c>
      <c r="G17" s="76" t="s">
        <v>77</v>
      </c>
      <c r="H17" s="98">
        <f>COUNTIFS(D:D,"=Minimal",F:F,"=Function Available")</f>
        <v>0</v>
      </c>
      <c r="I17" s="12">
        <f t="shared" si="1"/>
        <v>1</v>
      </c>
      <c r="J17" s="13">
        <f t="shared" si="2"/>
        <v>0</v>
      </c>
      <c r="K17" s="21">
        <f t="shared" si="0"/>
        <v>0</v>
      </c>
      <c r="L17" s="82"/>
    </row>
    <row r="18" spans="2:12" ht="41.4" x14ac:dyDescent="0.3">
      <c r="B18" s="100" t="str">
        <f t="shared" si="3"/>
        <v>CIPSi</v>
      </c>
      <c r="C18" s="100">
        <f>IF(ISTEXT(D18),MAX($C$4:$C17)+1,"")</f>
        <v>15</v>
      </c>
      <c r="D18" s="104" t="s">
        <v>11</v>
      </c>
      <c r="E18" s="285" t="s">
        <v>519</v>
      </c>
      <c r="F18" s="92" t="s">
        <v>43</v>
      </c>
      <c r="G18" s="76" t="s">
        <v>79</v>
      </c>
      <c r="H18" s="98">
        <f>COUNTIFS(D:D,"=Minimal",F:F,"=Function Not Available")</f>
        <v>0</v>
      </c>
      <c r="I18" s="12">
        <f t="shared" si="1"/>
        <v>1</v>
      </c>
      <c r="J18" s="13">
        <f t="shared" si="2"/>
        <v>0</v>
      </c>
      <c r="K18" s="21">
        <f t="shared" si="0"/>
        <v>0</v>
      </c>
      <c r="L18" s="82"/>
    </row>
    <row r="19" spans="2:12" ht="30" customHeight="1" x14ac:dyDescent="0.3">
      <c r="B19" s="86" t="str">
        <f t="shared" ref="B19" si="4">IF(C19="","",$B$4)</f>
        <v/>
      </c>
      <c r="C19" s="1" t="str">
        <f>IF(ISTEXT(D19),MAX($C$6:$C18)+1,"")</f>
        <v/>
      </c>
      <c r="D19" s="3"/>
      <c r="E19" s="286" t="s">
        <v>520</v>
      </c>
      <c r="F19" s="137"/>
      <c r="G19" s="72"/>
      <c r="H19" s="72"/>
      <c r="I19" s="72"/>
      <c r="J19" s="72"/>
      <c r="K19" s="72"/>
      <c r="L19" s="72"/>
    </row>
    <row r="20" spans="2:12" ht="30" customHeight="1" x14ac:dyDescent="0.3">
      <c r="B20" s="100" t="str">
        <f t="shared" si="3"/>
        <v>CIPSi</v>
      </c>
      <c r="C20" s="100">
        <f>IF(ISTEXT(D20),MAX($C$4:$C19)+1,"")</f>
        <v>16</v>
      </c>
      <c r="D20" s="104" t="s">
        <v>11</v>
      </c>
      <c r="E20" s="287" t="s">
        <v>521</v>
      </c>
      <c r="F20" s="92" t="s">
        <v>43</v>
      </c>
      <c r="G20" s="76" t="s">
        <v>81</v>
      </c>
      <c r="H20" s="98">
        <f>COUNTIFS(D:D,"=Minimal",F:F,"=Exception")</f>
        <v>0</v>
      </c>
      <c r="I20" s="12">
        <f t="shared" si="1"/>
        <v>1</v>
      </c>
      <c r="J20" s="13">
        <f t="shared" si="2"/>
        <v>0</v>
      </c>
      <c r="K20" s="21">
        <f t="shared" si="0"/>
        <v>0</v>
      </c>
      <c r="L20" s="82"/>
    </row>
    <row r="21" spans="2:12" ht="30" customHeight="1" x14ac:dyDescent="0.3">
      <c r="B21" s="100" t="str">
        <f t="shared" si="3"/>
        <v>CIPSi</v>
      </c>
      <c r="C21" s="100">
        <f>IF(ISTEXT(D21),MAX($C$4:$C20)+1,"")</f>
        <v>17</v>
      </c>
      <c r="D21" s="104" t="s">
        <v>11</v>
      </c>
      <c r="E21" s="288" t="s">
        <v>522</v>
      </c>
      <c r="F21" s="92" t="s">
        <v>43</v>
      </c>
      <c r="G21" s="76"/>
      <c r="H21" s="98"/>
      <c r="I21" s="12">
        <f t="shared" si="1"/>
        <v>1</v>
      </c>
      <c r="J21" s="13">
        <f t="shared" si="2"/>
        <v>0</v>
      </c>
      <c r="K21" s="21">
        <f t="shared" si="0"/>
        <v>0</v>
      </c>
      <c r="L21" s="82"/>
    </row>
    <row r="22" spans="2:12" ht="30" customHeight="1" x14ac:dyDescent="0.3">
      <c r="B22" s="100" t="str">
        <f t="shared" si="3"/>
        <v>CIPSi</v>
      </c>
      <c r="C22" s="100">
        <f>IF(ISTEXT(D22),MAX($C$4:$C21)+1,"")</f>
        <v>18</v>
      </c>
      <c r="D22" s="104" t="s">
        <v>11</v>
      </c>
      <c r="E22" s="288" t="s">
        <v>523</v>
      </c>
      <c r="F22" s="92" t="s">
        <v>43</v>
      </c>
      <c r="G22" s="76"/>
      <c r="H22" s="98"/>
      <c r="I22" s="12">
        <f t="shared" si="1"/>
        <v>1</v>
      </c>
      <c r="J22" s="13">
        <f t="shared" si="2"/>
        <v>0</v>
      </c>
      <c r="K22" s="21">
        <f t="shared" si="0"/>
        <v>0</v>
      </c>
      <c r="L22" s="82"/>
    </row>
    <row r="23" spans="2:12" ht="30" customHeight="1" x14ac:dyDescent="0.3">
      <c r="B23" s="100" t="str">
        <f t="shared" si="3"/>
        <v>CIPSi</v>
      </c>
      <c r="C23" s="100">
        <f>IF(ISTEXT(D23),MAX($C$4:$C22)+1,"")</f>
        <v>19</v>
      </c>
      <c r="D23" s="104" t="s">
        <v>11</v>
      </c>
      <c r="E23" s="288" t="s">
        <v>398</v>
      </c>
      <c r="F23" s="92" t="s">
        <v>43</v>
      </c>
      <c r="G23" s="76"/>
      <c r="H23" s="98"/>
      <c r="I23" s="12">
        <f t="shared" si="1"/>
        <v>1</v>
      </c>
      <c r="J23" s="13">
        <f t="shared" si="2"/>
        <v>0</v>
      </c>
      <c r="K23" s="21">
        <f t="shared" si="0"/>
        <v>0</v>
      </c>
      <c r="L23" s="82"/>
    </row>
    <row r="24" spans="2:12" ht="30" customHeight="1" x14ac:dyDescent="0.3">
      <c r="B24" s="100" t="str">
        <f t="shared" si="3"/>
        <v>CIPSi</v>
      </c>
      <c r="C24" s="100">
        <f>IF(ISTEXT(D24),MAX($C$4:$C23)+1,"")</f>
        <v>20</v>
      </c>
      <c r="D24" s="104" t="s">
        <v>11</v>
      </c>
      <c r="E24" s="288" t="s">
        <v>399</v>
      </c>
      <c r="F24" s="92" t="s">
        <v>43</v>
      </c>
      <c r="G24" s="76"/>
      <c r="H24" s="98"/>
      <c r="I24" s="12">
        <f t="shared" si="1"/>
        <v>1</v>
      </c>
      <c r="J24" s="13">
        <f t="shared" si="2"/>
        <v>0</v>
      </c>
      <c r="K24" s="21">
        <f t="shared" si="0"/>
        <v>0</v>
      </c>
      <c r="L24" s="82"/>
    </row>
    <row r="25" spans="2:12" ht="47.4" customHeight="1" x14ac:dyDescent="0.3">
      <c r="B25" s="100" t="str">
        <f t="shared" si="3"/>
        <v>CIPSi</v>
      </c>
      <c r="C25" s="100">
        <f>IF(ISTEXT(D25),MAX($C$4:$C24)+1,"")</f>
        <v>21</v>
      </c>
      <c r="D25" s="104" t="s">
        <v>11</v>
      </c>
      <c r="E25" s="284" t="s">
        <v>524</v>
      </c>
      <c r="F25" s="92" t="s">
        <v>43</v>
      </c>
      <c r="G25" s="76"/>
      <c r="H25" s="98"/>
      <c r="I25" s="12">
        <f t="shared" si="1"/>
        <v>1</v>
      </c>
      <c r="J25" s="13">
        <f t="shared" si="2"/>
        <v>0</v>
      </c>
      <c r="K25" s="21">
        <f t="shared" si="0"/>
        <v>0</v>
      </c>
      <c r="L25" s="82"/>
    </row>
    <row r="26" spans="2:12" x14ac:dyDescent="0.3"/>
  </sheetData>
  <sheetProtection algorithmName="SHA-512" hashValue="zVUFU/7Fsg8/BnmrPB4RpgUHcuRR1vKDCfm4F8wYMfxfCJhUtCHnAr/Q+t2a8PbK6IU3q3/ENURVJOWUsrLWtw==" saltValue="ZjL6vxSdDMfLrswBoTjDTA==" spinCount="100000" sheet="1" objects="1" scenarios="1" selectLockedCells="1"/>
  <conditionalFormatting sqref="D4:D18">
    <cfRule type="cellIs" dxfId="231" priority="37" operator="equal">
      <formula>"Important"</formula>
    </cfRule>
    <cfRule type="cellIs" dxfId="230" priority="38" operator="equal">
      <formula>"Crucial"</formula>
    </cfRule>
    <cfRule type="cellIs" dxfId="229" priority="39" operator="equal">
      <formula>"N/A"</formula>
    </cfRule>
  </conditionalFormatting>
  <conditionalFormatting sqref="D20:D25">
    <cfRule type="cellIs" dxfId="228" priority="25" operator="equal">
      <formula>"Important"</formula>
    </cfRule>
    <cfRule type="cellIs" dxfId="227" priority="26" operator="equal">
      <formula>"Crucial"</formula>
    </cfRule>
    <cfRule type="cellIs" dxfId="226" priority="27" operator="equal">
      <formula>"N/A"</formula>
    </cfRule>
  </conditionalFormatting>
  <conditionalFormatting sqref="F4:F25">
    <cfRule type="cellIs" dxfId="225" priority="1" operator="equal">
      <formula>"Function Not Available"</formula>
    </cfRule>
    <cfRule type="cellIs" dxfId="224" priority="2" operator="equal">
      <formula>"Function Available"</formula>
    </cfRule>
    <cfRule type="cellIs" dxfId="223" priority="3" operator="equal">
      <formula>"Exception"</formula>
    </cfRule>
  </conditionalFormatting>
  <dataValidations count="3">
    <dataValidation type="list" allowBlank="1" showInputMessage="1" showErrorMessage="1" errorTitle="Invalid specification type" error="Please enter a Specification type from the drop-down list." sqref="F6:F18 F20:F25" xr:uid="{22300736-3B28-4F70-A24D-78359E32652B}">
      <formula1>AvailabilityType</formula1>
    </dataValidation>
    <dataValidation type="list" allowBlank="1" showInputMessage="1" showErrorMessage="1" sqref="D4:D18 D20:D25" xr:uid="{9B19FD72-257C-4D34-9411-ED4F8FE46486}">
      <formula1>SpecType</formula1>
    </dataValidation>
    <dataValidation type="list" allowBlank="1" showInputMessage="1" showErrorMessage="1" sqref="F4:F5" xr:uid="{6F7EF961-D896-439F-BA44-ABB1BF538AB4}">
      <formula1>AvailabilityType</formula1>
    </dataValidation>
  </dataValidations>
  <pageMargins left="0.7" right="0.7" top="0.75" bottom="0.75" header="0.3" footer="0.3"/>
  <pageSetup scale="48" fitToHeight="0" orientation="portrait" r:id="rId1"/>
  <headerFooter>
    <oddHeader>&amp;CLos Alamos, NM
&amp;F&amp;R&amp;A</oddHeader>
    <oddFooter>&amp;LTSSI Consulting LLC, , January 2023&amp;CPage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vt:i4>
      </vt:variant>
    </vt:vector>
  </HeadingPairs>
  <TitlesOfParts>
    <vt:vector size="37" baseType="lpstr">
      <vt:lpstr>Evaluation Overview</vt:lpstr>
      <vt:lpstr>Support Data</vt:lpstr>
      <vt:lpstr>JM Common</vt:lpstr>
      <vt:lpstr>JM Booking</vt:lpstr>
      <vt:lpstr>JM Inmate Classification</vt:lpstr>
      <vt:lpstr>JM Inmate Housing</vt:lpstr>
      <vt:lpstr>JM External DB Interface</vt:lpstr>
      <vt:lpstr>JM Vine Interface</vt:lpstr>
      <vt:lpstr>JM Inmate Phone Sys Interface</vt:lpstr>
      <vt:lpstr>JM Livescan Interface</vt:lpstr>
      <vt:lpstr>JM Kiosk Interface</vt:lpstr>
      <vt:lpstr>JM Commissary Interface</vt:lpstr>
      <vt:lpstr>JM Bar Coding</vt:lpstr>
      <vt:lpstr>JM Personnel Managment</vt:lpstr>
      <vt:lpstr>JM Personnel Act Rpt &amp; Sched</vt:lpstr>
      <vt:lpstr>JM Officer Activity Log</vt:lpstr>
      <vt:lpstr>Law Master Name Index</vt:lpstr>
      <vt:lpstr>JM Master Name Record</vt:lpstr>
      <vt:lpstr>JM Inmate Sched and Tracking</vt:lpstr>
      <vt:lpstr>JM Inmate Property Tracking</vt:lpstr>
      <vt:lpstr>JM Inmate Programs</vt:lpstr>
      <vt:lpstr>JM Inmate Movement</vt:lpstr>
      <vt:lpstr>JM Inmate Incident Tracking</vt:lpstr>
      <vt:lpstr>JM Inmate Grievance Track</vt:lpstr>
      <vt:lpstr>JM Inmate Fin Mgt</vt:lpstr>
      <vt:lpstr>JM Inmate Contacts</vt:lpstr>
      <vt:lpstr>JM Inmate Case Mgt</vt:lpstr>
      <vt:lpstr>JM Inmate Activity</vt:lpstr>
      <vt:lpstr>JM Equipment Tracking</vt:lpstr>
      <vt:lpstr>JM Data Analysis &amp; Map</vt:lpstr>
      <vt:lpstr>JM Commissary</vt:lpstr>
      <vt:lpstr>J JMS</vt:lpstr>
      <vt:lpstr>J Securus Interface</vt:lpstr>
      <vt:lpstr>AvailabilityData</vt:lpstr>
      <vt:lpstr>AvailabilityType</vt:lpstr>
      <vt:lpstr>SpecData</vt:lpstr>
      <vt:lpstr>SpecType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dc:creator>
  <cp:keywords/>
  <dc:description/>
  <cp:lastModifiedBy>Angela McLaren</cp:lastModifiedBy>
  <cp:revision/>
  <cp:lastPrinted>2023-02-02T13:45:15Z</cp:lastPrinted>
  <dcterms:created xsi:type="dcterms:W3CDTF">2015-01-27T15:14:04Z</dcterms:created>
  <dcterms:modified xsi:type="dcterms:W3CDTF">2023-04-05T17:02:18Z</dcterms:modified>
  <cp:category/>
  <cp:contentStatus/>
</cp:coreProperties>
</file>