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updateLinks="never" codeName="ThisWorkbook" defaultThemeVersion="124226"/>
  <mc:AlternateContent xmlns:mc="http://schemas.openxmlformats.org/markup-compatibility/2006">
    <mc:Choice Requires="x15">
      <x15ac:absPath xmlns:x15ac="http://schemas.microsoft.com/office/spreadsheetml/2010/11/ac" url="https://d.docs.live.net/ea4c272753999589/Documents/TSSI/Projects/Los Alamos Co^J NM/Project Documents/RFP/RFP Attachments/Exhibit A - Functional Specifications/"/>
    </mc:Choice>
  </mc:AlternateContent>
  <xr:revisionPtr revIDLastSave="207" documentId="8_{D2099E98-0776-4A02-9907-861777BBB3DD}" xr6:coauthVersionLast="47" xr6:coauthVersionMax="47" xr10:uidLastSave="{3C798705-FB50-49A0-9A7C-BEF997021E97}"/>
  <workbookProtection workbookAlgorithmName="SHA-512" workbookHashValue="SNwuhnHjhyo4LRiTvtS/3jueOJTB83Lqaq9ex6elk+Edm6k2obBSyNEKmI57ousQwp14zKYnqvyUh+u+Eutrkw==" workbookSaltValue="n+7LpL+VqJxwuQQGnYDYsg==" workbookSpinCount="100000" lockStructure="1"/>
  <bookViews>
    <workbookView xWindow="-108" yWindow="-108" windowWidth="23256" windowHeight="12456" tabRatio="852" firstSheet="21" activeTab="28" xr2:uid="{00000000-000D-0000-FFFF-FFFF00000000}"/>
  </bookViews>
  <sheets>
    <sheet name="Evaluation Overview" sheetId="6" state="hidden" r:id="rId1"/>
    <sheet name="Support Data" sheetId="2" state="hidden" r:id="rId2"/>
    <sheet name="Law RMS General" sheetId="5" r:id="rId3"/>
    <sheet name="Law Accidents" sheetId="76" r:id="rId4"/>
    <sheet name="Law Activity Time Tracking" sheetId="77" state="hidden" r:id="rId5"/>
    <sheet name="Law Alarm Track and Billing" sheetId="32" state="hidden" r:id="rId6"/>
    <sheet name="Law Animal Control" sheetId="22" r:id="rId7"/>
    <sheet name="Law Arrest Records" sheetId="23" r:id="rId8"/>
    <sheet name="Law Bicycle Registration" sheetId="56" state="hidden" r:id="rId9"/>
    <sheet name="Law Booking" sheetId="57" r:id="rId10"/>
    <sheet name="Law Career Criminal" sheetId="29" r:id="rId11"/>
    <sheet name="Law Case Entry" sheetId="58" r:id="rId12"/>
    <sheet name="Law Case Management" sheetId="31" r:id="rId13"/>
    <sheet name="Law Investigations" sheetId="59" r:id="rId14"/>
    <sheet name="Law Civil Process" sheetId="24" r:id="rId15"/>
    <sheet name="Law Crime Analysis" sheetId="60" r:id="rId16"/>
    <sheet name="Law Crime Reporting" sheetId="61" r:id="rId17"/>
    <sheet name="Law Data Analysis" sheetId="63" r:id="rId18"/>
    <sheet name="Law Gang Tracking" sheetId="62" state="hidden" r:id="rId19"/>
    <sheet name="Law Narcotics" sheetId="30" state="hidden" r:id="rId20"/>
    <sheet name="Law Fleet Maintenance" sheetId="64" r:id="rId21"/>
    <sheet name="Law Field Interview" sheetId="66" r:id="rId22"/>
    <sheet name="Law Field Reporting" sheetId="65" r:id="rId23"/>
    <sheet name="Law Impounded Vehicle" sheetId="27" r:id="rId24"/>
    <sheet name="Law Gun Permits &amp; Registration" sheetId="67" state="hidden" r:id="rId25"/>
    <sheet name="Law Lineup - Mug Shot" sheetId="68" r:id="rId26"/>
    <sheet name="Law License and Permits" sheetId="69" state="hidden" r:id="rId27"/>
    <sheet name="Law Master Location" sheetId="28" r:id="rId28"/>
    <sheet name="Law Master Name" sheetId="70" r:id="rId29"/>
    <sheet name="Law Master Vehicle" sheetId="71" r:id="rId30"/>
    <sheet name="Law Orders of Protection" sheetId="73" state="hidden" r:id="rId31"/>
    <sheet name="Law Pawn Shops" sheetId="25" state="hidden" r:id="rId32"/>
    <sheet name="Law Personnel &amp; Training" sheetId="74" r:id="rId33"/>
    <sheet name="Law Property Processing" sheetId="26" r:id="rId34"/>
    <sheet name="Law Tickets and Citations" sheetId="78" r:id="rId35"/>
    <sheet name="Law Wants and Warrants" sheetId="79" r:id="rId36"/>
    <sheet name="Bar Coding Interface" sheetId="80" r:id="rId37"/>
    <sheet name="Law Asset Tracking" sheetId="81" r:id="rId38"/>
    <sheet name="LiveScan Module" sheetId="82" state="hidden" r:id="rId39"/>
    <sheet name="Forms" sheetId="83" state="hidden" r:id="rId40"/>
    <sheet name="Ticketing Interface" sheetId="84" state="hidden" r:id="rId41"/>
  </sheets>
  <externalReferences>
    <externalReference r:id="rId42"/>
  </externalReferences>
  <definedNames>
    <definedName name="AvailabilityData" localSheetId="39">'[1]Support Data'!$B$12:$C$15</definedName>
    <definedName name="AvailabilityData" localSheetId="38">'[1]Support Data'!$B$12:$C$15</definedName>
    <definedName name="AvailabilityData" localSheetId="40">'[1]Support Data'!$B$12:$C$15</definedName>
    <definedName name="AvailabilityData">'Support Data'!$B$11:$C$14</definedName>
    <definedName name="AvailabilityType" localSheetId="39">'[1]Support Data'!$B$12:$B$15</definedName>
    <definedName name="AvailabilityType" localSheetId="38">'[1]Support Data'!$B$12:$B$15</definedName>
    <definedName name="AvailabilityType" localSheetId="40">'[1]Support Data'!$B$12:$B$15</definedName>
    <definedName name="AvailabilityType">'Support Data'!$B$11:$B$14</definedName>
    <definedName name="SpecData" localSheetId="39">'[1]Support Data'!$B$5:$C$8</definedName>
    <definedName name="SpecData" localSheetId="38">'[1]Support Data'!$B$5:$C$8</definedName>
    <definedName name="SpecData" localSheetId="40">'[1]Support Data'!$B$5:$C$8</definedName>
    <definedName name="SpecData">'Support Data'!$B$4:$C$7</definedName>
    <definedName name="SpecType" localSheetId="39">'[1]Support Data'!$B$5:$B$8</definedName>
    <definedName name="SpecType" localSheetId="38">'[1]Support Data'!$B$5:$B$8</definedName>
    <definedName name="SpecType" localSheetId="40">'[1]Support Data'!$B$5:$B$8</definedName>
    <definedName name="SpecType">'Support Data'!$B$4:$B$7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70" l="1"/>
  <c r="I34" i="70"/>
  <c r="I35" i="70"/>
  <c r="I36" i="70"/>
  <c r="I37" i="70"/>
  <c r="J34" i="70"/>
  <c r="K34" i="70" s="1"/>
  <c r="J35" i="70"/>
  <c r="K35" i="70" s="1"/>
  <c r="J36" i="70"/>
  <c r="J37" i="70"/>
  <c r="K23" i="71"/>
  <c r="K24" i="71"/>
  <c r="K25" i="71"/>
  <c r="K26" i="71"/>
  <c r="K6" i="79"/>
  <c r="K7" i="79"/>
  <c r="K8" i="79"/>
  <c r="K9" i="79"/>
  <c r="K10" i="79"/>
  <c r="K11" i="79"/>
  <c r="K12" i="79"/>
  <c r="K3" i="79" s="1"/>
  <c r="D70" i="6" s="1"/>
  <c r="K13" i="79"/>
  <c r="K14" i="79"/>
  <c r="K15" i="79"/>
  <c r="K16" i="79"/>
  <c r="K17" i="79"/>
  <c r="K18" i="79"/>
  <c r="K19" i="79"/>
  <c r="K20" i="79"/>
  <c r="K21" i="79"/>
  <c r="K22" i="79"/>
  <c r="K23" i="79"/>
  <c r="K24" i="79"/>
  <c r="K25" i="79"/>
  <c r="K26" i="79"/>
  <c r="K27" i="79"/>
  <c r="K28" i="79"/>
  <c r="K30" i="79"/>
  <c r="K31" i="79"/>
  <c r="K32" i="79"/>
  <c r="K33" i="79"/>
  <c r="K34" i="79"/>
  <c r="K35" i="79"/>
  <c r="K36" i="79"/>
  <c r="K37" i="79"/>
  <c r="K38" i="79"/>
  <c r="K39" i="79"/>
  <c r="K40" i="79"/>
  <c r="K41" i="79"/>
  <c r="K43" i="79"/>
  <c r="K44" i="79"/>
  <c r="K45" i="79"/>
  <c r="K46" i="79"/>
  <c r="K47" i="79"/>
  <c r="K48" i="79"/>
  <c r="K49" i="79"/>
  <c r="K50" i="79"/>
  <c r="K51" i="79"/>
  <c r="K52" i="79"/>
  <c r="K53" i="79"/>
  <c r="K54" i="79"/>
  <c r="K56" i="79"/>
  <c r="K57" i="79"/>
  <c r="K58" i="79"/>
  <c r="K59" i="79"/>
  <c r="K60" i="79"/>
  <c r="K61" i="79"/>
  <c r="K62" i="79"/>
  <c r="K64" i="79"/>
  <c r="K65" i="79"/>
  <c r="K66" i="79"/>
  <c r="K67" i="79"/>
  <c r="K68" i="79"/>
  <c r="K69" i="79"/>
  <c r="K70" i="79"/>
  <c r="K71" i="79"/>
  <c r="K73" i="79"/>
  <c r="K74" i="79"/>
  <c r="K75" i="79"/>
  <c r="K76" i="79"/>
  <c r="K77" i="79"/>
  <c r="K78" i="79"/>
  <c r="K79" i="79"/>
  <c r="K80" i="79"/>
  <c r="K17" i="70"/>
  <c r="K25" i="70"/>
  <c r="K27" i="70"/>
  <c r="K32" i="70"/>
  <c r="K45" i="70"/>
  <c r="K47" i="70"/>
  <c r="K66" i="70"/>
  <c r="K75" i="70"/>
  <c r="K89" i="70"/>
  <c r="K91" i="70"/>
  <c r="K97" i="70"/>
  <c r="K106" i="70"/>
  <c r="K108" i="70"/>
  <c r="K114" i="70"/>
  <c r="K115" i="70"/>
  <c r="K6" i="68"/>
  <c r="K7" i="68"/>
  <c r="K8" i="68"/>
  <c r="K9" i="68"/>
  <c r="K10" i="68"/>
  <c r="K11" i="68"/>
  <c r="K12" i="68"/>
  <c r="K13" i="68"/>
  <c r="K3" i="68" s="1"/>
  <c r="D63" i="6" s="1"/>
  <c r="K14" i="68"/>
  <c r="K15" i="68"/>
  <c r="K16" i="68"/>
  <c r="K17" i="68"/>
  <c r="K18" i="68"/>
  <c r="K19" i="68"/>
  <c r="K20" i="68"/>
  <c r="K21" i="68"/>
  <c r="K22" i="68"/>
  <c r="K23" i="68"/>
  <c r="K24" i="68"/>
  <c r="K25" i="68"/>
  <c r="K26" i="68"/>
  <c r="K28" i="68"/>
  <c r="K29" i="68"/>
  <c r="K30" i="68"/>
  <c r="K31" i="68"/>
  <c r="K32" i="68"/>
  <c r="K33" i="68"/>
  <c r="K34" i="68"/>
  <c r="K36" i="68"/>
  <c r="K37" i="68"/>
  <c r="K38" i="68"/>
  <c r="K39" i="68"/>
  <c r="K40" i="68"/>
  <c r="K41" i="68"/>
  <c r="K42" i="68"/>
  <c r="K43" i="68"/>
  <c r="K51" i="65"/>
  <c r="K52" i="65"/>
  <c r="K53" i="65"/>
  <c r="K54" i="65"/>
  <c r="K55" i="65"/>
  <c r="K56" i="65"/>
  <c r="K57" i="65"/>
  <c r="K58" i="65"/>
  <c r="K59" i="65"/>
  <c r="K60" i="65"/>
  <c r="K61" i="65"/>
  <c r="K62" i="65"/>
  <c r="K63" i="65"/>
  <c r="K64" i="65"/>
  <c r="K65" i="65"/>
  <c r="K66" i="65"/>
  <c r="K67" i="65"/>
  <c r="K68" i="65"/>
  <c r="K69" i="65"/>
  <c r="K70" i="65"/>
  <c r="K71" i="65"/>
  <c r="K43" i="65"/>
  <c r="K44" i="65"/>
  <c r="K45" i="65"/>
  <c r="K46" i="65"/>
  <c r="K47" i="65"/>
  <c r="K48" i="65"/>
  <c r="K49" i="65"/>
  <c r="K7" i="60"/>
  <c r="K8" i="60"/>
  <c r="K9" i="60"/>
  <c r="K10" i="60"/>
  <c r="K11" i="60"/>
  <c r="K12" i="60"/>
  <c r="K13" i="60"/>
  <c r="K14" i="60"/>
  <c r="K3" i="60" s="1"/>
  <c r="D56" i="6" s="1"/>
  <c r="K15" i="60"/>
  <c r="K16" i="60"/>
  <c r="K17" i="60"/>
  <c r="K18" i="60"/>
  <c r="K19" i="60"/>
  <c r="K20" i="60"/>
  <c r="K21" i="60"/>
  <c r="K22" i="60"/>
  <c r="K23" i="60"/>
  <c r="K24" i="60"/>
  <c r="K26" i="60"/>
  <c r="K27" i="60"/>
  <c r="K28" i="60"/>
  <c r="K29" i="60"/>
  <c r="K30" i="60"/>
  <c r="K31" i="60"/>
  <c r="K32" i="60"/>
  <c r="K33" i="60"/>
  <c r="K34" i="60"/>
  <c r="K35" i="60"/>
  <c r="K36" i="60"/>
  <c r="K37" i="60"/>
  <c r="K38" i="60"/>
  <c r="K39" i="60"/>
  <c r="K40" i="60"/>
  <c r="K41" i="60"/>
  <c r="K42" i="60"/>
  <c r="K44" i="60"/>
  <c r="K45" i="60"/>
  <c r="K46" i="60"/>
  <c r="K47" i="60"/>
  <c r="K48" i="60"/>
  <c r="K50" i="60"/>
  <c r="K51" i="60"/>
  <c r="K52" i="60"/>
  <c r="K53" i="60"/>
  <c r="K54" i="60"/>
  <c r="K55" i="60"/>
  <c r="K56" i="60"/>
  <c r="K58" i="60"/>
  <c r="K59" i="60"/>
  <c r="K60" i="60"/>
  <c r="K61" i="60"/>
  <c r="K62" i="60"/>
  <c r="K63" i="60"/>
  <c r="K65" i="60"/>
  <c r="K66" i="60"/>
  <c r="K67" i="60"/>
  <c r="K68" i="60"/>
  <c r="K69" i="60"/>
  <c r="K70" i="60"/>
  <c r="K71" i="60"/>
  <c r="K72" i="60"/>
  <c r="K73" i="60"/>
  <c r="K74" i="60"/>
  <c r="K75" i="60"/>
  <c r="K76" i="60"/>
  <c r="K78" i="60"/>
  <c r="K79" i="60"/>
  <c r="K80" i="60"/>
  <c r="K81" i="60"/>
  <c r="K82" i="60"/>
  <c r="K83" i="60"/>
  <c r="K85" i="60"/>
  <c r="K86" i="60"/>
  <c r="K87" i="60"/>
  <c r="K88" i="60"/>
  <c r="K89" i="60"/>
  <c r="K90" i="60"/>
  <c r="K92" i="60"/>
  <c r="K93" i="60"/>
  <c r="K94" i="60"/>
  <c r="K95" i="60"/>
  <c r="K96" i="60"/>
  <c r="K97" i="60"/>
  <c r="K98" i="60"/>
  <c r="K30" i="59"/>
  <c r="K31" i="59"/>
  <c r="K32" i="59"/>
  <c r="K94" i="59"/>
  <c r="K95" i="59"/>
  <c r="K96" i="59"/>
  <c r="K97" i="59"/>
  <c r="K98" i="59"/>
  <c r="K99" i="59"/>
  <c r="K100" i="59"/>
  <c r="K3" i="59" s="1"/>
  <c r="D54" i="6" s="1"/>
  <c r="K101" i="59"/>
  <c r="K102" i="59"/>
  <c r="K5" i="5"/>
  <c r="K7" i="5"/>
  <c r="K8" i="5"/>
  <c r="K9" i="5"/>
  <c r="K10" i="5"/>
  <c r="K3" i="5" s="1"/>
  <c r="D46" i="6" s="1"/>
  <c r="K11" i="5"/>
  <c r="K12" i="5"/>
  <c r="K13" i="5"/>
  <c r="K14" i="5"/>
  <c r="K16" i="5"/>
  <c r="K17" i="5"/>
  <c r="K18" i="5"/>
  <c r="K20" i="5"/>
  <c r="K21" i="5"/>
  <c r="K22" i="5"/>
  <c r="K23" i="5"/>
  <c r="K25" i="5"/>
  <c r="K26" i="5"/>
  <c r="K27" i="5"/>
  <c r="K28" i="5"/>
  <c r="K30" i="5"/>
  <c r="K31" i="5"/>
  <c r="K32" i="5"/>
  <c r="K33" i="5"/>
  <c r="K34" i="5"/>
  <c r="K35" i="5"/>
  <c r="K36" i="5"/>
  <c r="K37" i="5"/>
  <c r="K38" i="5"/>
  <c r="K39" i="5"/>
  <c r="K40" i="5"/>
  <c r="K41" i="5"/>
  <c r="K42" i="5"/>
  <c r="K43" i="5"/>
  <c r="K45" i="5"/>
  <c r="K46" i="5"/>
  <c r="K47" i="5"/>
  <c r="K48" i="5"/>
  <c r="K49" i="5"/>
  <c r="K50" i="5"/>
  <c r="K51" i="5"/>
  <c r="K52" i="5"/>
  <c r="K53" i="5"/>
  <c r="K54" i="5"/>
  <c r="K55" i="5"/>
  <c r="K56" i="5"/>
  <c r="K57" i="5"/>
  <c r="K58" i="5"/>
  <c r="K59" i="5"/>
  <c r="K60" i="5"/>
  <c r="K61" i="5"/>
  <c r="K62" i="5"/>
  <c r="K64" i="5"/>
  <c r="K65" i="5"/>
  <c r="K66" i="5"/>
  <c r="K67" i="5"/>
  <c r="K68" i="5"/>
  <c r="K70" i="5"/>
  <c r="K71" i="5"/>
  <c r="K72" i="5"/>
  <c r="K73" i="5"/>
  <c r="K74" i="5"/>
  <c r="K75" i="5"/>
  <c r="K76" i="5"/>
  <c r="K77" i="5"/>
  <c r="K78" i="5"/>
  <c r="K79" i="5"/>
  <c r="K80" i="5"/>
  <c r="K81" i="5"/>
  <c r="K82" i="5"/>
  <c r="K83" i="5"/>
  <c r="K85" i="5"/>
  <c r="K86" i="5"/>
  <c r="K87" i="5"/>
  <c r="K88" i="5"/>
  <c r="K89" i="5"/>
  <c r="K90" i="5"/>
  <c r="K91" i="5"/>
  <c r="K92" i="5"/>
  <c r="K93" i="5"/>
  <c r="K94" i="5"/>
  <c r="K95" i="5"/>
  <c r="K97" i="5"/>
  <c r="K98" i="5"/>
  <c r="K99" i="5"/>
  <c r="K100" i="5"/>
  <c r="K101" i="5"/>
  <c r="K102"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C35" i="5"/>
  <c r="C36" i="5"/>
  <c r="C37" i="5"/>
  <c r="C38" i="5"/>
  <c r="B36" i="5"/>
  <c r="B37" i="5"/>
  <c r="B38" i="5"/>
  <c r="I36" i="5"/>
  <c r="J36" i="5"/>
  <c r="I37" i="5"/>
  <c r="J37" i="5"/>
  <c r="I38" i="5"/>
  <c r="J38" i="5"/>
  <c r="I39" i="5"/>
  <c r="J39" i="5"/>
  <c r="I40" i="5"/>
  <c r="J40" i="5"/>
  <c r="I41" i="5"/>
  <c r="J41" i="5"/>
  <c r="I42" i="5"/>
  <c r="J42" i="5"/>
  <c r="I43" i="5"/>
  <c r="J43" i="5"/>
  <c r="I45" i="5"/>
  <c r="J45" i="5"/>
  <c r="I46" i="5"/>
  <c r="J46" i="5"/>
  <c r="I47" i="5"/>
  <c r="J47" i="5"/>
  <c r="I48" i="5"/>
  <c r="J48" i="5"/>
  <c r="I49" i="5"/>
  <c r="J49" i="5"/>
  <c r="I50" i="5"/>
  <c r="J50" i="5"/>
  <c r="I51" i="5"/>
  <c r="J51" i="5"/>
  <c r="I52" i="5"/>
  <c r="J52" i="5"/>
  <c r="I53" i="5"/>
  <c r="J53" i="5"/>
  <c r="I54" i="5"/>
  <c r="J54" i="5"/>
  <c r="I55" i="5"/>
  <c r="J55" i="5"/>
  <c r="I56" i="5"/>
  <c r="J56" i="5"/>
  <c r="I57" i="5"/>
  <c r="J57" i="5"/>
  <c r="I58" i="5"/>
  <c r="J58" i="5"/>
  <c r="I59" i="5"/>
  <c r="J59" i="5"/>
  <c r="I60" i="5"/>
  <c r="J60" i="5"/>
  <c r="I61" i="5"/>
  <c r="J61" i="5"/>
  <c r="I62" i="5"/>
  <c r="J62" i="5"/>
  <c r="I64" i="5"/>
  <c r="J64" i="5"/>
  <c r="I65" i="5"/>
  <c r="J65" i="5"/>
  <c r="I66" i="5"/>
  <c r="J66" i="5"/>
  <c r="I67" i="5"/>
  <c r="J67" i="5"/>
  <c r="I68" i="5"/>
  <c r="J68" i="5"/>
  <c r="I70" i="5"/>
  <c r="J70" i="5"/>
  <c r="I71" i="5"/>
  <c r="J71" i="5"/>
  <c r="I72" i="5"/>
  <c r="J72" i="5"/>
  <c r="I73" i="5"/>
  <c r="J73" i="5"/>
  <c r="I74" i="5"/>
  <c r="J74" i="5"/>
  <c r="I75" i="5"/>
  <c r="J75" i="5"/>
  <c r="I76" i="5"/>
  <c r="J76" i="5"/>
  <c r="I77" i="5"/>
  <c r="J77" i="5"/>
  <c r="I78" i="5"/>
  <c r="J78" i="5"/>
  <c r="I79" i="5"/>
  <c r="J79" i="5"/>
  <c r="I80" i="5"/>
  <c r="J80" i="5"/>
  <c r="I81" i="5"/>
  <c r="J81" i="5"/>
  <c r="I82" i="5"/>
  <c r="J82" i="5"/>
  <c r="I83" i="5"/>
  <c r="J83" i="5"/>
  <c r="I85" i="5"/>
  <c r="J85" i="5"/>
  <c r="I86" i="5"/>
  <c r="J86" i="5"/>
  <c r="I87" i="5"/>
  <c r="J87" i="5"/>
  <c r="I88" i="5"/>
  <c r="J88" i="5"/>
  <c r="I89" i="5"/>
  <c r="J89" i="5"/>
  <c r="I90" i="5"/>
  <c r="J90" i="5"/>
  <c r="I94" i="5"/>
  <c r="J94" i="5"/>
  <c r="I95" i="5"/>
  <c r="J95" i="5"/>
  <c r="I97" i="5"/>
  <c r="J97" i="5"/>
  <c r="I98" i="5"/>
  <c r="J98" i="5"/>
  <c r="I99" i="5"/>
  <c r="J99" i="5"/>
  <c r="I100" i="5"/>
  <c r="J100" i="5"/>
  <c r="I101" i="5"/>
  <c r="J101" i="5"/>
  <c r="I102" i="5"/>
  <c r="J102" i="5"/>
  <c r="I105" i="5"/>
  <c r="J105" i="5"/>
  <c r="I106" i="5"/>
  <c r="J106" i="5"/>
  <c r="I107" i="5"/>
  <c r="J107" i="5"/>
  <c r="I108" i="5"/>
  <c r="J108" i="5"/>
  <c r="I109" i="5"/>
  <c r="J109" i="5"/>
  <c r="I110" i="5"/>
  <c r="J110" i="5"/>
  <c r="I111" i="5"/>
  <c r="J111" i="5"/>
  <c r="I112" i="5"/>
  <c r="J112" i="5"/>
  <c r="I113" i="5"/>
  <c r="J113" i="5"/>
  <c r="I114" i="5"/>
  <c r="J114" i="5"/>
  <c r="I115" i="5"/>
  <c r="J115" i="5"/>
  <c r="I116" i="5"/>
  <c r="J116" i="5"/>
  <c r="I117" i="5"/>
  <c r="J117" i="5"/>
  <c r="I118" i="5"/>
  <c r="J118" i="5"/>
  <c r="I119" i="5"/>
  <c r="J119" i="5"/>
  <c r="I120" i="5"/>
  <c r="J120" i="5"/>
  <c r="I121" i="5"/>
  <c r="J121" i="5"/>
  <c r="I122" i="5"/>
  <c r="J122" i="5"/>
  <c r="I123" i="5"/>
  <c r="J123" i="5"/>
  <c r="I124" i="5"/>
  <c r="J124" i="5"/>
  <c r="I125" i="5"/>
  <c r="J125" i="5"/>
  <c r="I126" i="5"/>
  <c r="J126" i="5"/>
  <c r="I127" i="5"/>
  <c r="J127" i="5"/>
  <c r="I128" i="5"/>
  <c r="J128" i="5"/>
  <c r="I129" i="5"/>
  <c r="J129" i="5"/>
  <c r="I130" i="5"/>
  <c r="J130" i="5"/>
  <c r="I131" i="5"/>
  <c r="J131" i="5"/>
  <c r="I132" i="5"/>
  <c r="J132" i="5"/>
  <c r="I133" i="5"/>
  <c r="J133" i="5"/>
  <c r="I134" i="5"/>
  <c r="J134" i="5"/>
  <c r="C46" i="79"/>
  <c r="C47" i="79"/>
  <c r="B46" i="79"/>
  <c r="B47" i="79"/>
  <c r="C48" i="79"/>
  <c r="B48" i="79"/>
  <c r="I46" i="79"/>
  <c r="J46" i="79"/>
  <c r="I48" i="79"/>
  <c r="J48" i="79"/>
  <c r="I49" i="79"/>
  <c r="J49" i="79"/>
  <c r="I50" i="79"/>
  <c r="J50" i="79"/>
  <c r="I51" i="79"/>
  <c r="J51" i="79"/>
  <c r="I52" i="79"/>
  <c r="J52" i="79"/>
  <c r="I53" i="79"/>
  <c r="J53" i="79"/>
  <c r="I54" i="79"/>
  <c r="J54" i="79"/>
  <c r="I56" i="79"/>
  <c r="J56" i="79"/>
  <c r="I57" i="79"/>
  <c r="J57" i="79"/>
  <c r="I58" i="79"/>
  <c r="J58" i="79"/>
  <c r="I59" i="79"/>
  <c r="J59" i="79"/>
  <c r="I60" i="79"/>
  <c r="J60" i="79"/>
  <c r="I61" i="79"/>
  <c r="J61" i="79"/>
  <c r="I62" i="79"/>
  <c r="J62" i="79"/>
  <c r="I64" i="79"/>
  <c r="J64" i="79"/>
  <c r="I65" i="79"/>
  <c r="J65" i="79"/>
  <c r="I78" i="79"/>
  <c r="J78" i="79"/>
  <c r="I79" i="79"/>
  <c r="J79" i="79"/>
  <c r="I80" i="79"/>
  <c r="J80" i="79"/>
  <c r="C9" i="68"/>
  <c r="C10" i="68"/>
  <c r="B9" i="68"/>
  <c r="B10" i="68"/>
  <c r="I9" i="68"/>
  <c r="J9" i="68"/>
  <c r="I11" i="68"/>
  <c r="J11" i="68"/>
  <c r="I12" i="68"/>
  <c r="J12" i="68"/>
  <c r="I13" i="68"/>
  <c r="J13" i="68"/>
  <c r="I14" i="68"/>
  <c r="J14" i="68"/>
  <c r="I15" i="68"/>
  <c r="J15" i="68"/>
  <c r="I16" i="68"/>
  <c r="J16" i="68"/>
  <c r="I17" i="68"/>
  <c r="J17" i="68"/>
  <c r="I18" i="68"/>
  <c r="J18" i="68"/>
  <c r="I19" i="68"/>
  <c r="J19" i="68"/>
  <c r="I20" i="68"/>
  <c r="J20" i="68"/>
  <c r="I21" i="68"/>
  <c r="J21" i="68"/>
  <c r="I24" i="68"/>
  <c r="J24" i="68"/>
  <c r="I25" i="68"/>
  <c r="J25" i="68"/>
  <c r="I26" i="68"/>
  <c r="J26" i="68"/>
  <c r="I28" i="68"/>
  <c r="J28" i="68"/>
  <c r="I29" i="68"/>
  <c r="J29" i="68"/>
  <c r="I30" i="68"/>
  <c r="J30" i="68"/>
  <c r="I31" i="68"/>
  <c r="J31" i="68"/>
  <c r="I32" i="68"/>
  <c r="J32" i="68"/>
  <c r="I33" i="68"/>
  <c r="J33" i="68"/>
  <c r="I34" i="68"/>
  <c r="J34" i="68"/>
  <c r="I41" i="68"/>
  <c r="J41" i="68"/>
  <c r="I42" i="68"/>
  <c r="J42" i="68"/>
  <c r="I43" i="68"/>
  <c r="J43" i="68"/>
  <c r="I23" i="68"/>
  <c r="J23" i="68"/>
  <c r="C5" i="5"/>
  <c r="C6" i="5"/>
  <c r="C7" i="5"/>
  <c r="C8" i="5"/>
  <c r="C9" i="5"/>
  <c r="C10" i="5"/>
  <c r="C11" i="5"/>
  <c r="C12" i="5"/>
  <c r="C13" i="5"/>
  <c r="C14" i="5"/>
  <c r="C16" i="5"/>
  <c r="C17" i="5"/>
  <c r="C18" i="5"/>
  <c r="C20" i="5"/>
  <c r="C21" i="5"/>
  <c r="C22" i="5"/>
  <c r="C23" i="5"/>
  <c r="C25" i="5"/>
  <c r="C26" i="5"/>
  <c r="C27" i="5"/>
  <c r="C28" i="5"/>
  <c r="C30" i="5"/>
  <c r="C31" i="5"/>
  <c r="C32" i="5"/>
  <c r="C33" i="5"/>
  <c r="C34" i="5"/>
  <c r="B35" i="5"/>
  <c r="I35" i="5"/>
  <c r="J35" i="5"/>
  <c r="J13" i="2"/>
  <c r="D103" i="6"/>
  <c r="I23" i="84"/>
  <c r="K23" i="84"/>
  <c r="J23" i="84"/>
  <c r="C7" i="84"/>
  <c r="C8" i="84"/>
  <c r="C9" i="84"/>
  <c r="C10" i="84"/>
  <c r="C11" i="84"/>
  <c r="C12" i="84"/>
  <c r="C13" i="84"/>
  <c r="C14" i="84"/>
  <c r="C15" i="84"/>
  <c r="C16" i="84"/>
  <c r="C17" i="84"/>
  <c r="C18" i="84"/>
  <c r="C19" i="84"/>
  <c r="C20" i="84"/>
  <c r="C21" i="84"/>
  <c r="C22" i="84"/>
  <c r="C23" i="84"/>
  <c r="B23" i="84"/>
  <c r="I22" i="84"/>
  <c r="K22" i="84"/>
  <c r="J22" i="84"/>
  <c r="B22" i="84"/>
  <c r="I21" i="84"/>
  <c r="K21" i="84"/>
  <c r="J21" i="84"/>
  <c r="B21" i="84"/>
  <c r="I20" i="84"/>
  <c r="K20" i="84"/>
  <c r="J20" i="84"/>
  <c r="H20" i="84"/>
  <c r="B20" i="84"/>
  <c r="B19" i="84"/>
  <c r="I18" i="84"/>
  <c r="J18" i="84"/>
  <c r="K18" i="84"/>
  <c r="H18" i="84"/>
  <c r="B18" i="84"/>
  <c r="I17" i="84"/>
  <c r="J17" i="84"/>
  <c r="K17" i="84"/>
  <c r="H17" i="84"/>
  <c r="B17" i="84"/>
  <c r="I16" i="84"/>
  <c r="K16" i="84"/>
  <c r="J16" i="84"/>
  <c r="H16" i="84"/>
  <c r="B16" i="84"/>
  <c r="I15" i="84"/>
  <c r="K15" i="84"/>
  <c r="J15" i="84"/>
  <c r="H15" i="84"/>
  <c r="B15" i="84"/>
  <c r="I14" i="84"/>
  <c r="J14" i="84"/>
  <c r="K14" i="84"/>
  <c r="H14" i="84"/>
  <c r="B14" i="84"/>
  <c r="I13" i="84"/>
  <c r="K13" i="84"/>
  <c r="J13" i="84"/>
  <c r="H13" i="84"/>
  <c r="B13" i="84"/>
  <c r="I12" i="84"/>
  <c r="K12" i="84"/>
  <c r="J12" i="84"/>
  <c r="H12" i="84"/>
  <c r="B12" i="84"/>
  <c r="I11" i="84"/>
  <c r="J11" i="84"/>
  <c r="K11" i="84"/>
  <c r="H11" i="84"/>
  <c r="B11" i="84"/>
  <c r="I10" i="84"/>
  <c r="J10" i="84"/>
  <c r="K10" i="84"/>
  <c r="H10" i="84"/>
  <c r="B10" i="84"/>
  <c r="I9" i="84"/>
  <c r="J9" i="84"/>
  <c r="K9" i="84"/>
  <c r="H9" i="84"/>
  <c r="B9" i="84"/>
  <c r="I8" i="84"/>
  <c r="K8" i="84"/>
  <c r="J8" i="84"/>
  <c r="H8" i="84"/>
  <c r="B8" i="84"/>
  <c r="I7" i="84"/>
  <c r="K7" i="84"/>
  <c r="J7" i="84"/>
  <c r="H7" i="84"/>
  <c r="B7" i="84"/>
  <c r="I6" i="84"/>
  <c r="J6" i="84"/>
  <c r="K6" i="84"/>
  <c r="H6" i="84"/>
  <c r="B6" i="84"/>
  <c r="I5" i="84"/>
  <c r="K5" i="84"/>
  <c r="J5" i="84"/>
  <c r="H5" i="84"/>
  <c r="B5" i="84"/>
  <c r="I4" i="84"/>
  <c r="K4" i="84"/>
  <c r="J4" i="84"/>
  <c r="H4" i="84"/>
  <c r="H3" i="84"/>
  <c r="H19" i="83"/>
  <c r="H18" i="83"/>
  <c r="H17" i="83"/>
  <c r="H16" i="83"/>
  <c r="H15" i="83"/>
  <c r="H14" i="83"/>
  <c r="H13" i="83"/>
  <c r="H12" i="83"/>
  <c r="H11" i="83"/>
  <c r="I10" i="83"/>
  <c r="K10" i="83"/>
  <c r="J10" i="83"/>
  <c r="H10" i="83"/>
  <c r="C5" i="83"/>
  <c r="C6" i="83"/>
  <c r="C7" i="83"/>
  <c r="C8" i="83"/>
  <c r="C9" i="83"/>
  <c r="C10" i="83"/>
  <c r="B10" i="83"/>
  <c r="I9" i="83"/>
  <c r="K9" i="83"/>
  <c r="J9" i="83"/>
  <c r="H9" i="83"/>
  <c r="B9" i="83"/>
  <c r="I8" i="83"/>
  <c r="J8" i="83"/>
  <c r="K8" i="83"/>
  <c r="H8" i="83"/>
  <c r="B8" i="83"/>
  <c r="I7" i="83"/>
  <c r="J7" i="83"/>
  <c r="K7" i="83"/>
  <c r="H7" i="83"/>
  <c r="B7" i="83"/>
  <c r="I6" i="83"/>
  <c r="K6" i="83"/>
  <c r="J6" i="83"/>
  <c r="H6" i="83"/>
  <c r="B6" i="83"/>
  <c r="I5" i="83"/>
  <c r="K5" i="83"/>
  <c r="J5" i="83"/>
  <c r="H5" i="83"/>
  <c r="B5" i="83"/>
  <c r="I4" i="83"/>
  <c r="K4" i="83"/>
  <c r="J4" i="83"/>
  <c r="H4" i="83"/>
  <c r="H3" i="83"/>
  <c r="H19" i="82"/>
  <c r="H18" i="82"/>
  <c r="H17" i="82"/>
  <c r="H16" i="82"/>
  <c r="H15" i="82"/>
  <c r="H14" i="82"/>
  <c r="H13" i="82"/>
  <c r="H12" i="82"/>
  <c r="H11" i="82"/>
  <c r="I10" i="82"/>
  <c r="K10" i="82"/>
  <c r="K3" i="82"/>
  <c r="J10" i="82"/>
  <c r="H10" i="82"/>
  <c r="C5" i="82"/>
  <c r="C6" i="82"/>
  <c r="C7" i="82"/>
  <c r="C8" i="82"/>
  <c r="C9" i="82"/>
  <c r="C10" i="82"/>
  <c r="B10" i="82"/>
  <c r="I9" i="82"/>
  <c r="J9" i="82"/>
  <c r="K9" i="82"/>
  <c r="H9" i="82"/>
  <c r="B9" i="82"/>
  <c r="I8" i="82"/>
  <c r="K8" i="82"/>
  <c r="J8" i="82"/>
  <c r="H8" i="82"/>
  <c r="B8" i="82"/>
  <c r="I7" i="82"/>
  <c r="K7" i="82"/>
  <c r="J7" i="82"/>
  <c r="H7" i="82"/>
  <c r="B7" i="82"/>
  <c r="I6" i="82"/>
  <c r="K6" i="82"/>
  <c r="J6" i="82"/>
  <c r="H6" i="82"/>
  <c r="B6" i="82"/>
  <c r="I5" i="82"/>
  <c r="J5" i="82"/>
  <c r="K5" i="82"/>
  <c r="H5" i="82"/>
  <c r="B5" i="82"/>
  <c r="I4" i="82"/>
  <c r="K4" i="82"/>
  <c r="J4" i="82"/>
  <c r="H4" i="82"/>
  <c r="H3" i="82"/>
  <c r="C5" i="26"/>
  <c r="C12" i="26"/>
  <c r="C36" i="26"/>
  <c r="C49" i="26"/>
  <c r="B49" i="26"/>
  <c r="C56" i="26"/>
  <c r="C66" i="26"/>
  <c r="C75" i="26"/>
  <c r="C92" i="26"/>
  <c r="C109" i="26"/>
  <c r="C121" i="26"/>
  <c r="I136" i="26"/>
  <c r="J136" i="26"/>
  <c r="I80" i="26"/>
  <c r="J80" i="26"/>
  <c r="I73" i="26"/>
  <c r="J73" i="26"/>
  <c r="I64" i="26"/>
  <c r="J64" i="26"/>
  <c r="I54" i="26"/>
  <c r="J54" i="26"/>
  <c r="I34" i="26"/>
  <c r="J34" i="26"/>
  <c r="I47" i="26"/>
  <c r="J47" i="26"/>
  <c r="I38" i="26"/>
  <c r="J38" i="26"/>
  <c r="I24" i="71"/>
  <c r="J24" i="71"/>
  <c r="I25" i="71"/>
  <c r="J25" i="71"/>
  <c r="I26" i="71"/>
  <c r="J26" i="71"/>
  <c r="I28" i="71"/>
  <c r="J28" i="71"/>
  <c r="I29" i="71"/>
  <c r="J29" i="71"/>
  <c r="I30" i="71"/>
  <c r="J30" i="71"/>
  <c r="I31" i="71"/>
  <c r="K31" i="71"/>
  <c r="J31" i="71"/>
  <c r="I32" i="71"/>
  <c r="J32" i="71"/>
  <c r="I33" i="71"/>
  <c r="J33" i="71"/>
  <c r="I34" i="71"/>
  <c r="J34" i="71"/>
  <c r="I35" i="71"/>
  <c r="K35" i="71"/>
  <c r="J35" i="71"/>
  <c r="I36" i="71"/>
  <c r="J36" i="71"/>
  <c r="I37" i="71"/>
  <c r="J37" i="71"/>
  <c r="I38" i="71"/>
  <c r="J38" i="71"/>
  <c r="I39" i="71"/>
  <c r="J39" i="71"/>
  <c r="I40" i="71"/>
  <c r="J40" i="71"/>
  <c r="I41" i="71"/>
  <c r="J41" i="71"/>
  <c r="C5" i="70"/>
  <c r="C20" i="70"/>
  <c r="B20" i="70" s="1"/>
  <c r="C42" i="70"/>
  <c r="B42" i="70" s="1"/>
  <c r="C67" i="70"/>
  <c r="B67" i="70" s="1"/>
  <c r="C71" i="70"/>
  <c r="B71" i="70" s="1"/>
  <c r="C102" i="70"/>
  <c r="B102" i="70" s="1"/>
  <c r="C109" i="70"/>
  <c r="B109" i="70" s="1"/>
  <c r="I128" i="70"/>
  <c r="K128" i="70" s="1"/>
  <c r="J128" i="70"/>
  <c r="I130" i="70"/>
  <c r="K130" i="70" s="1"/>
  <c r="J130" i="70"/>
  <c r="I131" i="70"/>
  <c r="J131" i="70"/>
  <c r="K131" i="70" s="1"/>
  <c r="I123" i="70"/>
  <c r="K123" i="70" s="1"/>
  <c r="J123" i="70"/>
  <c r="I124" i="70"/>
  <c r="J124" i="70"/>
  <c r="I125" i="70"/>
  <c r="J125" i="70"/>
  <c r="K125" i="70" s="1"/>
  <c r="I126" i="70"/>
  <c r="J126" i="70"/>
  <c r="I127" i="70"/>
  <c r="J127" i="70"/>
  <c r="I113" i="70"/>
  <c r="K113" i="70" s="1"/>
  <c r="J113" i="70"/>
  <c r="I114" i="70"/>
  <c r="J114" i="70"/>
  <c r="I115" i="70"/>
  <c r="J115" i="70"/>
  <c r="I121" i="70"/>
  <c r="J121" i="70"/>
  <c r="I122" i="70"/>
  <c r="J122" i="70"/>
  <c r="I129" i="70"/>
  <c r="J129" i="70"/>
  <c r="K129" i="70" s="1"/>
  <c r="I117" i="70"/>
  <c r="K117" i="70" s="1"/>
  <c r="J117" i="70"/>
  <c r="I118" i="70"/>
  <c r="K118" i="70" s="1"/>
  <c r="J118" i="70"/>
  <c r="I119" i="70"/>
  <c r="K119" i="70" s="1"/>
  <c r="J119" i="70"/>
  <c r="I116" i="70"/>
  <c r="J116" i="70"/>
  <c r="I120" i="70"/>
  <c r="J120" i="70"/>
  <c r="C35" i="68"/>
  <c r="C6" i="68"/>
  <c r="C27" i="68"/>
  <c r="I39" i="68"/>
  <c r="J39" i="68"/>
  <c r="I36" i="68"/>
  <c r="J36" i="68"/>
  <c r="I37" i="68"/>
  <c r="J37" i="68"/>
  <c r="I38" i="68"/>
  <c r="J38" i="68"/>
  <c r="I40" i="68"/>
  <c r="J40" i="68"/>
  <c r="I22" i="68"/>
  <c r="J22" i="68"/>
  <c r="I57" i="65"/>
  <c r="J57" i="65"/>
  <c r="I58" i="65"/>
  <c r="J58" i="65"/>
  <c r="I59" i="65"/>
  <c r="J59" i="65"/>
  <c r="I60" i="65"/>
  <c r="J60" i="65"/>
  <c r="I61" i="65"/>
  <c r="J61" i="65"/>
  <c r="I62" i="65"/>
  <c r="J62" i="65"/>
  <c r="I63" i="65"/>
  <c r="J63" i="65"/>
  <c r="I64" i="65"/>
  <c r="J64" i="65"/>
  <c r="I65" i="65"/>
  <c r="J65" i="65"/>
  <c r="I66" i="65"/>
  <c r="J66" i="65"/>
  <c r="I67" i="65"/>
  <c r="J67" i="65"/>
  <c r="I68" i="65"/>
  <c r="J68" i="65"/>
  <c r="I69" i="65"/>
  <c r="J69" i="65"/>
  <c r="I70" i="65"/>
  <c r="J70" i="65"/>
  <c r="I71" i="65"/>
  <c r="J71" i="65"/>
  <c r="I72" i="65"/>
  <c r="J72" i="65"/>
  <c r="I73" i="65"/>
  <c r="J73" i="65"/>
  <c r="I74" i="65"/>
  <c r="J74" i="65"/>
  <c r="I75" i="65"/>
  <c r="J75" i="65"/>
  <c r="I76" i="65"/>
  <c r="J76" i="65"/>
  <c r="I77" i="65"/>
  <c r="J77" i="65"/>
  <c r="C5" i="65"/>
  <c r="C6" i="65"/>
  <c r="C31" i="65"/>
  <c r="I44" i="65"/>
  <c r="J44" i="65"/>
  <c r="I45" i="65"/>
  <c r="J45" i="65"/>
  <c r="I46" i="65"/>
  <c r="J46" i="65"/>
  <c r="I47" i="65"/>
  <c r="J47" i="65"/>
  <c r="I48" i="65"/>
  <c r="J48" i="65"/>
  <c r="I49" i="65"/>
  <c r="J49" i="65"/>
  <c r="I50" i="65"/>
  <c r="J50" i="65"/>
  <c r="I51" i="65"/>
  <c r="J51" i="65"/>
  <c r="I52" i="65"/>
  <c r="J52" i="65"/>
  <c r="I53" i="65"/>
  <c r="J53" i="65"/>
  <c r="I54" i="65"/>
  <c r="J54" i="65"/>
  <c r="I55" i="65"/>
  <c r="J55" i="65"/>
  <c r="I56" i="65"/>
  <c r="J56" i="65"/>
  <c r="C91" i="60"/>
  <c r="I94" i="60"/>
  <c r="J94" i="60"/>
  <c r="I96" i="60"/>
  <c r="J96" i="60"/>
  <c r="I97" i="60"/>
  <c r="J97" i="60"/>
  <c r="I98" i="60"/>
  <c r="J98" i="60"/>
  <c r="C5" i="60"/>
  <c r="C6" i="60"/>
  <c r="C7" i="60"/>
  <c r="C25" i="60"/>
  <c r="C43" i="60"/>
  <c r="C49" i="60"/>
  <c r="B49" i="60"/>
  <c r="C57" i="60"/>
  <c r="B57" i="60"/>
  <c r="C64" i="60"/>
  <c r="C77" i="60"/>
  <c r="C84" i="60"/>
  <c r="I92" i="60"/>
  <c r="J92" i="60"/>
  <c r="I93" i="60"/>
  <c r="J93" i="60"/>
  <c r="I95" i="60"/>
  <c r="J95" i="60"/>
  <c r="I25" i="24"/>
  <c r="J25" i="24"/>
  <c r="I7" i="31"/>
  <c r="J7" i="31"/>
  <c r="I32" i="59"/>
  <c r="J32" i="59"/>
  <c r="I34" i="59"/>
  <c r="J34" i="59"/>
  <c r="I35" i="59"/>
  <c r="J35" i="59"/>
  <c r="I36" i="59"/>
  <c r="J36" i="59"/>
  <c r="I39" i="59"/>
  <c r="J39" i="59"/>
  <c r="I40" i="59"/>
  <c r="J40" i="59"/>
  <c r="I41" i="59"/>
  <c r="J41" i="59"/>
  <c r="I42" i="59"/>
  <c r="J42" i="59"/>
  <c r="I43" i="59"/>
  <c r="J43" i="59"/>
  <c r="I44" i="59"/>
  <c r="J44" i="59"/>
  <c r="I45" i="59"/>
  <c r="J45" i="59"/>
  <c r="I46" i="59"/>
  <c r="J46" i="59"/>
  <c r="I47" i="59"/>
  <c r="J47" i="59"/>
  <c r="I48" i="59"/>
  <c r="J48" i="59"/>
  <c r="I49" i="59"/>
  <c r="J49" i="59"/>
  <c r="I50" i="59"/>
  <c r="J50" i="59"/>
  <c r="I51" i="59"/>
  <c r="J51" i="59"/>
  <c r="I52" i="59"/>
  <c r="J52" i="59"/>
  <c r="I53" i="59"/>
  <c r="J53" i="59"/>
  <c r="I54" i="59"/>
  <c r="J54" i="59"/>
  <c r="I55" i="59"/>
  <c r="J55" i="59"/>
  <c r="I56" i="59"/>
  <c r="J56" i="59"/>
  <c r="I57" i="59"/>
  <c r="J57" i="59"/>
  <c r="I60" i="59"/>
  <c r="J60" i="59"/>
  <c r="I61" i="59"/>
  <c r="J61" i="59"/>
  <c r="I62" i="59"/>
  <c r="J62" i="59"/>
  <c r="I63" i="59"/>
  <c r="J63" i="59"/>
  <c r="I64" i="59"/>
  <c r="J64" i="59"/>
  <c r="I65" i="59"/>
  <c r="J65" i="59"/>
  <c r="I66" i="59"/>
  <c r="J66" i="59"/>
  <c r="I67" i="59"/>
  <c r="J67" i="59"/>
  <c r="I68" i="59"/>
  <c r="J68" i="59"/>
  <c r="I70" i="59"/>
  <c r="J70" i="59"/>
  <c r="I71" i="59"/>
  <c r="J71" i="59"/>
  <c r="I72" i="59"/>
  <c r="J72" i="59"/>
  <c r="I73" i="59"/>
  <c r="J73" i="59"/>
  <c r="I74" i="59"/>
  <c r="J74" i="59"/>
  <c r="I75" i="59"/>
  <c r="J75" i="59"/>
  <c r="I77" i="59"/>
  <c r="J77" i="59"/>
  <c r="I78" i="59"/>
  <c r="J78" i="59"/>
  <c r="I79" i="59"/>
  <c r="J79" i="59"/>
  <c r="I81" i="59"/>
  <c r="J81" i="59"/>
  <c r="I82" i="59"/>
  <c r="J82" i="59"/>
  <c r="I83" i="59"/>
  <c r="J83" i="59"/>
  <c r="I84" i="59"/>
  <c r="J84" i="59"/>
  <c r="I85" i="59"/>
  <c r="J85" i="59"/>
  <c r="I86" i="59"/>
  <c r="J86" i="59"/>
  <c r="I87" i="59"/>
  <c r="J87" i="59"/>
  <c r="I88" i="59"/>
  <c r="J88" i="59"/>
  <c r="I89" i="59"/>
  <c r="J89" i="59"/>
  <c r="I90" i="59"/>
  <c r="J90" i="59"/>
  <c r="I91" i="59"/>
  <c r="J91" i="59"/>
  <c r="I93" i="59"/>
  <c r="J93" i="59"/>
  <c r="I94" i="59"/>
  <c r="J94" i="59"/>
  <c r="I95" i="59"/>
  <c r="J95" i="59"/>
  <c r="I96" i="59"/>
  <c r="J96" i="59"/>
  <c r="I97" i="59"/>
  <c r="J97" i="59"/>
  <c r="I98" i="59"/>
  <c r="J98" i="59"/>
  <c r="I99" i="59"/>
  <c r="J99" i="59"/>
  <c r="I100" i="59"/>
  <c r="J100" i="59"/>
  <c r="C6" i="59"/>
  <c r="C12" i="59"/>
  <c r="C38" i="59"/>
  <c r="C59" i="59"/>
  <c r="C69" i="59"/>
  <c r="C80" i="59"/>
  <c r="C92" i="59"/>
  <c r="B92" i="59"/>
  <c r="I101" i="59"/>
  <c r="I102" i="59"/>
  <c r="J101" i="59"/>
  <c r="J102" i="59"/>
  <c r="I56" i="23"/>
  <c r="J56" i="23"/>
  <c r="I57" i="23"/>
  <c r="J57" i="23"/>
  <c r="I58" i="23"/>
  <c r="J58" i="23"/>
  <c r="I59" i="23"/>
  <c r="J59" i="23"/>
  <c r="C4" i="23"/>
  <c r="C8" i="23"/>
  <c r="C9" i="23"/>
  <c r="C31" i="23"/>
  <c r="B31" i="23"/>
  <c r="C48" i="23"/>
  <c r="C62" i="23"/>
  <c r="I60" i="23"/>
  <c r="J60" i="23"/>
  <c r="I91" i="5"/>
  <c r="J91" i="5"/>
  <c r="I92" i="5"/>
  <c r="J92" i="5"/>
  <c r="I93" i="5"/>
  <c r="J93" i="5"/>
  <c r="C7" i="73"/>
  <c r="B7" i="73"/>
  <c r="C38" i="73"/>
  <c r="B38" i="73"/>
  <c r="I8" i="73"/>
  <c r="I9" i="73"/>
  <c r="I10" i="73"/>
  <c r="J8" i="73"/>
  <c r="J9" i="73"/>
  <c r="J10" i="73"/>
  <c r="I33" i="73"/>
  <c r="J33" i="73"/>
  <c r="I30" i="73"/>
  <c r="I31" i="73"/>
  <c r="I32" i="73"/>
  <c r="J30" i="73"/>
  <c r="J31" i="73"/>
  <c r="J32" i="73"/>
  <c r="I34" i="73"/>
  <c r="I35" i="73"/>
  <c r="I36" i="73"/>
  <c r="I37" i="73"/>
  <c r="J34" i="73"/>
  <c r="J35" i="73"/>
  <c r="J36" i="73"/>
  <c r="J37" i="73"/>
  <c r="I39" i="73"/>
  <c r="J39" i="73"/>
  <c r="I40" i="73"/>
  <c r="J40" i="73"/>
  <c r="I41" i="73"/>
  <c r="J41" i="73"/>
  <c r="I42" i="73"/>
  <c r="J42" i="73"/>
  <c r="I29" i="73"/>
  <c r="J29" i="73"/>
  <c r="C72" i="79"/>
  <c r="B72" i="79"/>
  <c r="I73" i="79"/>
  <c r="I74" i="79"/>
  <c r="J73" i="79"/>
  <c r="J74" i="79"/>
  <c r="I75" i="79"/>
  <c r="I76" i="79"/>
  <c r="I77" i="79"/>
  <c r="J75" i="79"/>
  <c r="J76" i="79"/>
  <c r="J77" i="79"/>
  <c r="I66" i="79"/>
  <c r="I67" i="79"/>
  <c r="I68" i="79"/>
  <c r="J66" i="79"/>
  <c r="J67" i="79"/>
  <c r="J68" i="79"/>
  <c r="I69" i="79"/>
  <c r="I70" i="79"/>
  <c r="I71" i="79"/>
  <c r="J69" i="79"/>
  <c r="J70" i="79"/>
  <c r="J71" i="79"/>
  <c r="J341" i="81"/>
  <c r="I341" i="81"/>
  <c r="J340" i="81"/>
  <c r="I340" i="81"/>
  <c r="J339" i="81"/>
  <c r="I339" i="81"/>
  <c r="J338" i="81"/>
  <c r="I338" i="81"/>
  <c r="J337" i="81"/>
  <c r="I337" i="81"/>
  <c r="J336" i="81"/>
  <c r="I336" i="81"/>
  <c r="I335" i="81"/>
  <c r="J335" i="81"/>
  <c r="J334" i="81"/>
  <c r="I334" i="81"/>
  <c r="J333" i="81"/>
  <c r="I333" i="81"/>
  <c r="I332" i="81"/>
  <c r="J332" i="81"/>
  <c r="C331" i="81"/>
  <c r="B331" i="81"/>
  <c r="J330" i="81"/>
  <c r="I330" i="81"/>
  <c r="J329" i="81"/>
  <c r="I329" i="81"/>
  <c r="J328" i="81"/>
  <c r="I328" i="81"/>
  <c r="J327" i="81"/>
  <c r="I327" i="81"/>
  <c r="J326" i="81"/>
  <c r="I326" i="81"/>
  <c r="J325" i="81"/>
  <c r="I325" i="81"/>
  <c r="I324" i="81"/>
  <c r="J324" i="81"/>
  <c r="K324" i="81"/>
  <c r="J323" i="81"/>
  <c r="I323" i="81"/>
  <c r="J322" i="81"/>
  <c r="I322" i="81"/>
  <c r="I321" i="81"/>
  <c r="J321" i="81"/>
  <c r="I320" i="81"/>
  <c r="J320" i="81"/>
  <c r="J319" i="81"/>
  <c r="I319" i="81"/>
  <c r="I318" i="81"/>
  <c r="J318" i="81"/>
  <c r="I317" i="81"/>
  <c r="J317" i="81"/>
  <c r="J316" i="81"/>
  <c r="I316" i="81"/>
  <c r="C315" i="81"/>
  <c r="B315" i="81"/>
  <c r="I313" i="81"/>
  <c r="J313" i="81"/>
  <c r="J312" i="81"/>
  <c r="I312" i="81"/>
  <c r="J311" i="81"/>
  <c r="I311" i="81"/>
  <c r="K311" i="81"/>
  <c r="J310" i="81"/>
  <c r="I310" i="81"/>
  <c r="J309" i="81"/>
  <c r="I309" i="81"/>
  <c r="J307" i="81"/>
  <c r="I307" i="81"/>
  <c r="J306" i="81"/>
  <c r="I306" i="81"/>
  <c r="J305" i="81"/>
  <c r="I305" i="81"/>
  <c r="C304" i="81"/>
  <c r="B304" i="81"/>
  <c r="J303" i="81"/>
  <c r="I303" i="81"/>
  <c r="J302" i="81"/>
  <c r="I302" i="81"/>
  <c r="I301" i="81"/>
  <c r="J301" i="81"/>
  <c r="I300" i="81"/>
  <c r="J300" i="81"/>
  <c r="J299" i="81"/>
  <c r="I299" i="81"/>
  <c r="I297" i="81"/>
  <c r="J297" i="81"/>
  <c r="I296" i="81"/>
  <c r="J296" i="81"/>
  <c r="J295" i="81"/>
  <c r="I295" i="81"/>
  <c r="J294" i="81"/>
  <c r="I294" i="81"/>
  <c r="C293" i="81"/>
  <c r="B293" i="81"/>
  <c r="I292" i="81"/>
  <c r="J292" i="81"/>
  <c r="J291" i="81"/>
  <c r="I291" i="81"/>
  <c r="J289" i="81"/>
  <c r="I289" i="81"/>
  <c r="J288" i="81"/>
  <c r="I288" i="81"/>
  <c r="I287" i="81"/>
  <c r="J287" i="81"/>
  <c r="J286" i="81"/>
  <c r="I286" i="81"/>
  <c r="I285" i="81"/>
  <c r="J285" i="81"/>
  <c r="I284" i="81"/>
  <c r="J284" i="81"/>
  <c r="J283" i="81"/>
  <c r="I283" i="81"/>
  <c r="J282" i="81"/>
  <c r="I282" i="81"/>
  <c r="J281" i="81"/>
  <c r="I281" i="81"/>
  <c r="J280" i="81"/>
  <c r="I280" i="81"/>
  <c r="J279" i="81"/>
  <c r="I279" i="81"/>
  <c r="J278" i="81"/>
  <c r="I278" i="81"/>
  <c r="J277" i="81"/>
  <c r="I277" i="81"/>
  <c r="J276" i="81"/>
  <c r="I276" i="81"/>
  <c r="I275" i="81"/>
  <c r="J275" i="81"/>
  <c r="J274" i="81"/>
  <c r="I274" i="81"/>
  <c r="J273" i="81"/>
  <c r="I273" i="81"/>
  <c r="I272" i="81"/>
  <c r="J272" i="81"/>
  <c r="I271" i="81"/>
  <c r="J271" i="81"/>
  <c r="J270" i="81"/>
  <c r="I270" i="81"/>
  <c r="I269" i="81"/>
  <c r="J269" i="81"/>
  <c r="I268" i="81"/>
  <c r="J268" i="81"/>
  <c r="J267" i="81"/>
  <c r="I267" i="81"/>
  <c r="J266" i="81"/>
  <c r="I266" i="81"/>
  <c r="J265" i="81"/>
  <c r="I265" i="81"/>
  <c r="J264" i="81"/>
  <c r="I264" i="81"/>
  <c r="J263" i="81"/>
  <c r="I263" i="81"/>
  <c r="J262" i="81"/>
  <c r="I262" i="81"/>
  <c r="C261" i="81"/>
  <c r="B261" i="81"/>
  <c r="I260" i="81"/>
  <c r="J260" i="81"/>
  <c r="J259" i="81"/>
  <c r="I259" i="81"/>
  <c r="I257" i="81"/>
  <c r="J257" i="81"/>
  <c r="I256" i="81"/>
  <c r="J256" i="81"/>
  <c r="J255" i="81"/>
  <c r="I255" i="81"/>
  <c r="J254" i="81"/>
  <c r="I254" i="81"/>
  <c r="J253" i="81"/>
  <c r="I253" i="81"/>
  <c r="C252" i="81"/>
  <c r="B252" i="81"/>
  <c r="J251" i="81"/>
  <c r="I251" i="81"/>
  <c r="J250" i="81"/>
  <c r="I250" i="81"/>
  <c r="I249" i="81"/>
  <c r="J249" i="81"/>
  <c r="I248" i="81"/>
  <c r="J248" i="81"/>
  <c r="J247" i="81"/>
  <c r="I247" i="81"/>
  <c r="I246" i="81"/>
  <c r="J246" i="81"/>
  <c r="I245" i="81"/>
  <c r="J245" i="81"/>
  <c r="J244" i="81"/>
  <c r="I244" i="81"/>
  <c r="J243" i="81"/>
  <c r="I243" i="81"/>
  <c r="J242" i="81"/>
  <c r="I242" i="81"/>
  <c r="I241" i="81"/>
  <c r="J241" i="81"/>
  <c r="J240" i="81"/>
  <c r="I240" i="81"/>
  <c r="J239" i="81"/>
  <c r="I239" i="81"/>
  <c r="J238" i="81"/>
  <c r="I238" i="81"/>
  <c r="J237" i="81"/>
  <c r="I237" i="81"/>
  <c r="J235" i="81"/>
  <c r="I235" i="81"/>
  <c r="J234" i="81"/>
  <c r="I234" i="81"/>
  <c r="I233" i="81"/>
  <c r="J233" i="81"/>
  <c r="J232" i="81"/>
  <c r="I232" i="81"/>
  <c r="I231" i="81"/>
  <c r="J231" i="81"/>
  <c r="J230" i="81"/>
  <c r="I230" i="81"/>
  <c r="J229" i="81"/>
  <c r="I229" i="81"/>
  <c r="J228" i="81"/>
  <c r="I228" i="81"/>
  <c r="I227" i="81"/>
  <c r="J227" i="81"/>
  <c r="J226" i="81"/>
  <c r="I226" i="81"/>
  <c r="I225" i="81"/>
  <c r="J225" i="81"/>
  <c r="I224" i="81"/>
  <c r="J224" i="81"/>
  <c r="J223" i="81"/>
  <c r="I223" i="81"/>
  <c r="J222" i="81"/>
  <c r="I222" i="81"/>
  <c r="K222" i="81"/>
  <c r="J221" i="81"/>
  <c r="I221" i="81"/>
  <c r="J220" i="81"/>
  <c r="I220" i="81"/>
  <c r="J219" i="81"/>
  <c r="I219" i="81"/>
  <c r="I218" i="81"/>
  <c r="J218" i="81"/>
  <c r="J217" i="81"/>
  <c r="I217" i="81"/>
  <c r="I216" i="81"/>
  <c r="J216" i="81"/>
  <c r="J215" i="81"/>
  <c r="I215" i="81"/>
  <c r="I214" i="81"/>
  <c r="J214" i="81"/>
  <c r="J213" i="81"/>
  <c r="I213" i="81"/>
  <c r="I212" i="81"/>
  <c r="J212" i="81"/>
  <c r="C211" i="81"/>
  <c r="B211" i="81"/>
  <c r="J210" i="81"/>
  <c r="I210" i="81"/>
  <c r="J209" i="81"/>
  <c r="I209" i="81"/>
  <c r="J207" i="81"/>
  <c r="I207" i="81"/>
  <c r="J206" i="81"/>
  <c r="I206" i="81"/>
  <c r="J205" i="81"/>
  <c r="I205" i="81"/>
  <c r="J204" i="81"/>
  <c r="I204" i="81"/>
  <c r="J203" i="81"/>
  <c r="I203" i="81"/>
  <c r="I202" i="81"/>
  <c r="J202" i="81"/>
  <c r="J201" i="81"/>
  <c r="I201" i="81"/>
  <c r="K201" i="81"/>
  <c r="J200" i="81"/>
  <c r="I200" i="81"/>
  <c r="C199" i="81"/>
  <c r="B199" i="81"/>
  <c r="J198" i="81"/>
  <c r="I198" i="81"/>
  <c r="I197" i="81"/>
  <c r="J197" i="81"/>
  <c r="I196" i="81"/>
  <c r="J196" i="81"/>
  <c r="J195" i="81"/>
  <c r="I195" i="81"/>
  <c r="J194" i="81"/>
  <c r="I194" i="81"/>
  <c r="J193" i="81"/>
  <c r="I193" i="81"/>
  <c r="J192" i="81"/>
  <c r="I192" i="81"/>
  <c r="J191" i="81"/>
  <c r="I191" i="81"/>
  <c r="J190" i="81"/>
  <c r="I190" i="81"/>
  <c r="J189" i="81"/>
  <c r="I189" i="81"/>
  <c r="K189" i="81"/>
  <c r="J188" i="81"/>
  <c r="I188" i="81"/>
  <c r="I187" i="81"/>
  <c r="J187" i="81"/>
  <c r="J186" i="81"/>
  <c r="I186" i="81"/>
  <c r="J185" i="81"/>
  <c r="I185" i="81"/>
  <c r="J184" i="81"/>
  <c r="I184" i="81"/>
  <c r="I183" i="81"/>
  <c r="J183" i="81"/>
  <c r="J182" i="81"/>
  <c r="I182" i="81"/>
  <c r="I181" i="81"/>
  <c r="J181" i="81"/>
  <c r="I180" i="81"/>
  <c r="J180" i="81"/>
  <c r="C179" i="81"/>
  <c r="B179" i="81"/>
  <c r="J178" i="81"/>
  <c r="I178" i="81"/>
  <c r="J176" i="81"/>
  <c r="I176" i="81"/>
  <c r="I175" i="81"/>
  <c r="J175" i="81"/>
  <c r="J174" i="81"/>
  <c r="I174" i="81"/>
  <c r="J173" i="81"/>
  <c r="I173" i="81"/>
  <c r="I172" i="81"/>
  <c r="J172" i="81"/>
  <c r="I171" i="81"/>
  <c r="J171" i="81"/>
  <c r="J170" i="81"/>
  <c r="I170" i="81"/>
  <c r="C169" i="81"/>
  <c r="B169" i="81"/>
  <c r="J168" i="81"/>
  <c r="I168" i="81"/>
  <c r="J167" i="81"/>
  <c r="I167" i="81"/>
  <c r="J166" i="81"/>
  <c r="I166" i="81"/>
  <c r="J165" i="81"/>
  <c r="I165" i="81"/>
  <c r="I164" i="81"/>
  <c r="J164" i="81"/>
  <c r="J163" i="81"/>
  <c r="I163" i="81"/>
  <c r="J162" i="81"/>
  <c r="I162" i="81"/>
  <c r="J161" i="81"/>
  <c r="I161" i="81"/>
  <c r="I160" i="81"/>
  <c r="J160" i="81"/>
  <c r="C159" i="81"/>
  <c r="B159" i="81"/>
  <c r="J158" i="81"/>
  <c r="I158" i="81"/>
  <c r="I157" i="81"/>
  <c r="J157" i="81"/>
  <c r="J156" i="81"/>
  <c r="I156" i="81"/>
  <c r="K156" i="81"/>
  <c r="I155" i="81"/>
  <c r="J155" i="81"/>
  <c r="I154" i="81"/>
  <c r="J154" i="81"/>
  <c r="C153" i="81"/>
  <c r="B153" i="81"/>
  <c r="J152" i="81"/>
  <c r="I152" i="81"/>
  <c r="J151" i="81"/>
  <c r="I151" i="81"/>
  <c r="I150" i="81"/>
  <c r="J150" i="81"/>
  <c r="C149" i="81"/>
  <c r="B149" i="81"/>
  <c r="J148" i="81"/>
  <c r="I148" i="81"/>
  <c r="I147" i="81"/>
  <c r="J147" i="81"/>
  <c r="J146" i="81"/>
  <c r="I146" i="81"/>
  <c r="J145" i="81"/>
  <c r="I145" i="81"/>
  <c r="I144" i="81"/>
  <c r="J144" i="81"/>
  <c r="I143" i="81"/>
  <c r="J143" i="81"/>
  <c r="J142" i="81"/>
  <c r="I142" i="81"/>
  <c r="I141" i="81"/>
  <c r="J141" i="81"/>
  <c r="C140" i="81"/>
  <c r="B140" i="81"/>
  <c r="J139" i="81"/>
  <c r="I139" i="81"/>
  <c r="J138" i="81"/>
  <c r="I138" i="81"/>
  <c r="I137" i="81"/>
  <c r="J137" i="81"/>
  <c r="J135" i="81"/>
  <c r="I135" i="81"/>
  <c r="J134" i="81"/>
  <c r="I134" i="81"/>
  <c r="J133" i="81"/>
  <c r="I133" i="81"/>
  <c r="J132" i="81"/>
  <c r="I132" i="81"/>
  <c r="J131" i="81"/>
  <c r="I131" i="81"/>
  <c r="J130" i="81"/>
  <c r="I130" i="81"/>
  <c r="J129" i="81"/>
  <c r="I129" i="81"/>
  <c r="J128" i="81"/>
  <c r="I128" i="81"/>
  <c r="C127" i="81"/>
  <c r="B127" i="81"/>
  <c r="I126" i="81"/>
  <c r="J126" i="81"/>
  <c r="I125" i="81"/>
  <c r="J125" i="81"/>
  <c r="J124" i="81"/>
  <c r="I124" i="81"/>
  <c r="J123" i="81"/>
  <c r="I123" i="81"/>
  <c r="J122" i="81"/>
  <c r="I122" i="81"/>
  <c r="I121" i="81"/>
  <c r="J121" i="81"/>
  <c r="J120" i="81"/>
  <c r="I120" i="81"/>
  <c r="J119" i="81"/>
  <c r="I119" i="81"/>
  <c r="J118" i="81"/>
  <c r="I118" i="81"/>
  <c r="J117" i="81"/>
  <c r="I117" i="81"/>
  <c r="I116" i="81"/>
  <c r="J116" i="81"/>
  <c r="J115" i="81"/>
  <c r="I115" i="81"/>
  <c r="K115" i="81"/>
  <c r="J114" i="81"/>
  <c r="I114" i="81"/>
  <c r="J113" i="81"/>
  <c r="I113" i="81"/>
  <c r="I112" i="81"/>
  <c r="J112" i="81"/>
  <c r="J111" i="81"/>
  <c r="I111" i="81"/>
  <c r="K111" i="81"/>
  <c r="I110" i="81"/>
  <c r="J110" i="81"/>
  <c r="I109" i="81"/>
  <c r="J109" i="81"/>
  <c r="J108" i="81"/>
  <c r="I108" i="81"/>
  <c r="J107" i="81"/>
  <c r="I107" i="81"/>
  <c r="C106" i="81"/>
  <c r="B106" i="81"/>
  <c r="I105" i="81"/>
  <c r="J105" i="81"/>
  <c r="J104" i="81"/>
  <c r="I104" i="81"/>
  <c r="J103" i="81"/>
  <c r="I103" i="81"/>
  <c r="J102" i="81"/>
  <c r="I102" i="81"/>
  <c r="C101" i="81"/>
  <c r="B101" i="81"/>
  <c r="J100" i="81"/>
  <c r="I100" i="81"/>
  <c r="I99" i="81"/>
  <c r="J99" i="81"/>
  <c r="J98" i="81"/>
  <c r="I98" i="81"/>
  <c r="J97" i="81"/>
  <c r="I97" i="81"/>
  <c r="J96" i="81"/>
  <c r="I96" i="81"/>
  <c r="J95" i="81"/>
  <c r="I95" i="81"/>
  <c r="C94" i="81"/>
  <c r="B94" i="81"/>
  <c r="I93" i="81"/>
  <c r="J93" i="81"/>
  <c r="I92" i="81"/>
  <c r="J92" i="81"/>
  <c r="J91" i="81"/>
  <c r="I91" i="81"/>
  <c r="J90" i="81"/>
  <c r="I90" i="81"/>
  <c r="J89" i="81"/>
  <c r="I89" i="81"/>
  <c r="I88" i="81"/>
  <c r="J88" i="81"/>
  <c r="J86" i="81"/>
  <c r="I86" i="81"/>
  <c r="J85" i="81"/>
  <c r="I85" i="81"/>
  <c r="J84" i="81"/>
  <c r="I84" i="81"/>
  <c r="J83" i="81"/>
  <c r="I83" i="81"/>
  <c r="I82" i="81"/>
  <c r="J82" i="81"/>
  <c r="J81" i="81"/>
  <c r="I81" i="81"/>
  <c r="J80" i="81"/>
  <c r="I80" i="81"/>
  <c r="J79" i="81"/>
  <c r="I79" i="81"/>
  <c r="I78" i="81"/>
  <c r="J78" i="81"/>
  <c r="J77" i="81"/>
  <c r="I77" i="81"/>
  <c r="I76" i="81"/>
  <c r="J76" i="81"/>
  <c r="I75" i="81"/>
  <c r="J75" i="81"/>
  <c r="J74" i="81"/>
  <c r="I74" i="81"/>
  <c r="J73" i="81"/>
  <c r="I73" i="81"/>
  <c r="J72" i="81"/>
  <c r="I72" i="81"/>
  <c r="I71" i="81"/>
  <c r="J71" i="81"/>
  <c r="J70" i="81"/>
  <c r="I70" i="81"/>
  <c r="J69" i="81"/>
  <c r="I69" i="81"/>
  <c r="J68" i="81"/>
  <c r="I68" i="81"/>
  <c r="I67" i="81"/>
  <c r="J67" i="81"/>
  <c r="J66" i="81"/>
  <c r="I66" i="81"/>
  <c r="J65" i="81"/>
  <c r="I65" i="81"/>
  <c r="J64" i="81"/>
  <c r="I64" i="81"/>
  <c r="C63" i="81"/>
  <c r="B63" i="81"/>
  <c r="J62" i="81"/>
  <c r="I62" i="81"/>
  <c r="J61" i="81"/>
  <c r="I61" i="81"/>
  <c r="I60" i="81"/>
  <c r="J60" i="81"/>
  <c r="J59" i="81"/>
  <c r="I59" i="81"/>
  <c r="J58" i="81"/>
  <c r="I58" i="81"/>
  <c r="J57" i="81"/>
  <c r="I57" i="81"/>
  <c r="I56" i="81"/>
  <c r="J56" i="81"/>
  <c r="J55" i="81"/>
  <c r="I55" i="81"/>
  <c r="C54" i="81"/>
  <c r="B54" i="81"/>
  <c r="I53" i="81"/>
  <c r="J53" i="81"/>
  <c r="J52" i="81"/>
  <c r="I52" i="81"/>
  <c r="J50" i="81"/>
  <c r="I50" i="81"/>
  <c r="J49" i="81"/>
  <c r="I49" i="81"/>
  <c r="I48" i="81"/>
  <c r="J48" i="81"/>
  <c r="J47" i="81"/>
  <c r="I47" i="81"/>
  <c r="J46" i="81"/>
  <c r="I46" i="81"/>
  <c r="J45" i="81"/>
  <c r="I45" i="81"/>
  <c r="I44" i="81"/>
  <c r="J44" i="81"/>
  <c r="J43" i="81"/>
  <c r="I43" i="81"/>
  <c r="J42" i="81"/>
  <c r="I42" i="81"/>
  <c r="J41" i="81"/>
  <c r="I41" i="81"/>
  <c r="I40" i="81"/>
  <c r="J40" i="81"/>
  <c r="J39" i="81"/>
  <c r="I39" i="81"/>
  <c r="J38" i="81"/>
  <c r="I38" i="81"/>
  <c r="J37" i="81"/>
  <c r="I37" i="81"/>
  <c r="I36" i="81"/>
  <c r="J36" i="81"/>
  <c r="J35" i="81"/>
  <c r="I35" i="81"/>
  <c r="J34" i="81"/>
  <c r="I34" i="81"/>
  <c r="J33" i="81"/>
  <c r="I33" i="81"/>
  <c r="C32" i="81"/>
  <c r="B32" i="81"/>
  <c r="J31" i="81"/>
  <c r="I31" i="81"/>
  <c r="J30" i="81"/>
  <c r="I30" i="81"/>
  <c r="I28" i="81"/>
  <c r="J28" i="81"/>
  <c r="J27" i="81"/>
  <c r="I27" i="81"/>
  <c r="J26" i="81"/>
  <c r="I26" i="81"/>
  <c r="I25" i="81"/>
  <c r="J25" i="81"/>
  <c r="I24" i="81"/>
  <c r="J24" i="81"/>
  <c r="J23" i="81"/>
  <c r="I23" i="81"/>
  <c r="J22" i="81"/>
  <c r="I22" i="81"/>
  <c r="I21" i="81"/>
  <c r="J21" i="81"/>
  <c r="I20" i="81"/>
  <c r="J20" i="81"/>
  <c r="H20" i="81"/>
  <c r="I162" i="6"/>
  <c r="J19" i="81"/>
  <c r="I19" i="81"/>
  <c r="H19" i="81"/>
  <c r="J18" i="81"/>
  <c r="I18" i="81"/>
  <c r="H18" i="81"/>
  <c r="G162" i="6"/>
  <c r="D162" i="6"/>
  <c r="J17" i="81"/>
  <c r="I17" i="81"/>
  <c r="H17" i="81"/>
  <c r="J16" i="81"/>
  <c r="I16" i="81"/>
  <c r="H16" i="81"/>
  <c r="I132" i="6"/>
  <c r="J15" i="81"/>
  <c r="I15" i="81"/>
  <c r="K15" i="81"/>
  <c r="H15" i="81"/>
  <c r="I14" i="81"/>
  <c r="J14" i="81"/>
  <c r="H14" i="81"/>
  <c r="J13" i="81"/>
  <c r="I13" i="81"/>
  <c r="H13" i="81"/>
  <c r="J12" i="81"/>
  <c r="I12" i="81"/>
  <c r="H12" i="81"/>
  <c r="J11" i="81"/>
  <c r="I11" i="81"/>
  <c r="H11" i="81"/>
  <c r="H102" i="6"/>
  <c r="I10" i="81"/>
  <c r="J10" i="81"/>
  <c r="H10" i="81"/>
  <c r="G102" i="6"/>
  <c r="D102" i="6"/>
  <c r="C9" i="81"/>
  <c r="B9" i="81"/>
  <c r="I8" i="81"/>
  <c r="J8" i="81"/>
  <c r="H8" i="81"/>
  <c r="F102" i="6"/>
  <c r="J7" i="81"/>
  <c r="I7" i="81"/>
  <c r="H7" i="81"/>
  <c r="J6" i="81"/>
  <c r="I6" i="81"/>
  <c r="H6" i="81"/>
  <c r="J5" i="81"/>
  <c r="I5" i="81"/>
  <c r="H5" i="81"/>
  <c r="C5" i="81"/>
  <c r="C6" i="81"/>
  <c r="C7" i="81"/>
  <c r="B5" i="81"/>
  <c r="J4" i="81"/>
  <c r="I4" i="81"/>
  <c r="H4" i="81"/>
  <c r="H3" i="81"/>
  <c r="H30" i="2"/>
  <c r="J32" i="80"/>
  <c r="I32" i="80"/>
  <c r="K32" i="80"/>
  <c r="J31" i="80"/>
  <c r="I31" i="80"/>
  <c r="J30" i="80"/>
  <c r="I30" i="80"/>
  <c r="I29" i="80"/>
  <c r="J29" i="80"/>
  <c r="J28" i="80"/>
  <c r="I28" i="80"/>
  <c r="K28" i="80"/>
  <c r="I27" i="80"/>
  <c r="J27" i="80"/>
  <c r="I26" i="80"/>
  <c r="J26" i="80"/>
  <c r="J25" i="80"/>
  <c r="I25" i="80"/>
  <c r="J24" i="80"/>
  <c r="I24" i="80"/>
  <c r="J23" i="80"/>
  <c r="I23" i="80"/>
  <c r="I22" i="80"/>
  <c r="J22" i="80"/>
  <c r="J21" i="80"/>
  <c r="I21" i="80"/>
  <c r="J20" i="80"/>
  <c r="I20" i="80"/>
  <c r="H20" i="80"/>
  <c r="J19" i="80"/>
  <c r="I19" i="80"/>
  <c r="H19" i="80"/>
  <c r="H161" i="6"/>
  <c r="J18" i="80"/>
  <c r="I18" i="80"/>
  <c r="H18" i="80"/>
  <c r="C17" i="80"/>
  <c r="B17" i="80"/>
  <c r="J16" i="80"/>
  <c r="I16" i="80"/>
  <c r="H16" i="80"/>
  <c r="F161" i="6"/>
  <c r="J15" i="80"/>
  <c r="I15" i="80"/>
  <c r="H15" i="80"/>
  <c r="I131" i="6"/>
  <c r="J14" i="80"/>
  <c r="I14" i="80"/>
  <c r="H14" i="80"/>
  <c r="H131" i="6"/>
  <c r="I13" i="80"/>
  <c r="J13" i="80"/>
  <c r="H13" i="80"/>
  <c r="J12" i="80"/>
  <c r="I12" i="80"/>
  <c r="H12" i="80"/>
  <c r="F131" i="6"/>
  <c r="I11" i="80"/>
  <c r="J11" i="80"/>
  <c r="H11" i="80"/>
  <c r="J10" i="80"/>
  <c r="I10" i="80"/>
  <c r="H10" i="80"/>
  <c r="I9" i="80"/>
  <c r="J9" i="80"/>
  <c r="H9" i="80"/>
  <c r="G101" i="6"/>
  <c r="D101" i="6"/>
  <c r="J8" i="80"/>
  <c r="I8" i="80"/>
  <c r="H8" i="80"/>
  <c r="F101" i="6"/>
  <c r="J7" i="80"/>
  <c r="I7" i="80"/>
  <c r="H7" i="80"/>
  <c r="J6" i="80"/>
  <c r="I6" i="80"/>
  <c r="H6" i="80"/>
  <c r="I5" i="80"/>
  <c r="J5" i="80"/>
  <c r="H5" i="80"/>
  <c r="C5" i="80"/>
  <c r="J4" i="80"/>
  <c r="I4" i="80"/>
  <c r="H4" i="80"/>
  <c r="H3" i="80"/>
  <c r="E71" i="6"/>
  <c r="C55" i="79"/>
  <c r="B55" i="79"/>
  <c r="J47" i="79"/>
  <c r="I47" i="79"/>
  <c r="J45" i="79"/>
  <c r="I45" i="79"/>
  <c r="J44" i="79"/>
  <c r="I44" i="79"/>
  <c r="J43" i="79"/>
  <c r="I43" i="79"/>
  <c r="C42" i="79"/>
  <c r="B42" i="79"/>
  <c r="J41" i="79"/>
  <c r="I41" i="79"/>
  <c r="J40" i="79"/>
  <c r="I40" i="79"/>
  <c r="J39" i="79"/>
  <c r="I39" i="79"/>
  <c r="J38" i="79"/>
  <c r="I38" i="79"/>
  <c r="J37" i="79"/>
  <c r="I37" i="79"/>
  <c r="J36" i="79"/>
  <c r="I36" i="79"/>
  <c r="J35" i="79"/>
  <c r="I35" i="79"/>
  <c r="J34" i="79"/>
  <c r="I34" i="79"/>
  <c r="J33" i="79"/>
  <c r="I33" i="79"/>
  <c r="J32" i="79"/>
  <c r="I32" i="79"/>
  <c r="J31" i="79"/>
  <c r="I31" i="79"/>
  <c r="J30" i="79"/>
  <c r="I30" i="79"/>
  <c r="C29" i="79"/>
  <c r="B29" i="79"/>
  <c r="J28" i="79"/>
  <c r="I28" i="79"/>
  <c r="J27" i="79"/>
  <c r="I27" i="79"/>
  <c r="J26" i="79"/>
  <c r="I26" i="79"/>
  <c r="J25" i="79"/>
  <c r="I25" i="79"/>
  <c r="J24" i="79"/>
  <c r="I24" i="79"/>
  <c r="J23" i="79"/>
  <c r="I23" i="79"/>
  <c r="J22" i="79"/>
  <c r="I22" i="79"/>
  <c r="J21" i="79"/>
  <c r="I21" i="79"/>
  <c r="J20" i="79"/>
  <c r="I20" i="79"/>
  <c r="H20" i="79"/>
  <c r="I160" i="6"/>
  <c r="J19" i="79"/>
  <c r="I19" i="79"/>
  <c r="H19" i="79"/>
  <c r="H160" i="6"/>
  <c r="J18" i="79"/>
  <c r="I18" i="79"/>
  <c r="H18" i="79"/>
  <c r="G160" i="6"/>
  <c r="D160" i="6"/>
  <c r="J17" i="79"/>
  <c r="I17" i="79"/>
  <c r="H17" i="79"/>
  <c r="F160" i="6"/>
  <c r="J16" i="79"/>
  <c r="I16" i="79"/>
  <c r="H16" i="79"/>
  <c r="I130" i="6"/>
  <c r="J15" i="79"/>
  <c r="I15" i="79"/>
  <c r="H15" i="79"/>
  <c r="H130" i="6"/>
  <c r="J14" i="79"/>
  <c r="I14" i="79"/>
  <c r="H14" i="79"/>
  <c r="G130" i="6"/>
  <c r="D130" i="6"/>
  <c r="J13" i="79"/>
  <c r="I13" i="79"/>
  <c r="H13" i="79"/>
  <c r="F130" i="6"/>
  <c r="J12" i="79"/>
  <c r="I12" i="79"/>
  <c r="H12" i="79"/>
  <c r="I100" i="6"/>
  <c r="J11" i="79"/>
  <c r="I11" i="79"/>
  <c r="H11" i="79"/>
  <c r="H100" i="6"/>
  <c r="J10" i="79"/>
  <c r="I10" i="79"/>
  <c r="H10" i="79"/>
  <c r="G100" i="6"/>
  <c r="D100" i="6"/>
  <c r="J9" i="79"/>
  <c r="I9" i="79"/>
  <c r="H9" i="79"/>
  <c r="F100" i="6"/>
  <c r="J8" i="79"/>
  <c r="I8" i="79"/>
  <c r="H8" i="79"/>
  <c r="L28" i="2"/>
  <c r="J7" i="79"/>
  <c r="I7" i="79"/>
  <c r="H7" i="79"/>
  <c r="H70" i="6"/>
  <c r="J6" i="79"/>
  <c r="I6" i="79"/>
  <c r="H6" i="79"/>
  <c r="J28" i="2"/>
  <c r="C6" i="79"/>
  <c r="J5" i="79"/>
  <c r="I5" i="79"/>
  <c r="H5" i="79"/>
  <c r="F70" i="6"/>
  <c r="C4" i="79"/>
  <c r="B4" i="79"/>
  <c r="H3" i="79"/>
  <c r="H28" i="2"/>
  <c r="I52" i="78"/>
  <c r="J52" i="78"/>
  <c r="I51" i="78"/>
  <c r="J51" i="78"/>
  <c r="J50" i="78"/>
  <c r="I50" i="78"/>
  <c r="J49" i="78"/>
  <c r="I49" i="78"/>
  <c r="J48" i="78"/>
  <c r="I48" i="78"/>
  <c r="I47" i="78"/>
  <c r="J47" i="78"/>
  <c r="J46" i="78"/>
  <c r="I46" i="78"/>
  <c r="J45" i="78"/>
  <c r="I45" i="78"/>
  <c r="I44" i="78"/>
  <c r="J44" i="78"/>
  <c r="I43" i="78"/>
  <c r="J43" i="78"/>
  <c r="J42" i="78"/>
  <c r="I42" i="78"/>
  <c r="J41" i="78"/>
  <c r="I41" i="78"/>
  <c r="J40" i="78"/>
  <c r="I40" i="78"/>
  <c r="I39" i="78"/>
  <c r="J39" i="78"/>
  <c r="J38" i="78"/>
  <c r="I38" i="78"/>
  <c r="J37" i="78"/>
  <c r="I37" i="78"/>
  <c r="C36" i="78"/>
  <c r="B36" i="78"/>
  <c r="J35" i="78"/>
  <c r="I35" i="78"/>
  <c r="J34" i="78"/>
  <c r="I34" i="78"/>
  <c r="J33" i="78"/>
  <c r="I33" i="78"/>
  <c r="I32" i="78"/>
  <c r="J32" i="78"/>
  <c r="J31" i="78"/>
  <c r="I31" i="78"/>
  <c r="J30" i="78"/>
  <c r="I30" i="78"/>
  <c r="J29" i="78"/>
  <c r="I29" i="78"/>
  <c r="I28" i="78"/>
  <c r="J28" i="78"/>
  <c r="J27" i="78"/>
  <c r="I27" i="78"/>
  <c r="J26" i="78"/>
  <c r="I26" i="78"/>
  <c r="J25" i="78"/>
  <c r="I25" i="78"/>
  <c r="I24" i="78"/>
  <c r="J24" i="78"/>
  <c r="J23" i="78"/>
  <c r="I23" i="78"/>
  <c r="J22" i="78"/>
  <c r="I22" i="78"/>
  <c r="J21" i="78"/>
  <c r="I21" i="78"/>
  <c r="H21" i="78"/>
  <c r="J20" i="78"/>
  <c r="I20" i="78"/>
  <c r="H20" i="78"/>
  <c r="J19" i="78"/>
  <c r="I19" i="78"/>
  <c r="H19" i="78"/>
  <c r="J18" i="78"/>
  <c r="I18" i="78"/>
  <c r="H18" i="78"/>
  <c r="I17" i="78"/>
  <c r="J17" i="78"/>
  <c r="H17" i="78"/>
  <c r="I129" i="6"/>
  <c r="J16" i="78"/>
  <c r="I16" i="78"/>
  <c r="H16" i="78"/>
  <c r="J15" i="78"/>
  <c r="I15" i="78"/>
  <c r="H15" i="78"/>
  <c r="G129" i="6"/>
  <c r="D129" i="6"/>
  <c r="J14" i="78"/>
  <c r="I14" i="78"/>
  <c r="H14" i="78"/>
  <c r="F129" i="6"/>
  <c r="I13" i="78"/>
  <c r="J13" i="78"/>
  <c r="H13" i="78"/>
  <c r="I99" i="6"/>
  <c r="C12" i="78"/>
  <c r="B12" i="78"/>
  <c r="I11" i="78"/>
  <c r="J11" i="78"/>
  <c r="H11" i="78"/>
  <c r="H99" i="6"/>
  <c r="J10" i="78"/>
  <c r="I10" i="78"/>
  <c r="H10" i="78"/>
  <c r="G99" i="6"/>
  <c r="D99" i="6"/>
  <c r="J9" i="78"/>
  <c r="I9" i="78"/>
  <c r="H9" i="78"/>
  <c r="F99" i="6"/>
  <c r="J8" i="78"/>
  <c r="I8" i="78"/>
  <c r="H8" i="78"/>
  <c r="I7" i="78"/>
  <c r="J7" i="78"/>
  <c r="H7" i="78"/>
  <c r="C7" i="78"/>
  <c r="B7" i="78"/>
  <c r="C6" i="78"/>
  <c r="B6" i="78"/>
  <c r="I5" i="78"/>
  <c r="J5" i="78"/>
  <c r="H5" i="78"/>
  <c r="C5" i="78"/>
  <c r="J4" i="78"/>
  <c r="I4" i="78"/>
  <c r="H4" i="78"/>
  <c r="H3" i="78"/>
  <c r="E69" i="6"/>
  <c r="J152" i="26"/>
  <c r="I152" i="26"/>
  <c r="J151" i="26"/>
  <c r="I151" i="26"/>
  <c r="J150" i="26"/>
  <c r="I150" i="26"/>
  <c r="J149" i="26"/>
  <c r="I149" i="26"/>
  <c r="J148" i="26"/>
  <c r="I148" i="26"/>
  <c r="J147" i="26"/>
  <c r="I147" i="26"/>
  <c r="J146" i="26"/>
  <c r="I146" i="26"/>
  <c r="J145" i="26"/>
  <c r="I145" i="26"/>
  <c r="I144" i="26"/>
  <c r="J144" i="26"/>
  <c r="J143" i="26"/>
  <c r="I143" i="26"/>
  <c r="J142" i="26"/>
  <c r="I142" i="26"/>
  <c r="J141" i="26"/>
  <c r="I141" i="26"/>
  <c r="J140" i="26"/>
  <c r="I140" i="26"/>
  <c r="C139" i="26"/>
  <c r="B139" i="26"/>
  <c r="J137" i="26"/>
  <c r="I137" i="26"/>
  <c r="J135" i="26"/>
  <c r="I135" i="26"/>
  <c r="J134" i="26"/>
  <c r="I134" i="26"/>
  <c r="J133" i="26"/>
  <c r="I133" i="26"/>
  <c r="J131" i="26"/>
  <c r="I131" i="26"/>
  <c r="J130" i="26"/>
  <c r="I130" i="26"/>
  <c r="J129" i="26"/>
  <c r="I129" i="26"/>
  <c r="J128" i="26"/>
  <c r="I128" i="26"/>
  <c r="J127" i="26"/>
  <c r="I127" i="26"/>
  <c r="J126" i="26"/>
  <c r="I126" i="26"/>
  <c r="J125" i="26"/>
  <c r="I125" i="26"/>
  <c r="J124" i="26"/>
  <c r="I124" i="26"/>
  <c r="J123" i="26"/>
  <c r="I123" i="26"/>
  <c r="J122" i="26"/>
  <c r="I122" i="26"/>
  <c r="B121" i="26"/>
  <c r="J120" i="26"/>
  <c r="I120" i="26"/>
  <c r="J119" i="26"/>
  <c r="K119" i="26"/>
  <c r="I119" i="26"/>
  <c r="I118" i="26"/>
  <c r="J118" i="26"/>
  <c r="J117" i="26"/>
  <c r="I117" i="26"/>
  <c r="J116" i="26"/>
  <c r="I116" i="26"/>
  <c r="I115" i="26"/>
  <c r="J115" i="26"/>
  <c r="J114" i="26"/>
  <c r="I114" i="26"/>
  <c r="J113" i="26"/>
  <c r="I113" i="26"/>
  <c r="J112" i="26"/>
  <c r="I112" i="26"/>
  <c r="J111" i="26"/>
  <c r="K111" i="26"/>
  <c r="I111" i="26"/>
  <c r="J110" i="26"/>
  <c r="I110" i="26"/>
  <c r="B109" i="26"/>
  <c r="I108" i="26"/>
  <c r="J108" i="26"/>
  <c r="I107" i="26"/>
  <c r="J107" i="26"/>
  <c r="J106" i="26"/>
  <c r="I106" i="26"/>
  <c r="J105" i="26"/>
  <c r="I105" i="26"/>
  <c r="J104" i="26"/>
  <c r="I104" i="26"/>
  <c r="J103" i="26"/>
  <c r="I103" i="26"/>
  <c r="J102" i="26"/>
  <c r="I102" i="26"/>
  <c r="J101" i="26"/>
  <c r="I101" i="26"/>
  <c r="I100" i="26"/>
  <c r="J100" i="26"/>
  <c r="I99" i="26"/>
  <c r="J99" i="26"/>
  <c r="J98" i="26"/>
  <c r="I98" i="26"/>
  <c r="J97" i="26"/>
  <c r="I97" i="26"/>
  <c r="J96" i="26"/>
  <c r="I96" i="26"/>
  <c r="J95" i="26"/>
  <c r="I95" i="26"/>
  <c r="J94" i="26"/>
  <c r="I94" i="26"/>
  <c r="J93" i="26"/>
  <c r="I93" i="26"/>
  <c r="B92" i="26"/>
  <c r="J91" i="26"/>
  <c r="I91" i="26"/>
  <c r="J90" i="26"/>
  <c r="I90" i="26"/>
  <c r="J89" i="26"/>
  <c r="I89" i="26"/>
  <c r="I88" i="26"/>
  <c r="J88" i="26"/>
  <c r="J87" i="26"/>
  <c r="I87" i="26"/>
  <c r="J86" i="26"/>
  <c r="I86" i="26"/>
  <c r="J85" i="26"/>
  <c r="I85" i="26"/>
  <c r="J84" i="26"/>
  <c r="I84" i="26"/>
  <c r="J83" i="26"/>
  <c r="I83" i="26"/>
  <c r="J81" i="26"/>
  <c r="I81" i="26"/>
  <c r="J79" i="26"/>
  <c r="I79" i="26"/>
  <c r="J78" i="26"/>
  <c r="I78" i="26"/>
  <c r="J77" i="26"/>
  <c r="I77" i="26"/>
  <c r="J76" i="26"/>
  <c r="I76" i="26"/>
  <c r="B75" i="26"/>
  <c r="J74" i="26"/>
  <c r="I74" i="26"/>
  <c r="J72" i="26"/>
  <c r="I72" i="26"/>
  <c r="J71" i="26"/>
  <c r="I71" i="26"/>
  <c r="J70" i="26"/>
  <c r="I70" i="26"/>
  <c r="J69" i="26"/>
  <c r="I69" i="26"/>
  <c r="J68" i="26"/>
  <c r="I68" i="26"/>
  <c r="J67" i="26"/>
  <c r="I67" i="26"/>
  <c r="B66" i="26"/>
  <c r="J65" i="26"/>
  <c r="I65" i="26"/>
  <c r="J63" i="26"/>
  <c r="I63" i="26"/>
  <c r="J62" i="26"/>
  <c r="I62" i="26"/>
  <c r="J61" i="26"/>
  <c r="I61" i="26"/>
  <c r="J60" i="26"/>
  <c r="I60" i="26"/>
  <c r="J59" i="26"/>
  <c r="I59" i="26"/>
  <c r="J58" i="26"/>
  <c r="I58" i="26"/>
  <c r="J57" i="26"/>
  <c r="I57" i="26"/>
  <c r="B56" i="26"/>
  <c r="J55" i="26"/>
  <c r="I55" i="26"/>
  <c r="J53" i="26"/>
  <c r="I53" i="26"/>
  <c r="J52" i="26"/>
  <c r="I52" i="26"/>
  <c r="J51" i="26"/>
  <c r="I51" i="26"/>
  <c r="J50" i="26"/>
  <c r="I50" i="26"/>
  <c r="J48" i="26"/>
  <c r="I48" i="26"/>
  <c r="J46" i="26"/>
  <c r="I46" i="26"/>
  <c r="J45" i="26"/>
  <c r="I45" i="26"/>
  <c r="J44" i="26"/>
  <c r="I44" i="26"/>
  <c r="J43" i="26"/>
  <c r="I43" i="26"/>
  <c r="J42" i="26"/>
  <c r="I42" i="26"/>
  <c r="J41" i="26"/>
  <c r="I41" i="26"/>
  <c r="J40" i="26"/>
  <c r="I40" i="26"/>
  <c r="J39" i="26"/>
  <c r="I39" i="26"/>
  <c r="J37" i="26"/>
  <c r="I37" i="26"/>
  <c r="B36" i="26"/>
  <c r="J35" i="26"/>
  <c r="I35" i="26"/>
  <c r="I33" i="26"/>
  <c r="J33" i="26"/>
  <c r="J32" i="26"/>
  <c r="I32" i="26"/>
  <c r="J31" i="26"/>
  <c r="I31" i="26"/>
  <c r="J30" i="26"/>
  <c r="I30" i="26"/>
  <c r="J29" i="26"/>
  <c r="I29" i="26"/>
  <c r="J28" i="26"/>
  <c r="I28" i="26"/>
  <c r="J27" i="26"/>
  <c r="I27" i="26"/>
  <c r="J26" i="26"/>
  <c r="I26" i="26"/>
  <c r="J25" i="26"/>
  <c r="I25" i="26"/>
  <c r="J24" i="26"/>
  <c r="I24" i="26"/>
  <c r="J23" i="26"/>
  <c r="I23" i="26"/>
  <c r="J22" i="26"/>
  <c r="I22" i="26"/>
  <c r="J21" i="26"/>
  <c r="I21" i="26"/>
  <c r="J20" i="26"/>
  <c r="I20" i="26"/>
  <c r="H20" i="26"/>
  <c r="I158" i="6"/>
  <c r="J19" i="26"/>
  <c r="I19" i="26"/>
  <c r="H19" i="26"/>
  <c r="H158" i="6"/>
  <c r="J18" i="26"/>
  <c r="I18" i="26"/>
  <c r="H18" i="26"/>
  <c r="G158" i="6"/>
  <c r="D158" i="6"/>
  <c r="J17" i="26"/>
  <c r="I17" i="26"/>
  <c r="K17" i="26"/>
  <c r="H17" i="26"/>
  <c r="F158" i="6"/>
  <c r="J16" i="26"/>
  <c r="I16" i="26"/>
  <c r="H16" i="26"/>
  <c r="I128" i="6"/>
  <c r="J15" i="26"/>
  <c r="I15" i="26"/>
  <c r="H15" i="26"/>
  <c r="H128" i="6"/>
  <c r="J14" i="26"/>
  <c r="I14" i="26"/>
  <c r="H14" i="26"/>
  <c r="G128" i="6"/>
  <c r="D128" i="6"/>
  <c r="J13" i="26"/>
  <c r="I13" i="26"/>
  <c r="H13" i="26"/>
  <c r="F128" i="6"/>
  <c r="B12" i="26"/>
  <c r="J11" i="26"/>
  <c r="I11" i="26"/>
  <c r="H11" i="26"/>
  <c r="I98" i="6"/>
  <c r="J10" i="26"/>
  <c r="I10" i="26"/>
  <c r="H10" i="26"/>
  <c r="H98" i="6"/>
  <c r="J9" i="26"/>
  <c r="I9" i="26"/>
  <c r="H9" i="26"/>
  <c r="G98" i="6"/>
  <c r="D98" i="6"/>
  <c r="J8" i="26"/>
  <c r="I8" i="26"/>
  <c r="H8" i="26"/>
  <c r="F98" i="6"/>
  <c r="J7" i="26"/>
  <c r="I7" i="26"/>
  <c r="H7" i="26"/>
  <c r="J6" i="26"/>
  <c r="I6" i="26"/>
  <c r="K6" i="26"/>
  <c r="H6" i="26"/>
  <c r="I5" i="26"/>
  <c r="J5" i="26"/>
  <c r="H5" i="26"/>
  <c r="B5" i="26"/>
  <c r="J4" i="26"/>
  <c r="I4" i="26"/>
  <c r="H4" i="26"/>
  <c r="H3" i="26"/>
  <c r="E38" i="6"/>
  <c r="H26" i="2"/>
  <c r="J231" i="74"/>
  <c r="I231" i="74"/>
  <c r="I230" i="74"/>
  <c r="J230" i="74"/>
  <c r="J229" i="74"/>
  <c r="I229" i="74"/>
  <c r="J228" i="74"/>
  <c r="I228" i="74"/>
  <c r="I227" i="74"/>
  <c r="J227" i="74"/>
  <c r="C226" i="74"/>
  <c r="B226" i="74"/>
  <c r="J225" i="74"/>
  <c r="I225" i="74"/>
  <c r="I224" i="74"/>
  <c r="J224" i="74"/>
  <c r="J223" i="74"/>
  <c r="I223" i="74"/>
  <c r="J222" i="74"/>
  <c r="I222" i="74"/>
  <c r="C221" i="74"/>
  <c r="B221" i="74"/>
  <c r="I220" i="74"/>
  <c r="J220" i="74"/>
  <c r="J219" i="74"/>
  <c r="I219" i="74"/>
  <c r="I218" i="74"/>
  <c r="J218" i="74"/>
  <c r="I217" i="74"/>
  <c r="J217" i="74"/>
  <c r="I216" i="74"/>
  <c r="J216" i="74"/>
  <c r="J215" i="74"/>
  <c r="I215" i="74"/>
  <c r="I214" i="74"/>
  <c r="J214" i="74"/>
  <c r="I213" i="74"/>
  <c r="J213" i="74"/>
  <c r="J212" i="74"/>
  <c r="I212" i="74"/>
  <c r="J211" i="74"/>
  <c r="I211" i="74"/>
  <c r="J210" i="74"/>
  <c r="I210" i="74"/>
  <c r="J209" i="74"/>
  <c r="I209" i="74"/>
  <c r="J208" i="74"/>
  <c r="I208" i="74"/>
  <c r="J207" i="74"/>
  <c r="I207" i="74"/>
  <c r="I206" i="74"/>
  <c r="J206" i="74"/>
  <c r="J205" i="74"/>
  <c r="I205" i="74"/>
  <c r="I204" i="74"/>
  <c r="J204" i="74"/>
  <c r="J203" i="74"/>
  <c r="I203" i="74"/>
  <c r="J202" i="74"/>
  <c r="I202" i="74"/>
  <c r="J201" i="74"/>
  <c r="I201" i="74"/>
  <c r="I200" i="74"/>
  <c r="J200" i="74"/>
  <c r="C199" i="74"/>
  <c r="B199" i="74"/>
  <c r="J198" i="74"/>
  <c r="I198" i="74"/>
  <c r="I197" i="74"/>
  <c r="J197" i="74"/>
  <c r="J196" i="74"/>
  <c r="I196" i="74"/>
  <c r="I195" i="74"/>
  <c r="J195" i="74"/>
  <c r="I194" i="74"/>
  <c r="J194" i="74"/>
  <c r="J193" i="74"/>
  <c r="I193" i="74"/>
  <c r="J192" i="74"/>
  <c r="I192" i="74"/>
  <c r="J191" i="74"/>
  <c r="I191" i="74"/>
  <c r="J190" i="74"/>
  <c r="I190" i="74"/>
  <c r="I189" i="74"/>
  <c r="J189" i="74"/>
  <c r="C188" i="74"/>
  <c r="B188" i="74"/>
  <c r="J187" i="74"/>
  <c r="I187" i="74"/>
  <c r="K187" i="74"/>
  <c r="J186" i="74"/>
  <c r="I186" i="74"/>
  <c r="J185" i="74"/>
  <c r="I185" i="74"/>
  <c r="I184" i="74"/>
  <c r="J184" i="74"/>
  <c r="J183" i="74"/>
  <c r="I183" i="74"/>
  <c r="C182" i="74"/>
  <c r="B182" i="74"/>
  <c r="I181" i="74"/>
  <c r="J181" i="74"/>
  <c r="I180" i="74"/>
  <c r="J180" i="74"/>
  <c r="J179" i="74"/>
  <c r="I179" i="74"/>
  <c r="J178" i="74"/>
  <c r="I178" i="74"/>
  <c r="J177" i="74"/>
  <c r="I177" i="74"/>
  <c r="J176" i="74"/>
  <c r="I176" i="74"/>
  <c r="I175" i="74"/>
  <c r="J175" i="74"/>
  <c r="J174" i="74"/>
  <c r="I174" i="74"/>
  <c r="J173" i="74"/>
  <c r="I173" i="74"/>
  <c r="I172" i="74"/>
  <c r="J172" i="74"/>
  <c r="I171" i="74"/>
  <c r="J171" i="74"/>
  <c r="J170" i="74"/>
  <c r="I170" i="74"/>
  <c r="I169" i="74"/>
  <c r="J169" i="74"/>
  <c r="I168" i="74"/>
  <c r="J168" i="74"/>
  <c r="C167" i="74"/>
  <c r="B167" i="74"/>
  <c r="J166" i="74"/>
  <c r="I166" i="74"/>
  <c r="J165" i="74"/>
  <c r="I165" i="74"/>
  <c r="J164" i="74"/>
  <c r="I164" i="74"/>
  <c r="J163" i="74"/>
  <c r="I163" i="74"/>
  <c r="I162" i="74"/>
  <c r="J162" i="74"/>
  <c r="J161" i="74"/>
  <c r="I161" i="74"/>
  <c r="I160" i="74"/>
  <c r="J160" i="74"/>
  <c r="J159" i="74"/>
  <c r="I159" i="74"/>
  <c r="C158" i="74"/>
  <c r="B158" i="74"/>
  <c r="J157" i="74"/>
  <c r="I157" i="74"/>
  <c r="J156" i="74"/>
  <c r="I156" i="74"/>
  <c r="J155" i="74"/>
  <c r="I155" i="74"/>
  <c r="J154" i="74"/>
  <c r="I154" i="74"/>
  <c r="I153" i="74"/>
  <c r="J153" i="74"/>
  <c r="J152" i="74"/>
  <c r="I152" i="74"/>
  <c r="I151" i="74"/>
  <c r="J151" i="74"/>
  <c r="I150" i="74"/>
  <c r="J150" i="74"/>
  <c r="J149" i="74"/>
  <c r="I149" i="74"/>
  <c r="I148" i="74"/>
  <c r="J148" i="74"/>
  <c r="C147" i="74"/>
  <c r="B147" i="74"/>
  <c r="J146" i="74"/>
  <c r="I146" i="74"/>
  <c r="J145" i="74"/>
  <c r="I145" i="74"/>
  <c r="I144" i="74"/>
  <c r="J144" i="74"/>
  <c r="J143" i="74"/>
  <c r="I143" i="74"/>
  <c r="C142" i="74"/>
  <c r="B142" i="74"/>
  <c r="I141" i="74"/>
  <c r="J141" i="74"/>
  <c r="J140" i="74"/>
  <c r="I140" i="74"/>
  <c r="J139" i="74"/>
  <c r="I139" i="74"/>
  <c r="J138" i="74"/>
  <c r="I138" i="74"/>
  <c r="J137" i="74"/>
  <c r="I137" i="74"/>
  <c r="I136" i="74"/>
  <c r="J136" i="74"/>
  <c r="C135" i="74"/>
  <c r="B135" i="74"/>
  <c r="J134" i="74"/>
  <c r="I134" i="74"/>
  <c r="I133" i="74"/>
  <c r="J133" i="74"/>
  <c r="J132" i="74"/>
  <c r="I132" i="74"/>
  <c r="I131" i="74"/>
  <c r="J131" i="74"/>
  <c r="I130" i="74"/>
  <c r="J130" i="74"/>
  <c r="I129" i="74"/>
  <c r="J129" i="74"/>
  <c r="J128" i="74"/>
  <c r="I128" i="74"/>
  <c r="I127" i="74"/>
  <c r="J127" i="74"/>
  <c r="I126" i="74"/>
  <c r="J126" i="74"/>
  <c r="J125" i="74"/>
  <c r="I125" i="74"/>
  <c r="C124" i="74"/>
  <c r="B124" i="74"/>
  <c r="I123" i="74"/>
  <c r="J123" i="74"/>
  <c r="J122" i="74"/>
  <c r="I122" i="74"/>
  <c r="J121" i="74"/>
  <c r="I121" i="74"/>
  <c r="J120" i="74"/>
  <c r="I120" i="74"/>
  <c r="I119" i="74"/>
  <c r="J119" i="74"/>
  <c r="J118" i="74"/>
  <c r="I118" i="74"/>
  <c r="J117" i="74"/>
  <c r="I117" i="74"/>
  <c r="J116" i="74"/>
  <c r="I116" i="74"/>
  <c r="J115" i="74"/>
  <c r="I115" i="74"/>
  <c r="K115" i="74"/>
  <c r="I114" i="74"/>
  <c r="J114" i="74"/>
  <c r="J113" i="74"/>
  <c r="I113" i="74"/>
  <c r="I112" i="74"/>
  <c r="J112" i="74"/>
  <c r="I111" i="74"/>
  <c r="J111" i="74"/>
  <c r="I110" i="74"/>
  <c r="J110" i="74"/>
  <c r="C109" i="74"/>
  <c r="B109" i="74"/>
  <c r="I108" i="74"/>
  <c r="J108" i="74"/>
  <c r="I107" i="74"/>
  <c r="J107" i="74"/>
  <c r="J106" i="74"/>
  <c r="I106" i="74"/>
  <c r="I105" i="74"/>
  <c r="J105" i="74"/>
  <c r="C104" i="74"/>
  <c r="B104" i="74"/>
  <c r="J103" i="74"/>
  <c r="I103" i="74"/>
  <c r="J102" i="74"/>
  <c r="I102" i="74"/>
  <c r="I101" i="74"/>
  <c r="J101" i="74"/>
  <c r="J100" i="74"/>
  <c r="I100" i="74"/>
  <c r="J99" i="74"/>
  <c r="I99" i="74"/>
  <c r="J98" i="74"/>
  <c r="I98" i="74"/>
  <c r="C97" i="74"/>
  <c r="I96" i="74"/>
  <c r="J96" i="74"/>
  <c r="J95" i="74"/>
  <c r="K95" i="74"/>
  <c r="I95" i="74"/>
  <c r="I94" i="74"/>
  <c r="J94" i="74"/>
  <c r="I93" i="74"/>
  <c r="J93" i="74"/>
  <c r="I92" i="74"/>
  <c r="J92" i="74"/>
  <c r="J91" i="74"/>
  <c r="K91" i="74"/>
  <c r="I91" i="74"/>
  <c r="I90" i="74"/>
  <c r="J90" i="74"/>
  <c r="I89" i="74"/>
  <c r="J89" i="74"/>
  <c r="J88" i="74"/>
  <c r="I88" i="74"/>
  <c r="J87" i="74"/>
  <c r="I87" i="74"/>
  <c r="J86" i="74"/>
  <c r="I86" i="74"/>
  <c r="I85" i="74"/>
  <c r="J85" i="74"/>
  <c r="J84" i="74"/>
  <c r="I84" i="74"/>
  <c r="J83" i="74"/>
  <c r="K83" i="74"/>
  <c r="I83" i="74"/>
  <c r="J82" i="74"/>
  <c r="I82" i="74"/>
  <c r="C81" i="74"/>
  <c r="B81" i="74"/>
  <c r="J80" i="74"/>
  <c r="I80" i="74"/>
  <c r="I79" i="74"/>
  <c r="J79" i="74"/>
  <c r="I78" i="74"/>
  <c r="J78" i="74"/>
  <c r="I77" i="74"/>
  <c r="J77" i="74"/>
  <c r="J76" i="74"/>
  <c r="I76" i="74"/>
  <c r="I75" i="74"/>
  <c r="J75" i="74"/>
  <c r="I74" i="74"/>
  <c r="J74" i="74"/>
  <c r="J73" i="74"/>
  <c r="I73" i="74"/>
  <c r="J72" i="74"/>
  <c r="I72" i="74"/>
  <c r="C71" i="74"/>
  <c r="B71" i="74"/>
  <c r="I70" i="74"/>
  <c r="J70" i="74"/>
  <c r="J69" i="74"/>
  <c r="I69" i="74"/>
  <c r="I68" i="74"/>
  <c r="J68" i="74"/>
  <c r="I67" i="74"/>
  <c r="J67" i="74"/>
  <c r="I66" i="74"/>
  <c r="J66" i="74"/>
  <c r="J65" i="74"/>
  <c r="I65" i="74"/>
  <c r="I64" i="74"/>
  <c r="J64" i="74"/>
  <c r="C63" i="74"/>
  <c r="B63" i="74"/>
  <c r="J62" i="74"/>
  <c r="I62" i="74"/>
  <c r="J61" i="74"/>
  <c r="I61" i="74"/>
  <c r="I60" i="74"/>
  <c r="J60" i="74"/>
  <c r="J59" i="74"/>
  <c r="I59" i="74"/>
  <c r="J58" i="74"/>
  <c r="I58" i="74"/>
  <c r="K58" i="74"/>
  <c r="J57" i="74"/>
  <c r="I57" i="74"/>
  <c r="J56" i="74"/>
  <c r="I56" i="74"/>
  <c r="I55" i="74"/>
  <c r="J55" i="74"/>
  <c r="C54" i="74"/>
  <c r="B54" i="74"/>
  <c r="J53" i="74"/>
  <c r="I53" i="74"/>
  <c r="I52" i="74"/>
  <c r="J52" i="74"/>
  <c r="J51" i="74"/>
  <c r="I51" i="74"/>
  <c r="I50" i="74"/>
  <c r="J50" i="74"/>
  <c r="C49" i="74"/>
  <c r="B49" i="74"/>
  <c r="J48" i="74"/>
  <c r="I48" i="74"/>
  <c r="I47" i="74"/>
  <c r="J47" i="74"/>
  <c r="I46" i="74"/>
  <c r="J46" i="74"/>
  <c r="J45" i="74"/>
  <c r="I45" i="74"/>
  <c r="J44" i="74"/>
  <c r="I44" i="74"/>
  <c r="J43" i="74"/>
  <c r="I43" i="74"/>
  <c r="I42" i="74"/>
  <c r="J42" i="74"/>
  <c r="I41" i="74"/>
  <c r="J41" i="74"/>
  <c r="J40" i="74"/>
  <c r="I40" i="74"/>
  <c r="J39" i="74"/>
  <c r="I39" i="74"/>
  <c r="I38" i="74"/>
  <c r="J38" i="74"/>
  <c r="I37" i="74"/>
  <c r="J37" i="74"/>
  <c r="J36" i="74"/>
  <c r="I36" i="74"/>
  <c r="J35" i="74"/>
  <c r="I35" i="74"/>
  <c r="I34" i="74"/>
  <c r="J34" i="74"/>
  <c r="I33" i="74"/>
  <c r="J33" i="74"/>
  <c r="J32" i="74"/>
  <c r="I32" i="74"/>
  <c r="J31" i="74"/>
  <c r="I31" i="74"/>
  <c r="I30" i="74"/>
  <c r="J30" i="74"/>
  <c r="I29" i="74"/>
  <c r="J29" i="74"/>
  <c r="J28" i="74"/>
  <c r="I28" i="74"/>
  <c r="J27" i="74"/>
  <c r="I27" i="74"/>
  <c r="I26" i="74"/>
  <c r="J26" i="74"/>
  <c r="I25" i="74"/>
  <c r="J25" i="74"/>
  <c r="J24" i="74"/>
  <c r="I24" i="74"/>
  <c r="J23" i="74"/>
  <c r="I23" i="74"/>
  <c r="I22" i="74"/>
  <c r="J22" i="74"/>
  <c r="I21" i="74"/>
  <c r="J21" i="74"/>
  <c r="J20" i="74"/>
  <c r="I20" i="74"/>
  <c r="H20" i="74"/>
  <c r="J19" i="74"/>
  <c r="I19" i="74"/>
  <c r="H19" i="74"/>
  <c r="J18" i="74"/>
  <c r="I18" i="74"/>
  <c r="H18" i="74"/>
  <c r="J17" i="74"/>
  <c r="I17" i="74"/>
  <c r="H17" i="74"/>
  <c r="J16" i="74"/>
  <c r="I16" i="74"/>
  <c r="H16" i="74"/>
  <c r="C15" i="74"/>
  <c r="B15" i="74"/>
  <c r="J14" i="74"/>
  <c r="I14" i="74"/>
  <c r="H14" i="74"/>
  <c r="J13" i="74"/>
  <c r="I13" i="74"/>
  <c r="H13" i="74"/>
  <c r="G127" i="6"/>
  <c r="D127" i="6"/>
  <c r="J12" i="74"/>
  <c r="I12" i="74"/>
  <c r="H12" i="74"/>
  <c r="F127" i="6"/>
  <c r="J11" i="74"/>
  <c r="I11" i="74"/>
  <c r="H11" i="74"/>
  <c r="J10" i="74"/>
  <c r="I10" i="74"/>
  <c r="H10" i="74"/>
  <c r="J9" i="74"/>
  <c r="I9" i="74"/>
  <c r="H9" i="74"/>
  <c r="G97" i="6"/>
  <c r="D97" i="6"/>
  <c r="J8" i="74"/>
  <c r="I8" i="74"/>
  <c r="K8" i="74"/>
  <c r="H8" i="74"/>
  <c r="J7" i="74"/>
  <c r="I7" i="74"/>
  <c r="H7" i="74"/>
  <c r="J6" i="74"/>
  <c r="I6" i="74"/>
  <c r="H6" i="74"/>
  <c r="J5" i="74"/>
  <c r="I5" i="74"/>
  <c r="H5" i="74"/>
  <c r="C5" i="74"/>
  <c r="B5" i="74"/>
  <c r="J4" i="74"/>
  <c r="I4" i="74"/>
  <c r="H4" i="74"/>
  <c r="H3" i="74"/>
  <c r="J29" i="25"/>
  <c r="I29" i="25"/>
  <c r="I28" i="25"/>
  <c r="J28" i="25"/>
  <c r="J27" i="25"/>
  <c r="I27" i="25"/>
  <c r="J26" i="25"/>
  <c r="I26" i="25"/>
  <c r="J25" i="25"/>
  <c r="I25" i="25"/>
  <c r="I24" i="25"/>
  <c r="J24" i="25"/>
  <c r="J23" i="25"/>
  <c r="I23" i="25"/>
  <c r="J22" i="25"/>
  <c r="I22" i="25"/>
  <c r="J21" i="25"/>
  <c r="I21" i="25"/>
  <c r="I20" i="25"/>
  <c r="J20" i="25"/>
  <c r="H20" i="25"/>
  <c r="J19" i="25"/>
  <c r="I19" i="25"/>
  <c r="H19" i="25"/>
  <c r="I18" i="25"/>
  <c r="J18" i="25"/>
  <c r="H18" i="25"/>
  <c r="J17" i="25"/>
  <c r="I17" i="25"/>
  <c r="H17" i="25"/>
  <c r="I16" i="25"/>
  <c r="J16" i="25"/>
  <c r="H16" i="25"/>
  <c r="J15" i="25"/>
  <c r="I15" i="25"/>
  <c r="H15" i="25"/>
  <c r="I14" i="25"/>
  <c r="J14" i="25"/>
  <c r="H14" i="25"/>
  <c r="J13" i="25"/>
  <c r="I13" i="25"/>
  <c r="H13" i="25"/>
  <c r="I12" i="25"/>
  <c r="J12" i="25"/>
  <c r="H12" i="25"/>
  <c r="J11" i="25"/>
  <c r="I11" i="25"/>
  <c r="H11" i="25"/>
  <c r="I10" i="25"/>
  <c r="J10" i="25"/>
  <c r="H10" i="25"/>
  <c r="J9" i="25"/>
  <c r="I9" i="25"/>
  <c r="H9" i="25"/>
  <c r="C8" i="25"/>
  <c r="J7" i="25"/>
  <c r="I7" i="25"/>
  <c r="H7" i="25"/>
  <c r="C7" i="25"/>
  <c r="B7" i="25"/>
  <c r="I6" i="25"/>
  <c r="J6" i="25"/>
  <c r="H6" i="25"/>
  <c r="B6" i="25"/>
  <c r="J5" i="25"/>
  <c r="I5" i="25"/>
  <c r="H5" i="25"/>
  <c r="B5" i="25"/>
  <c r="J4" i="25"/>
  <c r="I4" i="25"/>
  <c r="H4" i="25"/>
  <c r="H3" i="25"/>
  <c r="J43" i="73"/>
  <c r="I43" i="73"/>
  <c r="J28" i="73"/>
  <c r="I28" i="73"/>
  <c r="J27" i="73"/>
  <c r="K27" i="73"/>
  <c r="I27" i="73"/>
  <c r="J26" i="73"/>
  <c r="I26" i="73"/>
  <c r="J25" i="73"/>
  <c r="I25" i="73"/>
  <c r="J24" i="73"/>
  <c r="I24" i="73"/>
  <c r="J23" i="73"/>
  <c r="I23" i="73"/>
  <c r="H20" i="73"/>
  <c r="J22" i="73"/>
  <c r="I22" i="73"/>
  <c r="H19" i="73"/>
  <c r="J21" i="73"/>
  <c r="I21" i="73"/>
  <c r="H18" i="73"/>
  <c r="J20" i="73"/>
  <c r="I20" i="73"/>
  <c r="H17" i="73"/>
  <c r="J19" i="73"/>
  <c r="I19" i="73"/>
  <c r="H16" i="73"/>
  <c r="J18" i="73"/>
  <c r="I18" i="73"/>
  <c r="H15" i="73"/>
  <c r="J17" i="73"/>
  <c r="I17" i="73"/>
  <c r="H14" i="73"/>
  <c r="J16" i="73"/>
  <c r="I16" i="73"/>
  <c r="H13" i="73"/>
  <c r="J15" i="73"/>
  <c r="I15" i="73"/>
  <c r="H12" i="73"/>
  <c r="J14" i="73"/>
  <c r="I14" i="73"/>
  <c r="H11" i="73"/>
  <c r="J13" i="73"/>
  <c r="K13" i="73"/>
  <c r="I13" i="73"/>
  <c r="H10" i="73"/>
  <c r="J12" i="73"/>
  <c r="K12" i="73"/>
  <c r="I12" i="73"/>
  <c r="H9" i="73"/>
  <c r="J11" i="73"/>
  <c r="I11" i="73"/>
  <c r="H8" i="73"/>
  <c r="J6" i="73"/>
  <c r="I6" i="73"/>
  <c r="H6" i="73"/>
  <c r="J5" i="73"/>
  <c r="I5" i="73"/>
  <c r="H5" i="73"/>
  <c r="C5" i="73"/>
  <c r="J4" i="73"/>
  <c r="K4" i="73"/>
  <c r="I4" i="73"/>
  <c r="H4" i="73"/>
  <c r="H3" i="73"/>
  <c r="C27" i="71"/>
  <c r="B27" i="71"/>
  <c r="J23" i="71"/>
  <c r="I23" i="71"/>
  <c r="J22" i="71"/>
  <c r="K22" i="71"/>
  <c r="I22" i="71"/>
  <c r="J21" i="71"/>
  <c r="I21" i="71"/>
  <c r="J20" i="71"/>
  <c r="I20" i="71"/>
  <c r="H20" i="71"/>
  <c r="I156" i="6"/>
  <c r="J19" i="71"/>
  <c r="I19" i="71"/>
  <c r="H19" i="71"/>
  <c r="H156" i="6"/>
  <c r="J18" i="71"/>
  <c r="I18" i="71"/>
  <c r="H18" i="71"/>
  <c r="G156" i="6"/>
  <c r="D156" i="6"/>
  <c r="J17" i="71"/>
  <c r="I17" i="71"/>
  <c r="H17" i="71"/>
  <c r="F156" i="6"/>
  <c r="J16" i="71"/>
  <c r="I16" i="71"/>
  <c r="H16" i="71"/>
  <c r="I126" i="6"/>
  <c r="J15" i="71"/>
  <c r="I15" i="71"/>
  <c r="H15" i="71"/>
  <c r="H126" i="6"/>
  <c r="J14" i="71"/>
  <c r="I14" i="71"/>
  <c r="H14" i="71"/>
  <c r="G126" i="6"/>
  <c r="D126" i="6"/>
  <c r="J13" i="71"/>
  <c r="I13" i="71"/>
  <c r="H13" i="71"/>
  <c r="F126" i="6"/>
  <c r="J12" i="71"/>
  <c r="I12" i="71"/>
  <c r="H12" i="71"/>
  <c r="I96" i="6"/>
  <c r="J11" i="71"/>
  <c r="I11" i="71"/>
  <c r="H11" i="71"/>
  <c r="H96" i="6"/>
  <c r="J10" i="71"/>
  <c r="I10" i="71"/>
  <c r="H10" i="71"/>
  <c r="G96" i="6"/>
  <c r="D96" i="6"/>
  <c r="J9" i="71"/>
  <c r="I9" i="71"/>
  <c r="H9" i="71"/>
  <c r="F96" i="6"/>
  <c r="J8" i="71"/>
  <c r="I8" i="71"/>
  <c r="H8" i="71"/>
  <c r="C7" i="71"/>
  <c r="B7" i="71"/>
  <c r="J6" i="71"/>
  <c r="I6" i="71"/>
  <c r="H6" i="71"/>
  <c r="C5" i="71"/>
  <c r="C6" i="71"/>
  <c r="C8" i="71"/>
  <c r="J5" i="71"/>
  <c r="I5" i="71"/>
  <c r="H5" i="71"/>
  <c r="J4" i="71"/>
  <c r="I4" i="71"/>
  <c r="H4" i="71"/>
  <c r="H3" i="71"/>
  <c r="E36" i="6"/>
  <c r="E66" i="6"/>
  <c r="J112" i="70"/>
  <c r="I112" i="70"/>
  <c r="K112" i="70" s="1"/>
  <c r="I111" i="70"/>
  <c r="K111" i="70" s="1"/>
  <c r="J111" i="70"/>
  <c r="J110" i="70"/>
  <c r="I110" i="70"/>
  <c r="K110" i="70" s="1"/>
  <c r="J108" i="70"/>
  <c r="I108" i="70"/>
  <c r="J107" i="70"/>
  <c r="K107" i="70" s="1"/>
  <c r="I107" i="70"/>
  <c r="J106" i="70"/>
  <c r="I106" i="70"/>
  <c r="J105" i="70"/>
  <c r="I105" i="70"/>
  <c r="K105" i="70" s="1"/>
  <c r="J104" i="70"/>
  <c r="I104" i="70"/>
  <c r="K104" i="70" s="1"/>
  <c r="J103" i="70"/>
  <c r="I103" i="70"/>
  <c r="K103" i="70" s="1"/>
  <c r="J101" i="70"/>
  <c r="I101" i="70"/>
  <c r="J100" i="70"/>
  <c r="I100" i="70"/>
  <c r="K100" i="70" s="1"/>
  <c r="I99" i="70"/>
  <c r="J99" i="70"/>
  <c r="K99" i="70" s="1"/>
  <c r="J98" i="70"/>
  <c r="I98" i="70"/>
  <c r="J97" i="70"/>
  <c r="I97" i="70"/>
  <c r="J96" i="70"/>
  <c r="I96" i="70"/>
  <c r="K96" i="70" s="1"/>
  <c r="J95" i="70"/>
  <c r="I95" i="70"/>
  <c r="K95" i="70" s="1"/>
  <c r="I94" i="70"/>
  <c r="J94" i="70"/>
  <c r="J93" i="70"/>
  <c r="I93" i="70"/>
  <c r="J92" i="70"/>
  <c r="I92" i="70"/>
  <c r="K92" i="70" s="1"/>
  <c r="J91" i="70"/>
  <c r="I91" i="70"/>
  <c r="J90" i="70"/>
  <c r="K90" i="70" s="1"/>
  <c r="I90" i="70"/>
  <c r="J89" i="70"/>
  <c r="I89" i="70"/>
  <c r="J88" i="70"/>
  <c r="I88" i="70"/>
  <c r="K88" i="70" s="1"/>
  <c r="J87" i="70"/>
  <c r="I87" i="70"/>
  <c r="K87" i="70" s="1"/>
  <c r="J86" i="70"/>
  <c r="I86" i="70"/>
  <c r="K86" i="70" s="1"/>
  <c r="J85" i="70"/>
  <c r="I85" i="70"/>
  <c r="J84" i="70"/>
  <c r="I84" i="70"/>
  <c r="K84" i="70" s="1"/>
  <c r="J83" i="70"/>
  <c r="I83" i="70"/>
  <c r="K83" i="70" s="1"/>
  <c r="J82" i="70"/>
  <c r="I82" i="70"/>
  <c r="J81" i="70"/>
  <c r="I81" i="70"/>
  <c r="K81" i="70" s="1"/>
  <c r="J80" i="70"/>
  <c r="I80" i="70"/>
  <c r="K80" i="70" s="1"/>
  <c r="J79" i="70"/>
  <c r="I79" i="70"/>
  <c r="K79" i="70" s="1"/>
  <c r="J78" i="70"/>
  <c r="I78" i="70"/>
  <c r="J77" i="70"/>
  <c r="I77" i="70"/>
  <c r="J76" i="70"/>
  <c r="I76" i="70"/>
  <c r="K76" i="70" s="1"/>
  <c r="J75" i="70"/>
  <c r="I75" i="70"/>
  <c r="J74" i="70"/>
  <c r="K74" i="70" s="1"/>
  <c r="I74" i="70"/>
  <c r="J73" i="70"/>
  <c r="I73" i="70"/>
  <c r="K73" i="70" s="1"/>
  <c r="J72" i="70"/>
  <c r="I72" i="70"/>
  <c r="K72" i="70" s="1"/>
  <c r="J70" i="70"/>
  <c r="I70" i="70"/>
  <c r="K70" i="70" s="1"/>
  <c r="J69" i="70"/>
  <c r="I69" i="70"/>
  <c r="K69" i="70" s="1"/>
  <c r="J68" i="70"/>
  <c r="I68" i="70"/>
  <c r="J66" i="70"/>
  <c r="I66" i="70"/>
  <c r="J65" i="70"/>
  <c r="I65" i="70"/>
  <c r="J64" i="70"/>
  <c r="I64" i="70"/>
  <c r="J63" i="70"/>
  <c r="I63" i="70"/>
  <c r="K63" i="70" s="1"/>
  <c r="J62" i="70"/>
  <c r="I62" i="70"/>
  <c r="K62" i="70" s="1"/>
  <c r="J61" i="70"/>
  <c r="I61" i="70"/>
  <c r="K61" i="70" s="1"/>
  <c r="J60" i="70"/>
  <c r="I60" i="70"/>
  <c r="K60" i="70" s="1"/>
  <c r="I59" i="70"/>
  <c r="K59" i="70" s="1"/>
  <c r="J59" i="70"/>
  <c r="J58" i="70"/>
  <c r="I58" i="70"/>
  <c r="K58" i="70" s="1"/>
  <c r="J57" i="70"/>
  <c r="I57" i="70"/>
  <c r="J56" i="70"/>
  <c r="I56" i="70"/>
  <c r="K56" i="70" s="1"/>
  <c r="J55" i="70"/>
  <c r="I55" i="70"/>
  <c r="K55" i="70" s="1"/>
  <c r="J54" i="70"/>
  <c r="I54" i="70"/>
  <c r="K54" i="70" s="1"/>
  <c r="J53" i="70"/>
  <c r="I53" i="70"/>
  <c r="K53" i="70" s="1"/>
  <c r="I52" i="70"/>
  <c r="J52" i="70"/>
  <c r="J51" i="70"/>
  <c r="I51" i="70"/>
  <c r="J50" i="70"/>
  <c r="I50" i="70"/>
  <c r="K50" i="70" s="1"/>
  <c r="J49" i="70"/>
  <c r="I49" i="70"/>
  <c r="J48" i="70"/>
  <c r="I48" i="70"/>
  <c r="J47" i="70"/>
  <c r="I47" i="70"/>
  <c r="J46" i="70"/>
  <c r="I46" i="70"/>
  <c r="K46" i="70" s="1"/>
  <c r="J45" i="70"/>
  <c r="I45" i="70"/>
  <c r="J44" i="70"/>
  <c r="I44" i="70"/>
  <c r="K44" i="70" s="1"/>
  <c r="J43" i="70"/>
  <c r="I43" i="70"/>
  <c r="J41" i="70"/>
  <c r="I41" i="70"/>
  <c r="J40" i="70"/>
  <c r="I40" i="70"/>
  <c r="K40" i="70" s="1"/>
  <c r="J39" i="70"/>
  <c r="K39" i="70" s="1"/>
  <c r="I39" i="70"/>
  <c r="J38" i="70"/>
  <c r="I38" i="70"/>
  <c r="K38" i="70" s="1"/>
  <c r="J32" i="70"/>
  <c r="I32" i="70"/>
  <c r="J31" i="70"/>
  <c r="I31" i="70"/>
  <c r="K31" i="70" s="1"/>
  <c r="J30" i="70"/>
  <c r="I30" i="70"/>
  <c r="K30" i="70" s="1"/>
  <c r="J29" i="70"/>
  <c r="I29" i="70"/>
  <c r="I28" i="70"/>
  <c r="J28" i="70"/>
  <c r="K28" i="70" s="1"/>
  <c r="J27" i="70"/>
  <c r="I27" i="70"/>
  <c r="J26" i="70"/>
  <c r="I26" i="70"/>
  <c r="J25" i="70"/>
  <c r="I25" i="70"/>
  <c r="J24" i="70"/>
  <c r="I24" i="70"/>
  <c r="J23" i="70"/>
  <c r="I23" i="70"/>
  <c r="K23" i="70" s="1"/>
  <c r="J22" i="70"/>
  <c r="I22" i="70"/>
  <c r="K22" i="70" s="1"/>
  <c r="J21" i="70"/>
  <c r="I21" i="70"/>
  <c r="J19" i="70"/>
  <c r="K19" i="70" s="1"/>
  <c r="I19" i="70"/>
  <c r="H19" i="70"/>
  <c r="I155" i="6" s="1"/>
  <c r="I135" i="6" s="1"/>
  <c r="J18" i="70"/>
  <c r="I18" i="70"/>
  <c r="K18" i="70" s="1"/>
  <c r="H18" i="70"/>
  <c r="H155" i="6" s="1"/>
  <c r="H135" i="6" s="1"/>
  <c r="J17" i="70"/>
  <c r="I17" i="70"/>
  <c r="H17" i="70"/>
  <c r="G155" i="6" s="1"/>
  <c r="J16" i="70"/>
  <c r="I16" i="70"/>
  <c r="H16" i="70"/>
  <c r="F155" i="6" s="1"/>
  <c r="F135" i="6" s="1"/>
  <c r="J15" i="70"/>
  <c r="I15" i="70"/>
  <c r="K15" i="70" s="1"/>
  <c r="H15" i="70"/>
  <c r="I125" i="6" s="1"/>
  <c r="I105" i="6" s="1"/>
  <c r="J14" i="70"/>
  <c r="I14" i="70"/>
  <c r="H14" i="70"/>
  <c r="H125" i="6" s="1"/>
  <c r="H105" i="6" s="1"/>
  <c r="J13" i="70"/>
  <c r="I13" i="70"/>
  <c r="K13" i="70" s="1"/>
  <c r="H13" i="70"/>
  <c r="G125" i="6" s="1"/>
  <c r="J12" i="70"/>
  <c r="I12" i="70"/>
  <c r="K12" i="70" s="1"/>
  <c r="H12" i="70"/>
  <c r="F125" i="6" s="1"/>
  <c r="F105" i="6" s="1"/>
  <c r="J11" i="70"/>
  <c r="I11" i="70"/>
  <c r="K11" i="70" s="1"/>
  <c r="H11" i="70"/>
  <c r="I95" i="6" s="1"/>
  <c r="I75" i="6" s="1"/>
  <c r="J10" i="70"/>
  <c r="I10" i="70"/>
  <c r="K10" i="70" s="1"/>
  <c r="H10" i="70"/>
  <c r="H95" i="6" s="1"/>
  <c r="H75" i="6" s="1"/>
  <c r="J9" i="70"/>
  <c r="I9" i="70"/>
  <c r="H9" i="70"/>
  <c r="G95" i="6" s="1"/>
  <c r="D95" i="6" s="1"/>
  <c r="D75" i="6" s="1"/>
  <c r="I8" i="70"/>
  <c r="J8" i="70"/>
  <c r="K8" i="70" s="1"/>
  <c r="H8" i="70"/>
  <c r="F95" i="6" s="1"/>
  <c r="F75" i="6" s="1"/>
  <c r="J7" i="70"/>
  <c r="I7" i="70"/>
  <c r="H7" i="70"/>
  <c r="I65" i="6" s="1"/>
  <c r="I45" i="6" s="1"/>
  <c r="I12" i="6" s="1"/>
  <c r="I6" i="70"/>
  <c r="J6" i="70"/>
  <c r="H6" i="70"/>
  <c r="K23" i="2" s="1"/>
  <c r="K2" i="2" s="1"/>
  <c r="J5" i="70"/>
  <c r="I5" i="70"/>
  <c r="K5" i="70" s="1"/>
  <c r="H5" i="70"/>
  <c r="G65" i="6" s="1"/>
  <c r="G45" i="6" s="1"/>
  <c r="G12" i="6" s="1"/>
  <c r="B5" i="70"/>
  <c r="J4" i="70"/>
  <c r="K4" i="70" s="1"/>
  <c r="I4" i="70"/>
  <c r="H4" i="70"/>
  <c r="F35" i="6" s="1"/>
  <c r="F15" i="6" s="1"/>
  <c r="F9" i="6" s="1"/>
  <c r="H3" i="70"/>
  <c r="J182" i="28"/>
  <c r="I182" i="28"/>
  <c r="J181" i="28"/>
  <c r="I181" i="28"/>
  <c r="I180" i="28"/>
  <c r="J180" i="28"/>
  <c r="J179" i="28"/>
  <c r="I179" i="28"/>
  <c r="J178" i="28"/>
  <c r="I178" i="28"/>
  <c r="J177" i="28"/>
  <c r="I177" i="28"/>
  <c r="J176" i="28"/>
  <c r="I176" i="28"/>
  <c r="I175" i="28"/>
  <c r="J175" i="28"/>
  <c r="J174" i="28"/>
  <c r="I174" i="28"/>
  <c r="I173" i="28"/>
  <c r="J173" i="28"/>
  <c r="I172" i="28"/>
  <c r="J172" i="28"/>
  <c r="I171" i="28"/>
  <c r="J171" i="28"/>
  <c r="J170" i="28"/>
  <c r="I170" i="28"/>
  <c r="I169" i="28"/>
  <c r="J169" i="28"/>
  <c r="I168" i="28"/>
  <c r="J168" i="28"/>
  <c r="J167" i="28"/>
  <c r="I167" i="28"/>
  <c r="J166" i="28"/>
  <c r="I166" i="28"/>
  <c r="J165" i="28"/>
  <c r="I165" i="28"/>
  <c r="I164" i="28"/>
  <c r="J164" i="28"/>
  <c r="J163" i="28"/>
  <c r="I163" i="28"/>
  <c r="J162" i="28"/>
  <c r="I162" i="28"/>
  <c r="J161" i="28"/>
  <c r="I161" i="28"/>
  <c r="J160" i="28"/>
  <c r="I160" i="28"/>
  <c r="I159" i="28"/>
  <c r="J159" i="28"/>
  <c r="J158" i="28"/>
  <c r="I158" i="28"/>
  <c r="I157" i="28"/>
  <c r="J157" i="28"/>
  <c r="I156" i="28"/>
  <c r="J156" i="28"/>
  <c r="I155" i="28"/>
  <c r="J155" i="28"/>
  <c r="C154" i="28"/>
  <c r="B154" i="28"/>
  <c r="I153" i="28"/>
  <c r="J153" i="28"/>
  <c r="I152" i="28"/>
  <c r="J152" i="28"/>
  <c r="J151" i="28"/>
  <c r="K151" i="28"/>
  <c r="I151" i="28"/>
  <c r="I150" i="28"/>
  <c r="J150" i="28"/>
  <c r="I149" i="28"/>
  <c r="J149" i="28"/>
  <c r="J148" i="28"/>
  <c r="I148" i="28"/>
  <c r="J147" i="28"/>
  <c r="I147" i="28"/>
  <c r="J146" i="28"/>
  <c r="I146" i="28"/>
  <c r="I145" i="28"/>
  <c r="J145" i="28"/>
  <c r="J144" i="28"/>
  <c r="I144" i="28"/>
  <c r="J143" i="28"/>
  <c r="I143" i="28"/>
  <c r="J142" i="28"/>
  <c r="I142" i="28"/>
  <c r="J141" i="28"/>
  <c r="I141" i="28"/>
  <c r="I140" i="28"/>
  <c r="J140" i="28"/>
  <c r="J139" i="28"/>
  <c r="K139" i="28"/>
  <c r="I139" i="28"/>
  <c r="I138" i="28"/>
  <c r="J138" i="28"/>
  <c r="I137" i="28"/>
  <c r="J137" i="28"/>
  <c r="I136" i="28"/>
  <c r="J136" i="28"/>
  <c r="C135" i="28"/>
  <c r="B135" i="28"/>
  <c r="I134" i="28"/>
  <c r="J134" i="28"/>
  <c r="J133" i="28"/>
  <c r="I133" i="28"/>
  <c r="J132" i="28"/>
  <c r="I132" i="28"/>
  <c r="J131" i="28"/>
  <c r="I131" i="28"/>
  <c r="J130" i="28"/>
  <c r="I130" i="28"/>
  <c r="J129" i="28"/>
  <c r="I129" i="28"/>
  <c r="C128" i="28"/>
  <c r="B128" i="28"/>
  <c r="J127" i="28"/>
  <c r="I127" i="28"/>
  <c r="J126" i="28"/>
  <c r="I126" i="28"/>
  <c r="J125" i="28"/>
  <c r="I125" i="28"/>
  <c r="J124" i="28"/>
  <c r="I124" i="28"/>
  <c r="I123" i="28"/>
  <c r="J123" i="28"/>
  <c r="J122" i="28"/>
  <c r="I122" i="28"/>
  <c r="C121" i="28"/>
  <c r="B121" i="28"/>
  <c r="J120" i="28"/>
  <c r="I120" i="28"/>
  <c r="J119" i="28"/>
  <c r="I119" i="28"/>
  <c r="J118" i="28"/>
  <c r="I118" i="28"/>
  <c r="C117" i="28"/>
  <c r="B117" i="28"/>
  <c r="I116" i="28"/>
  <c r="J116" i="28"/>
  <c r="J115" i="28"/>
  <c r="I115" i="28"/>
  <c r="I114" i="28"/>
  <c r="J114" i="28"/>
  <c r="I113" i="28"/>
  <c r="J113" i="28"/>
  <c r="J112" i="28"/>
  <c r="I112" i="28"/>
  <c r="J111" i="28"/>
  <c r="I111" i="28"/>
  <c r="J110" i="28"/>
  <c r="I110" i="28"/>
  <c r="I109" i="28"/>
  <c r="J109" i="28"/>
  <c r="J108" i="28"/>
  <c r="I108" i="28"/>
  <c r="J107" i="28"/>
  <c r="I107" i="28"/>
  <c r="J106" i="28"/>
  <c r="I106" i="28"/>
  <c r="J105" i="28"/>
  <c r="I105" i="28"/>
  <c r="I104" i="28"/>
  <c r="J104" i="28"/>
  <c r="J103" i="28"/>
  <c r="I103" i="28"/>
  <c r="C102" i="28"/>
  <c r="B102" i="28"/>
  <c r="J101" i="28"/>
  <c r="I101" i="28"/>
  <c r="J100" i="28"/>
  <c r="I100" i="28"/>
  <c r="J99" i="28"/>
  <c r="I99" i="28"/>
  <c r="I98" i="28"/>
  <c r="J98" i="28"/>
  <c r="J97" i="28"/>
  <c r="I97" i="28"/>
  <c r="J96" i="28"/>
  <c r="I96" i="28"/>
  <c r="K96" i="28"/>
  <c r="J95" i="28"/>
  <c r="I95" i="28"/>
  <c r="C94" i="28"/>
  <c r="B94" i="28"/>
  <c r="J93" i="28"/>
  <c r="I93" i="28"/>
  <c r="I92" i="28"/>
  <c r="J92" i="28"/>
  <c r="I91" i="28"/>
  <c r="J91" i="28"/>
  <c r="I90" i="28"/>
  <c r="J90" i="28"/>
  <c r="J89" i="28"/>
  <c r="I89" i="28"/>
  <c r="I88" i="28"/>
  <c r="J88" i="28"/>
  <c r="I87" i="28"/>
  <c r="J87" i="28"/>
  <c r="J86" i="28"/>
  <c r="I86" i="28"/>
  <c r="J85" i="28"/>
  <c r="I85" i="28"/>
  <c r="J84" i="28"/>
  <c r="I84" i="28"/>
  <c r="I83" i="28"/>
  <c r="J83" i="28"/>
  <c r="J82" i="28"/>
  <c r="I82" i="28"/>
  <c r="J81" i="28"/>
  <c r="I81" i="28"/>
  <c r="J80" i="28"/>
  <c r="I80" i="28"/>
  <c r="J79" i="28"/>
  <c r="I79" i="28"/>
  <c r="C78" i="28"/>
  <c r="B78" i="28"/>
  <c r="I77" i="28"/>
  <c r="J77" i="28"/>
  <c r="I76" i="28"/>
  <c r="J76" i="28"/>
  <c r="J75" i="28"/>
  <c r="I75" i="28"/>
  <c r="J74" i="28"/>
  <c r="I74" i="28"/>
  <c r="J73" i="28"/>
  <c r="I73" i="28"/>
  <c r="I72" i="28"/>
  <c r="J72" i="28"/>
  <c r="I71" i="28"/>
  <c r="J71" i="28"/>
  <c r="J70" i="28"/>
  <c r="I70" i="28"/>
  <c r="J69" i="28"/>
  <c r="I69" i="28"/>
  <c r="I68" i="28"/>
  <c r="J68" i="28"/>
  <c r="I67" i="28"/>
  <c r="J67" i="28"/>
  <c r="J66" i="28"/>
  <c r="I66" i="28"/>
  <c r="J65" i="28"/>
  <c r="I65" i="28"/>
  <c r="I64" i="28"/>
  <c r="J64" i="28"/>
  <c r="I63" i="28"/>
  <c r="J63" i="28"/>
  <c r="J62" i="28"/>
  <c r="I62" i="28"/>
  <c r="J61" i="28"/>
  <c r="I61" i="28"/>
  <c r="I60" i="28"/>
  <c r="J60" i="28"/>
  <c r="C59" i="28"/>
  <c r="B59" i="28"/>
  <c r="J58" i="28"/>
  <c r="I58" i="28"/>
  <c r="I57" i="28"/>
  <c r="J57" i="28"/>
  <c r="J56" i="28"/>
  <c r="I56" i="28"/>
  <c r="J55" i="28"/>
  <c r="I55" i="28"/>
  <c r="J54" i="28"/>
  <c r="I54" i="28"/>
  <c r="I53" i="28"/>
  <c r="J53" i="28"/>
  <c r="I52" i="28"/>
  <c r="J52" i="28"/>
  <c r="J51" i="28"/>
  <c r="I51" i="28"/>
  <c r="J50" i="28"/>
  <c r="I50" i="28"/>
  <c r="I49" i="28"/>
  <c r="J49" i="28"/>
  <c r="I48" i="28"/>
  <c r="J48" i="28"/>
  <c r="J47" i="28"/>
  <c r="I47" i="28"/>
  <c r="J46" i="28"/>
  <c r="I46" i="28"/>
  <c r="I45" i="28"/>
  <c r="J45" i="28"/>
  <c r="I44" i="28"/>
  <c r="J44" i="28"/>
  <c r="J43" i="28"/>
  <c r="I43" i="28"/>
  <c r="J42" i="28"/>
  <c r="I42" i="28"/>
  <c r="J41" i="28"/>
  <c r="I41" i="28"/>
  <c r="J40" i="28"/>
  <c r="I40" i="28"/>
  <c r="J39" i="28"/>
  <c r="I39" i="28"/>
  <c r="J38" i="28"/>
  <c r="I38" i="28"/>
  <c r="J37" i="28"/>
  <c r="I37" i="28"/>
  <c r="I36" i="28"/>
  <c r="J36" i="28"/>
  <c r="J35" i="28"/>
  <c r="I35" i="28"/>
  <c r="J34" i="28"/>
  <c r="I34" i="28"/>
  <c r="I33" i="28"/>
  <c r="J33" i="28"/>
  <c r="I32" i="28"/>
  <c r="J32" i="28"/>
  <c r="J31" i="28"/>
  <c r="I31" i="28"/>
  <c r="J30" i="28"/>
  <c r="I30" i="28"/>
  <c r="I29" i="28"/>
  <c r="J29" i="28"/>
  <c r="I28" i="28"/>
  <c r="J28" i="28"/>
  <c r="J27" i="28"/>
  <c r="I27" i="28"/>
  <c r="J26" i="28"/>
  <c r="I26" i="28"/>
  <c r="I25" i="28"/>
  <c r="J25" i="28"/>
  <c r="I24" i="28"/>
  <c r="J24" i="28"/>
  <c r="J23" i="28"/>
  <c r="I23" i="28"/>
  <c r="J22" i="28"/>
  <c r="I22" i="28"/>
  <c r="J21" i="28"/>
  <c r="I21" i="28"/>
  <c r="J20" i="28"/>
  <c r="I20" i="28"/>
  <c r="H20" i="28"/>
  <c r="I154" i="6"/>
  <c r="J19" i="28"/>
  <c r="I19" i="28"/>
  <c r="H19" i="28"/>
  <c r="H154" i="6"/>
  <c r="J18" i="28"/>
  <c r="I18" i="28"/>
  <c r="H18" i="28"/>
  <c r="G154" i="6"/>
  <c r="D154" i="6"/>
  <c r="J17" i="28"/>
  <c r="I17" i="28"/>
  <c r="K17" i="28"/>
  <c r="H17" i="28"/>
  <c r="F154" i="6"/>
  <c r="J16" i="28"/>
  <c r="I16" i="28"/>
  <c r="H16" i="28"/>
  <c r="I124" i="6"/>
  <c r="J15" i="28"/>
  <c r="I15" i="28"/>
  <c r="H15" i="28"/>
  <c r="H124" i="6"/>
  <c r="J14" i="28"/>
  <c r="K14" i="28"/>
  <c r="I14" i="28"/>
  <c r="H14" i="28"/>
  <c r="G124" i="6"/>
  <c r="D124" i="6"/>
  <c r="C13" i="28"/>
  <c r="B13" i="28"/>
  <c r="J12" i="28"/>
  <c r="I12" i="28"/>
  <c r="H12" i="28"/>
  <c r="F124" i="6"/>
  <c r="J11" i="28"/>
  <c r="I11" i="28"/>
  <c r="H11" i="28"/>
  <c r="I94" i="6"/>
  <c r="J10" i="28"/>
  <c r="I10" i="28"/>
  <c r="H10" i="28"/>
  <c r="H94" i="6"/>
  <c r="J9" i="28"/>
  <c r="I9" i="28"/>
  <c r="H9" i="28"/>
  <c r="G94" i="6"/>
  <c r="D94" i="6"/>
  <c r="J8" i="28"/>
  <c r="I8" i="28"/>
  <c r="H8" i="28"/>
  <c r="F94" i="6"/>
  <c r="C8" i="28"/>
  <c r="J7" i="28"/>
  <c r="I7" i="28"/>
  <c r="H7" i="28"/>
  <c r="C7" i="28"/>
  <c r="B7" i="28"/>
  <c r="J6" i="28"/>
  <c r="I6" i="28"/>
  <c r="H6" i="28"/>
  <c r="B6" i="28"/>
  <c r="I5" i="28"/>
  <c r="J5" i="28"/>
  <c r="H5" i="28"/>
  <c r="B5" i="28"/>
  <c r="J4" i="28"/>
  <c r="I4" i="28"/>
  <c r="H4" i="28"/>
  <c r="H3" i="28"/>
  <c r="E34" i="6"/>
  <c r="J65" i="69"/>
  <c r="I65" i="69"/>
  <c r="I64" i="69"/>
  <c r="J64" i="69"/>
  <c r="J63" i="69"/>
  <c r="I63" i="69"/>
  <c r="I62" i="69"/>
  <c r="J62" i="69"/>
  <c r="J61" i="69"/>
  <c r="I61" i="69"/>
  <c r="J60" i="69"/>
  <c r="I60" i="69"/>
  <c r="J59" i="69"/>
  <c r="I59" i="69"/>
  <c r="J58" i="69"/>
  <c r="I58" i="69"/>
  <c r="J57" i="69"/>
  <c r="I57" i="69"/>
  <c r="I56" i="69"/>
  <c r="J56" i="69"/>
  <c r="J55" i="69"/>
  <c r="I55" i="69"/>
  <c r="I54" i="69"/>
  <c r="J54" i="69"/>
  <c r="J53" i="69"/>
  <c r="I53" i="69"/>
  <c r="J52" i="69"/>
  <c r="I52" i="69"/>
  <c r="J51" i="69"/>
  <c r="I51" i="69"/>
  <c r="J50" i="69"/>
  <c r="I50" i="69"/>
  <c r="J49" i="69"/>
  <c r="I49" i="69"/>
  <c r="I48" i="69"/>
  <c r="J48" i="69"/>
  <c r="J47" i="69"/>
  <c r="I47" i="69"/>
  <c r="I46" i="69"/>
  <c r="J46" i="69"/>
  <c r="J45" i="69"/>
  <c r="I45" i="69"/>
  <c r="J44" i="69"/>
  <c r="I44" i="69"/>
  <c r="J43" i="69"/>
  <c r="I43" i="69"/>
  <c r="J42" i="69"/>
  <c r="I42" i="69"/>
  <c r="J41" i="69"/>
  <c r="I41" i="69"/>
  <c r="C40" i="69"/>
  <c r="B40" i="69"/>
  <c r="J39" i="69"/>
  <c r="I39" i="69"/>
  <c r="C38" i="69"/>
  <c r="J37" i="69"/>
  <c r="I37" i="69"/>
  <c r="J36" i="69"/>
  <c r="I36" i="69"/>
  <c r="K36" i="69"/>
  <c r="J35" i="69"/>
  <c r="I35" i="69"/>
  <c r="J34" i="69"/>
  <c r="I34" i="69"/>
  <c r="J33" i="69"/>
  <c r="I33" i="69"/>
  <c r="J32" i="69"/>
  <c r="I32" i="69"/>
  <c r="J31" i="69"/>
  <c r="I31" i="69"/>
  <c r="K31" i="69"/>
  <c r="J30" i="69"/>
  <c r="I30" i="69"/>
  <c r="J29" i="69"/>
  <c r="I29" i="69"/>
  <c r="J28" i="69"/>
  <c r="I28" i="69"/>
  <c r="J27" i="69"/>
  <c r="I27" i="69"/>
  <c r="K27" i="69"/>
  <c r="I26" i="69"/>
  <c r="J26" i="69"/>
  <c r="I25" i="69"/>
  <c r="J25" i="69"/>
  <c r="J24" i="69"/>
  <c r="I24" i="69"/>
  <c r="K24" i="69"/>
  <c r="J23" i="69"/>
  <c r="I23" i="69"/>
  <c r="J22" i="69"/>
  <c r="I22" i="69"/>
  <c r="I21" i="69"/>
  <c r="J21" i="69"/>
  <c r="H21" i="69"/>
  <c r="J20" i="69"/>
  <c r="I20" i="69"/>
  <c r="H20" i="69"/>
  <c r="I19" i="69"/>
  <c r="J19" i="69"/>
  <c r="H19" i="69"/>
  <c r="I18" i="69"/>
  <c r="J18" i="69"/>
  <c r="H18" i="69"/>
  <c r="J17" i="69"/>
  <c r="I17" i="69"/>
  <c r="H17" i="69"/>
  <c r="I16" i="69"/>
  <c r="J16" i="69"/>
  <c r="H16" i="69"/>
  <c r="J15" i="69"/>
  <c r="I15" i="69"/>
  <c r="H15" i="69"/>
  <c r="I14" i="69"/>
  <c r="J14" i="69"/>
  <c r="H14" i="69"/>
  <c r="J13" i="69"/>
  <c r="I13" i="69"/>
  <c r="H13" i="69"/>
  <c r="I12" i="69"/>
  <c r="J12" i="69"/>
  <c r="H12" i="69"/>
  <c r="J11" i="69"/>
  <c r="I11" i="69"/>
  <c r="H11" i="69"/>
  <c r="C10" i="69"/>
  <c r="B10" i="69"/>
  <c r="J9" i="69"/>
  <c r="I9" i="69"/>
  <c r="H9" i="69"/>
  <c r="C8" i="69"/>
  <c r="J7" i="69"/>
  <c r="I7" i="69"/>
  <c r="H7" i="69"/>
  <c r="I6" i="69"/>
  <c r="J6" i="69"/>
  <c r="H6" i="69"/>
  <c r="C6" i="69"/>
  <c r="B6" i="69"/>
  <c r="J5" i="69"/>
  <c r="I5" i="69"/>
  <c r="H5" i="69"/>
  <c r="C5" i="69"/>
  <c r="I4" i="69"/>
  <c r="J4" i="69"/>
  <c r="H4" i="69"/>
  <c r="H3" i="69"/>
  <c r="B27" i="68"/>
  <c r="H20" i="68"/>
  <c r="I153" i="6"/>
  <c r="H19" i="68"/>
  <c r="H153" i="6"/>
  <c r="H18" i="68"/>
  <c r="G153" i="6"/>
  <c r="D153" i="6"/>
  <c r="H17" i="68"/>
  <c r="F153" i="6"/>
  <c r="H16" i="68"/>
  <c r="I123" i="6"/>
  <c r="H15" i="68"/>
  <c r="H123" i="6"/>
  <c r="H14" i="68"/>
  <c r="G123" i="6"/>
  <c r="D123" i="6"/>
  <c r="H13" i="68"/>
  <c r="F123" i="6"/>
  <c r="H12" i="68"/>
  <c r="I93" i="6"/>
  <c r="H11" i="68"/>
  <c r="H93" i="6"/>
  <c r="H10" i="68"/>
  <c r="G93" i="6"/>
  <c r="D93" i="6"/>
  <c r="J10" i="68"/>
  <c r="I10" i="68"/>
  <c r="H9" i="68"/>
  <c r="F93" i="6"/>
  <c r="J8" i="68"/>
  <c r="I8" i="68"/>
  <c r="H8" i="68"/>
  <c r="J7" i="68"/>
  <c r="I7" i="68"/>
  <c r="H7" i="68"/>
  <c r="J6" i="68"/>
  <c r="I6" i="68"/>
  <c r="H6" i="68"/>
  <c r="B6" i="68"/>
  <c r="J5" i="68"/>
  <c r="I5" i="68"/>
  <c r="H5" i="68"/>
  <c r="C4" i="68"/>
  <c r="B4" i="68"/>
  <c r="H3" i="68"/>
  <c r="H21" i="2"/>
  <c r="J26" i="67"/>
  <c r="I26" i="67"/>
  <c r="J25" i="67"/>
  <c r="I25" i="67"/>
  <c r="J24" i="67"/>
  <c r="I24" i="67"/>
  <c r="I23" i="67"/>
  <c r="J23" i="67"/>
  <c r="J22" i="67"/>
  <c r="I22" i="67"/>
  <c r="J21" i="67"/>
  <c r="I21" i="67"/>
  <c r="H21" i="67"/>
  <c r="I20" i="67"/>
  <c r="J20" i="67"/>
  <c r="H20" i="67"/>
  <c r="C19" i="67"/>
  <c r="B19" i="67"/>
  <c r="I18" i="67"/>
  <c r="J18" i="67"/>
  <c r="H18" i="67"/>
  <c r="J17" i="67"/>
  <c r="I17" i="67"/>
  <c r="H17" i="67"/>
  <c r="I16" i="67"/>
  <c r="J16" i="67"/>
  <c r="H16" i="67"/>
  <c r="J15" i="67"/>
  <c r="I15" i="67"/>
  <c r="H15" i="67"/>
  <c r="I14" i="67"/>
  <c r="J14" i="67"/>
  <c r="H14" i="67"/>
  <c r="J13" i="67"/>
  <c r="K13" i="67"/>
  <c r="I13" i="67"/>
  <c r="H13" i="67"/>
  <c r="I12" i="67"/>
  <c r="J12" i="67"/>
  <c r="H12" i="67"/>
  <c r="J11" i="67"/>
  <c r="I11" i="67"/>
  <c r="H11" i="67"/>
  <c r="I10" i="67"/>
  <c r="J10" i="67"/>
  <c r="H10" i="67"/>
  <c r="J9" i="67"/>
  <c r="I9" i="67"/>
  <c r="H9" i="67"/>
  <c r="I8" i="67"/>
  <c r="J8" i="67"/>
  <c r="H8" i="67"/>
  <c r="J7" i="67"/>
  <c r="I7" i="67"/>
  <c r="H7" i="67"/>
  <c r="I6" i="67"/>
  <c r="J6" i="67"/>
  <c r="H6" i="67"/>
  <c r="C6" i="67"/>
  <c r="J5" i="67"/>
  <c r="I5" i="67"/>
  <c r="H5" i="67"/>
  <c r="C4" i="67"/>
  <c r="B4" i="67"/>
  <c r="H3" i="67"/>
  <c r="H20" i="27"/>
  <c r="I152" i="6"/>
  <c r="J19" i="27"/>
  <c r="I19" i="27"/>
  <c r="H19" i="27"/>
  <c r="H152" i="6"/>
  <c r="J18" i="27"/>
  <c r="I18" i="27"/>
  <c r="H18" i="27"/>
  <c r="G152" i="6"/>
  <c r="D152" i="6"/>
  <c r="J17" i="27"/>
  <c r="I17" i="27"/>
  <c r="H17" i="27"/>
  <c r="F152" i="6"/>
  <c r="J16" i="27"/>
  <c r="I16" i="27"/>
  <c r="H16" i="27"/>
  <c r="I122" i="6"/>
  <c r="J15" i="27"/>
  <c r="I15" i="27"/>
  <c r="H15" i="27"/>
  <c r="J14" i="27"/>
  <c r="I14" i="27"/>
  <c r="H14" i="27"/>
  <c r="G122" i="6"/>
  <c r="D122" i="6"/>
  <c r="J13" i="27"/>
  <c r="I13" i="27"/>
  <c r="H13" i="27"/>
  <c r="F122" i="6"/>
  <c r="J12" i="27"/>
  <c r="I12" i="27"/>
  <c r="H12" i="27"/>
  <c r="I92" i="6"/>
  <c r="J11" i="27"/>
  <c r="I11" i="27"/>
  <c r="H11" i="27"/>
  <c r="H92" i="6"/>
  <c r="J10" i="27"/>
  <c r="I10" i="27"/>
  <c r="H10" i="27"/>
  <c r="G92" i="6"/>
  <c r="D92" i="6"/>
  <c r="J9" i="27"/>
  <c r="I9" i="27"/>
  <c r="H9" i="27"/>
  <c r="F92" i="6"/>
  <c r="J8" i="27"/>
  <c r="I8" i="27"/>
  <c r="H8" i="27"/>
  <c r="L20" i="2"/>
  <c r="C8" i="27"/>
  <c r="C10" i="27"/>
  <c r="B8" i="27"/>
  <c r="J7" i="27"/>
  <c r="I7" i="27"/>
  <c r="H7" i="27"/>
  <c r="K20" i="2"/>
  <c r="B7" i="27"/>
  <c r="J6" i="27"/>
  <c r="I6" i="27"/>
  <c r="H6" i="27"/>
  <c r="J20" i="2"/>
  <c r="B6" i="27"/>
  <c r="J5" i="27"/>
  <c r="I5" i="27"/>
  <c r="H5" i="27"/>
  <c r="F62" i="6"/>
  <c r="C4" i="27"/>
  <c r="B4" i="27"/>
  <c r="H3" i="27"/>
  <c r="E62" i="6"/>
  <c r="J43" i="65"/>
  <c r="I43" i="65"/>
  <c r="J42" i="65"/>
  <c r="I42" i="65"/>
  <c r="J41" i="65"/>
  <c r="I41" i="65"/>
  <c r="J40" i="65"/>
  <c r="I40" i="65"/>
  <c r="J39" i="65"/>
  <c r="I39" i="65"/>
  <c r="K39" i="65"/>
  <c r="I38" i="65"/>
  <c r="J38" i="65"/>
  <c r="J37" i="65"/>
  <c r="I37" i="65"/>
  <c r="J36" i="65"/>
  <c r="I36" i="65"/>
  <c r="J35" i="65"/>
  <c r="I35" i="65"/>
  <c r="J34" i="65"/>
  <c r="I34" i="65"/>
  <c r="J33" i="65"/>
  <c r="I33" i="65"/>
  <c r="J32" i="65"/>
  <c r="I32" i="65"/>
  <c r="B31" i="65"/>
  <c r="J30" i="65"/>
  <c r="I30" i="65"/>
  <c r="J29" i="65"/>
  <c r="I29" i="65"/>
  <c r="J28" i="65"/>
  <c r="I28" i="65"/>
  <c r="J27" i="65"/>
  <c r="I27" i="65"/>
  <c r="J26" i="65"/>
  <c r="I26" i="65"/>
  <c r="J25" i="65"/>
  <c r="I25" i="65"/>
  <c r="J24" i="65"/>
  <c r="I24" i="65"/>
  <c r="J23" i="65"/>
  <c r="I23" i="65"/>
  <c r="J22" i="65"/>
  <c r="I22" i="65"/>
  <c r="J21" i="65"/>
  <c r="I21" i="65"/>
  <c r="J20" i="65"/>
  <c r="I20" i="65"/>
  <c r="H20" i="65"/>
  <c r="I151" i="6"/>
  <c r="J19" i="65"/>
  <c r="I19" i="65"/>
  <c r="H19" i="65"/>
  <c r="H151" i="6"/>
  <c r="J18" i="65"/>
  <c r="I18" i="65"/>
  <c r="H18" i="65"/>
  <c r="G151" i="6"/>
  <c r="D151" i="6"/>
  <c r="J17" i="65"/>
  <c r="I17" i="65"/>
  <c r="H17" i="65"/>
  <c r="F151" i="6"/>
  <c r="J16" i="65"/>
  <c r="I16" i="65"/>
  <c r="H16" i="65"/>
  <c r="I121" i="6"/>
  <c r="J15" i="65"/>
  <c r="I15" i="65"/>
  <c r="H15" i="65"/>
  <c r="H121" i="6"/>
  <c r="J14" i="65"/>
  <c r="I14" i="65"/>
  <c r="H14" i="65"/>
  <c r="G121" i="6"/>
  <c r="D121" i="6"/>
  <c r="J13" i="65"/>
  <c r="I13" i="65"/>
  <c r="H13" i="65"/>
  <c r="F121" i="6"/>
  <c r="J12" i="65"/>
  <c r="I12" i="65"/>
  <c r="H12" i="65"/>
  <c r="I91" i="6"/>
  <c r="J11" i="65"/>
  <c r="I11" i="65"/>
  <c r="H11" i="65"/>
  <c r="H91" i="6"/>
  <c r="J10" i="65"/>
  <c r="I10" i="65"/>
  <c r="H10" i="65"/>
  <c r="G91" i="6"/>
  <c r="D91" i="6"/>
  <c r="J9" i="65"/>
  <c r="I9" i="65"/>
  <c r="H9" i="65"/>
  <c r="F91" i="6"/>
  <c r="J8" i="65"/>
  <c r="I8" i="65"/>
  <c r="H8" i="65"/>
  <c r="J7" i="65"/>
  <c r="I7" i="65"/>
  <c r="H7" i="65"/>
  <c r="J6" i="65"/>
  <c r="I6" i="65"/>
  <c r="H6" i="65"/>
  <c r="B6" i="65"/>
  <c r="B5" i="65"/>
  <c r="J4" i="65"/>
  <c r="I4" i="65"/>
  <c r="H4" i="65"/>
  <c r="H3" i="65"/>
  <c r="H19" i="2"/>
  <c r="J37" i="66"/>
  <c r="I37" i="66"/>
  <c r="J36" i="66"/>
  <c r="I36" i="66"/>
  <c r="J35" i="66"/>
  <c r="I35" i="66"/>
  <c r="J34" i="66"/>
  <c r="I34" i="66"/>
  <c r="J33" i="66"/>
  <c r="I33" i="66"/>
  <c r="J32" i="66"/>
  <c r="I32" i="66"/>
  <c r="J31" i="66"/>
  <c r="I31" i="66"/>
  <c r="J30" i="66"/>
  <c r="I30" i="66"/>
  <c r="C29" i="66"/>
  <c r="B29" i="66"/>
  <c r="J28" i="66"/>
  <c r="I28" i="66"/>
  <c r="J27" i="66"/>
  <c r="I27" i="66"/>
  <c r="J26" i="66"/>
  <c r="I26" i="66"/>
  <c r="K26" i="66"/>
  <c r="J25" i="66"/>
  <c r="I25" i="66"/>
  <c r="J24" i="66"/>
  <c r="I24" i="66"/>
  <c r="J23" i="66"/>
  <c r="I23" i="66"/>
  <c r="J22" i="66"/>
  <c r="I22" i="66"/>
  <c r="J21" i="66"/>
  <c r="I21" i="66"/>
  <c r="J20" i="66"/>
  <c r="I20" i="66"/>
  <c r="H20" i="66"/>
  <c r="I150" i="6"/>
  <c r="J19" i="66"/>
  <c r="I19" i="66"/>
  <c r="H19" i="66"/>
  <c r="H150" i="6"/>
  <c r="J18" i="66"/>
  <c r="I18" i="66"/>
  <c r="H18" i="66"/>
  <c r="G150" i="6"/>
  <c r="D150" i="6"/>
  <c r="J17" i="66"/>
  <c r="I17" i="66"/>
  <c r="K17" i="66"/>
  <c r="H17" i="66"/>
  <c r="F150" i="6"/>
  <c r="J16" i="66"/>
  <c r="I16" i="66"/>
  <c r="H16" i="66"/>
  <c r="I120" i="6"/>
  <c r="J15" i="66"/>
  <c r="I15" i="66"/>
  <c r="K15" i="66"/>
  <c r="H15" i="66"/>
  <c r="H120" i="6"/>
  <c r="J14" i="66"/>
  <c r="I14" i="66"/>
  <c r="H14" i="66"/>
  <c r="G120" i="6"/>
  <c r="D120" i="6"/>
  <c r="J13" i="66"/>
  <c r="I13" i="66"/>
  <c r="H13" i="66"/>
  <c r="F120" i="6"/>
  <c r="J12" i="66"/>
  <c r="I12" i="66"/>
  <c r="H12" i="66"/>
  <c r="I90" i="6"/>
  <c r="J11" i="66"/>
  <c r="I11" i="66"/>
  <c r="H11" i="66"/>
  <c r="H90" i="6"/>
  <c r="J10" i="66"/>
  <c r="I10" i="66"/>
  <c r="H10" i="66"/>
  <c r="G90" i="6"/>
  <c r="D90" i="6"/>
  <c r="J9" i="66"/>
  <c r="I9" i="66"/>
  <c r="K9" i="66"/>
  <c r="H9" i="66"/>
  <c r="F90" i="6"/>
  <c r="J8" i="66"/>
  <c r="I8" i="66"/>
  <c r="H8" i="66"/>
  <c r="J7" i="66"/>
  <c r="I7" i="66"/>
  <c r="H7" i="66"/>
  <c r="C6" i="66"/>
  <c r="B6" i="66"/>
  <c r="J5" i="66"/>
  <c r="I5" i="66"/>
  <c r="H5" i="66"/>
  <c r="C5" i="66"/>
  <c r="B5" i="66"/>
  <c r="J4" i="66"/>
  <c r="I4" i="66"/>
  <c r="H4" i="66"/>
  <c r="H3" i="66"/>
  <c r="H18" i="2"/>
  <c r="J84" i="64"/>
  <c r="I84" i="64"/>
  <c r="J83" i="64"/>
  <c r="I83" i="64"/>
  <c r="J82" i="64"/>
  <c r="I82" i="64"/>
  <c r="I81" i="64"/>
  <c r="J81" i="64"/>
  <c r="J80" i="64"/>
  <c r="I80" i="64"/>
  <c r="C79" i="64"/>
  <c r="B79" i="64"/>
  <c r="I78" i="64"/>
  <c r="J78" i="64"/>
  <c r="J77" i="64"/>
  <c r="I77" i="64"/>
  <c r="J76" i="64"/>
  <c r="I76" i="64"/>
  <c r="J75" i="64"/>
  <c r="I75" i="64"/>
  <c r="J74" i="64"/>
  <c r="I74" i="64"/>
  <c r="J73" i="64"/>
  <c r="I73" i="64"/>
  <c r="I72" i="64"/>
  <c r="J72" i="64"/>
  <c r="J71" i="64"/>
  <c r="I71" i="64"/>
  <c r="K71" i="64"/>
  <c r="I70" i="64"/>
  <c r="J70" i="64"/>
  <c r="J69" i="64"/>
  <c r="I69" i="64"/>
  <c r="J68" i="64"/>
  <c r="I68" i="64"/>
  <c r="J67" i="64"/>
  <c r="I67" i="64"/>
  <c r="C66" i="64"/>
  <c r="B66" i="64"/>
  <c r="J65" i="64"/>
  <c r="I65" i="64"/>
  <c r="J64" i="64"/>
  <c r="I64" i="64"/>
  <c r="J63" i="64"/>
  <c r="I63" i="64"/>
  <c r="J62" i="64"/>
  <c r="I62" i="64"/>
  <c r="C61" i="64"/>
  <c r="B61" i="64"/>
  <c r="J60" i="64"/>
  <c r="I60" i="64"/>
  <c r="J59" i="64"/>
  <c r="I59" i="64"/>
  <c r="J58" i="64"/>
  <c r="I58" i="64"/>
  <c r="C57" i="64"/>
  <c r="B57" i="64"/>
  <c r="J56" i="64"/>
  <c r="I56" i="64"/>
  <c r="J55" i="64"/>
  <c r="I55" i="64"/>
  <c r="J54" i="64"/>
  <c r="I54" i="64"/>
  <c r="I53" i="64"/>
  <c r="J53" i="64"/>
  <c r="C52" i="64"/>
  <c r="B52" i="64"/>
  <c r="J51" i="64"/>
  <c r="I51" i="64"/>
  <c r="J50" i="64"/>
  <c r="I50" i="64"/>
  <c r="J49" i="64"/>
  <c r="I49" i="64"/>
  <c r="I48" i="64"/>
  <c r="J48" i="64"/>
  <c r="J47" i="64"/>
  <c r="I47" i="64"/>
  <c r="I46" i="64"/>
  <c r="J46" i="64"/>
  <c r="J45" i="64"/>
  <c r="I45" i="64"/>
  <c r="J44" i="64"/>
  <c r="I44" i="64"/>
  <c r="J43" i="64"/>
  <c r="I43" i="64"/>
  <c r="J42" i="64"/>
  <c r="I42" i="64"/>
  <c r="C41" i="64"/>
  <c r="B41" i="64"/>
  <c r="J40" i="64"/>
  <c r="I40" i="64"/>
  <c r="J39" i="64"/>
  <c r="I39" i="64"/>
  <c r="J38" i="64"/>
  <c r="I38" i="64"/>
  <c r="J37" i="64"/>
  <c r="I37" i="64"/>
  <c r="K37" i="64"/>
  <c r="C36" i="64"/>
  <c r="B36" i="64"/>
  <c r="J35" i="64"/>
  <c r="I35" i="64"/>
  <c r="J34" i="64"/>
  <c r="I34" i="64"/>
  <c r="J33" i="64"/>
  <c r="I33" i="64"/>
  <c r="J32" i="64"/>
  <c r="I32" i="64"/>
  <c r="J31" i="64"/>
  <c r="I31" i="64"/>
  <c r="C30" i="64"/>
  <c r="B30" i="64"/>
  <c r="J29" i="64"/>
  <c r="I29" i="64"/>
  <c r="J28" i="64"/>
  <c r="I28" i="64"/>
  <c r="J27" i="64"/>
  <c r="I27" i="64"/>
  <c r="J26" i="64"/>
  <c r="I26" i="64"/>
  <c r="C25" i="64"/>
  <c r="B25" i="64"/>
  <c r="J24" i="64"/>
  <c r="I24" i="64"/>
  <c r="J23" i="64"/>
  <c r="K23" i="64"/>
  <c r="I23" i="64"/>
  <c r="J22" i="64"/>
  <c r="I22" i="64"/>
  <c r="J21" i="64"/>
  <c r="I21" i="64"/>
  <c r="H21" i="64"/>
  <c r="I149" i="6"/>
  <c r="J20" i="64"/>
  <c r="I20" i="64"/>
  <c r="H20" i="64"/>
  <c r="H149" i="6"/>
  <c r="J19" i="64"/>
  <c r="I19" i="64"/>
  <c r="H19" i="64"/>
  <c r="G149" i="6"/>
  <c r="D149" i="6"/>
  <c r="J18" i="64"/>
  <c r="I18" i="64"/>
  <c r="H18" i="64"/>
  <c r="F149" i="6"/>
  <c r="J17" i="64"/>
  <c r="I17" i="64"/>
  <c r="H17" i="64"/>
  <c r="I119" i="6"/>
  <c r="C16" i="64"/>
  <c r="B16" i="64"/>
  <c r="J15" i="64"/>
  <c r="I15" i="64"/>
  <c r="H15" i="64"/>
  <c r="H119" i="6"/>
  <c r="J14" i="64"/>
  <c r="I14" i="64"/>
  <c r="H14" i="64"/>
  <c r="G119" i="6"/>
  <c r="D119" i="6"/>
  <c r="J13" i="64"/>
  <c r="I13" i="64"/>
  <c r="H13" i="64"/>
  <c r="F119" i="6"/>
  <c r="J12" i="64"/>
  <c r="I12" i="64"/>
  <c r="H12" i="64"/>
  <c r="I89" i="6"/>
  <c r="J11" i="64"/>
  <c r="I11" i="64"/>
  <c r="H11" i="64"/>
  <c r="H89" i="6"/>
  <c r="J10" i="64"/>
  <c r="I10" i="64"/>
  <c r="H10" i="64"/>
  <c r="G89" i="6"/>
  <c r="D89" i="6"/>
  <c r="J9" i="64"/>
  <c r="I9" i="64"/>
  <c r="H9" i="64"/>
  <c r="F89" i="6"/>
  <c r="J8" i="64"/>
  <c r="I8" i="64"/>
  <c r="H8" i="64"/>
  <c r="C7" i="64"/>
  <c r="B7" i="64"/>
  <c r="J6" i="64"/>
  <c r="I6" i="64"/>
  <c r="H6" i="64"/>
  <c r="J5" i="64"/>
  <c r="I5" i="64"/>
  <c r="H5" i="64"/>
  <c r="C5" i="64"/>
  <c r="B5" i="64"/>
  <c r="J4" i="64"/>
  <c r="I4" i="64"/>
  <c r="H4" i="64"/>
  <c r="H3" i="64"/>
  <c r="E29" i="6"/>
  <c r="J45" i="30"/>
  <c r="I45" i="30"/>
  <c r="I44" i="30"/>
  <c r="J44" i="30"/>
  <c r="J43" i="30"/>
  <c r="I43" i="30"/>
  <c r="J42" i="30"/>
  <c r="I42" i="30"/>
  <c r="J41" i="30"/>
  <c r="I41" i="30"/>
  <c r="J40" i="30"/>
  <c r="I40" i="30"/>
  <c r="J39" i="30"/>
  <c r="I39" i="30"/>
  <c r="I38" i="30"/>
  <c r="J38" i="30"/>
  <c r="J37" i="30"/>
  <c r="I37" i="30"/>
  <c r="I36" i="30"/>
  <c r="J36" i="30"/>
  <c r="J35" i="30"/>
  <c r="I35" i="30"/>
  <c r="J34" i="30"/>
  <c r="I34" i="30"/>
  <c r="J33" i="30"/>
  <c r="I33" i="30"/>
  <c r="J32" i="30"/>
  <c r="I32" i="30"/>
  <c r="C31" i="30"/>
  <c r="B31" i="30"/>
  <c r="J30" i="30"/>
  <c r="I30" i="30"/>
  <c r="J29" i="30"/>
  <c r="I29" i="30"/>
  <c r="J28" i="30"/>
  <c r="I28" i="30"/>
  <c r="J27" i="30"/>
  <c r="I27" i="30"/>
  <c r="J26" i="30"/>
  <c r="I26" i="30"/>
  <c r="I25" i="30"/>
  <c r="J25" i="30"/>
  <c r="J24" i="30"/>
  <c r="I24" i="30"/>
  <c r="I23" i="30"/>
  <c r="J23" i="30"/>
  <c r="J22" i="30"/>
  <c r="I22" i="30"/>
  <c r="J21" i="30"/>
  <c r="I21" i="30"/>
  <c r="J20" i="30"/>
  <c r="I20" i="30"/>
  <c r="J19" i="30"/>
  <c r="I19" i="30"/>
  <c r="H19" i="30"/>
  <c r="J18" i="30"/>
  <c r="I18" i="30"/>
  <c r="H18" i="30"/>
  <c r="I17" i="30"/>
  <c r="J17" i="30"/>
  <c r="H17" i="30"/>
  <c r="I16" i="30"/>
  <c r="J16" i="30"/>
  <c r="H16" i="30"/>
  <c r="J15" i="30"/>
  <c r="I15" i="30"/>
  <c r="H15" i="30"/>
  <c r="J14" i="30"/>
  <c r="I14" i="30"/>
  <c r="H14" i="30"/>
  <c r="I13" i="30"/>
  <c r="J13" i="30"/>
  <c r="H13" i="30"/>
  <c r="I12" i="30"/>
  <c r="J12" i="30"/>
  <c r="H12" i="30"/>
  <c r="J11" i="30"/>
  <c r="I11" i="30"/>
  <c r="H11" i="30"/>
  <c r="J10" i="30"/>
  <c r="I10" i="30"/>
  <c r="H10" i="30"/>
  <c r="I9" i="30"/>
  <c r="J9" i="30"/>
  <c r="H9" i="30"/>
  <c r="I8" i="30"/>
  <c r="J8" i="30"/>
  <c r="H8" i="30"/>
  <c r="C8" i="30"/>
  <c r="B8" i="30"/>
  <c r="J7" i="30"/>
  <c r="I7" i="30"/>
  <c r="H7" i="30"/>
  <c r="C7" i="30"/>
  <c r="J6" i="30"/>
  <c r="I6" i="30"/>
  <c r="H6" i="30"/>
  <c r="B6" i="30"/>
  <c r="J5" i="30"/>
  <c r="I5" i="30"/>
  <c r="H5" i="30"/>
  <c r="B5" i="30"/>
  <c r="I4" i="30"/>
  <c r="J4" i="30"/>
  <c r="H4" i="30"/>
  <c r="H3" i="30"/>
  <c r="J56" i="62"/>
  <c r="I56" i="62"/>
  <c r="J55" i="62"/>
  <c r="I55" i="62"/>
  <c r="I54" i="62"/>
  <c r="J54" i="62"/>
  <c r="J53" i="62"/>
  <c r="I53" i="62"/>
  <c r="I52" i="62"/>
  <c r="J52" i="62"/>
  <c r="J51" i="62"/>
  <c r="I51" i="62"/>
  <c r="J50" i="62"/>
  <c r="I50" i="62"/>
  <c r="J49" i="62"/>
  <c r="I49" i="62"/>
  <c r="J48" i="62"/>
  <c r="I48" i="62"/>
  <c r="J47" i="62"/>
  <c r="I47" i="62"/>
  <c r="I46" i="62"/>
  <c r="J46" i="62"/>
  <c r="J45" i="62"/>
  <c r="I45" i="62"/>
  <c r="I44" i="62"/>
  <c r="J44" i="62"/>
  <c r="J43" i="62"/>
  <c r="I43" i="62"/>
  <c r="J42" i="62"/>
  <c r="I42" i="62"/>
  <c r="J41" i="62"/>
  <c r="I41" i="62"/>
  <c r="J40" i="62"/>
  <c r="I40" i="62"/>
  <c r="J39" i="62"/>
  <c r="I39" i="62"/>
  <c r="I38" i="62"/>
  <c r="J38" i="62"/>
  <c r="J37" i="62"/>
  <c r="I37" i="62"/>
  <c r="I36" i="62"/>
  <c r="J36" i="62"/>
  <c r="C35" i="62"/>
  <c r="B35" i="62"/>
  <c r="J34" i="62"/>
  <c r="I34" i="62"/>
  <c r="I33" i="62"/>
  <c r="J33" i="62"/>
  <c r="J32" i="62"/>
  <c r="I32" i="62"/>
  <c r="I31" i="62"/>
  <c r="J31" i="62"/>
  <c r="C30" i="62"/>
  <c r="B30" i="62"/>
  <c r="J29" i="62"/>
  <c r="I29" i="62"/>
  <c r="I28" i="62"/>
  <c r="J28" i="62"/>
  <c r="J27" i="62"/>
  <c r="I27" i="62"/>
  <c r="I26" i="62"/>
  <c r="J26" i="62"/>
  <c r="J25" i="62"/>
  <c r="I25" i="62"/>
  <c r="J24" i="62"/>
  <c r="I24" i="62"/>
  <c r="J23" i="62"/>
  <c r="I23" i="62"/>
  <c r="J22" i="62"/>
  <c r="I22" i="62"/>
  <c r="J21" i="62"/>
  <c r="I21" i="62"/>
  <c r="I20" i="62"/>
  <c r="J20" i="62"/>
  <c r="H20" i="62"/>
  <c r="J19" i="62"/>
  <c r="I19" i="62"/>
  <c r="H19" i="62"/>
  <c r="J18" i="62"/>
  <c r="I18" i="62"/>
  <c r="H18" i="62"/>
  <c r="I17" i="62"/>
  <c r="K17" i="62"/>
  <c r="J17" i="62"/>
  <c r="H17" i="62"/>
  <c r="I16" i="62"/>
  <c r="J16" i="62"/>
  <c r="H16" i="62"/>
  <c r="J15" i="62"/>
  <c r="I15" i="62"/>
  <c r="H15" i="62"/>
  <c r="C14" i="62"/>
  <c r="B14" i="62"/>
  <c r="I13" i="62"/>
  <c r="J13" i="62"/>
  <c r="H13" i="62"/>
  <c r="I12" i="62"/>
  <c r="J12" i="62"/>
  <c r="H12" i="62"/>
  <c r="J11" i="62"/>
  <c r="I11" i="62"/>
  <c r="H11" i="62"/>
  <c r="J10" i="62"/>
  <c r="I10" i="62"/>
  <c r="H10" i="62"/>
  <c r="I9" i="62"/>
  <c r="J9" i="62"/>
  <c r="H9" i="62"/>
  <c r="I8" i="62"/>
  <c r="J8" i="62"/>
  <c r="H8" i="62"/>
  <c r="J7" i="62"/>
  <c r="I7" i="62"/>
  <c r="H7" i="62"/>
  <c r="J6" i="62"/>
  <c r="I6" i="62"/>
  <c r="H6" i="62"/>
  <c r="I5" i="62"/>
  <c r="J5" i="62"/>
  <c r="H5" i="62"/>
  <c r="C5" i="62"/>
  <c r="I4" i="62"/>
  <c r="J4" i="62"/>
  <c r="H4" i="62"/>
  <c r="H3" i="62"/>
  <c r="J76" i="63"/>
  <c r="I76" i="63"/>
  <c r="J75" i="63"/>
  <c r="I75" i="63"/>
  <c r="J74" i="63"/>
  <c r="I74" i="63"/>
  <c r="J73" i="63"/>
  <c r="I73" i="63"/>
  <c r="I72" i="63"/>
  <c r="J72" i="63"/>
  <c r="J71" i="63"/>
  <c r="I71" i="63"/>
  <c r="I70" i="63"/>
  <c r="J70" i="63"/>
  <c r="J69" i="63"/>
  <c r="I69" i="63"/>
  <c r="J68" i="63"/>
  <c r="I68" i="63"/>
  <c r="J67" i="63"/>
  <c r="I67" i="63"/>
  <c r="J66" i="63"/>
  <c r="I66" i="63"/>
  <c r="J65" i="63"/>
  <c r="I65" i="63"/>
  <c r="C64" i="63"/>
  <c r="B64" i="63"/>
  <c r="J63" i="63"/>
  <c r="I63" i="63"/>
  <c r="J62" i="63"/>
  <c r="I62" i="63"/>
  <c r="I61" i="63"/>
  <c r="J61" i="63"/>
  <c r="J60" i="63"/>
  <c r="I60" i="63"/>
  <c r="I59" i="63"/>
  <c r="J59" i="63"/>
  <c r="J58" i="63"/>
  <c r="I58" i="63"/>
  <c r="J57" i="63"/>
  <c r="I57" i="63"/>
  <c r="J56" i="63"/>
  <c r="I56" i="63"/>
  <c r="J55" i="63"/>
  <c r="I55" i="63"/>
  <c r="J54" i="63"/>
  <c r="I54" i="63"/>
  <c r="I53" i="63"/>
  <c r="J53" i="63"/>
  <c r="J52" i="63"/>
  <c r="I52" i="63"/>
  <c r="I51" i="63"/>
  <c r="J51" i="63"/>
  <c r="J50" i="63"/>
  <c r="I50" i="63"/>
  <c r="C49" i="63"/>
  <c r="B49" i="63"/>
  <c r="I48" i="63"/>
  <c r="J48" i="63"/>
  <c r="J47" i="63"/>
  <c r="I47" i="63"/>
  <c r="J46" i="63"/>
  <c r="I46" i="63"/>
  <c r="J45" i="63"/>
  <c r="I45" i="63"/>
  <c r="C44" i="63"/>
  <c r="B44" i="63"/>
  <c r="J43" i="63"/>
  <c r="I43" i="63"/>
  <c r="J42" i="63"/>
  <c r="I42" i="63"/>
  <c r="J41" i="63"/>
  <c r="I41" i="63"/>
  <c r="J40" i="63"/>
  <c r="I40" i="63"/>
  <c r="I39" i="63"/>
  <c r="J39" i="63"/>
  <c r="J38" i="63"/>
  <c r="I38" i="63"/>
  <c r="I37" i="63"/>
  <c r="J37" i="63"/>
  <c r="J36" i="63"/>
  <c r="I36" i="63"/>
  <c r="J35" i="63"/>
  <c r="I35" i="63"/>
  <c r="J34" i="63"/>
  <c r="I34" i="63"/>
  <c r="J33" i="63"/>
  <c r="I33" i="63"/>
  <c r="J32" i="63"/>
  <c r="I32" i="63"/>
  <c r="C31" i="63"/>
  <c r="B31" i="63"/>
  <c r="J30" i="63"/>
  <c r="I30" i="63"/>
  <c r="J29" i="63"/>
  <c r="I29" i="63"/>
  <c r="I28" i="63"/>
  <c r="J28" i="63"/>
  <c r="J27" i="63"/>
  <c r="I27" i="63"/>
  <c r="K27" i="63"/>
  <c r="I26" i="63"/>
  <c r="J26" i="63"/>
  <c r="J25" i="63"/>
  <c r="I25" i="63"/>
  <c r="J24" i="63"/>
  <c r="I24" i="63"/>
  <c r="J23" i="63"/>
  <c r="I23" i="63"/>
  <c r="J22" i="63"/>
  <c r="I22" i="63"/>
  <c r="H22" i="63"/>
  <c r="I148" i="6"/>
  <c r="J21" i="63"/>
  <c r="I21" i="63"/>
  <c r="H21" i="63"/>
  <c r="H148" i="6"/>
  <c r="C20" i="63"/>
  <c r="B20" i="63"/>
  <c r="I19" i="63"/>
  <c r="J19" i="63"/>
  <c r="H19" i="63"/>
  <c r="G148" i="6"/>
  <c r="D148" i="6"/>
  <c r="J18" i="63"/>
  <c r="I18" i="63"/>
  <c r="H18" i="63"/>
  <c r="F148" i="6"/>
  <c r="J17" i="63"/>
  <c r="I17" i="63"/>
  <c r="H17" i="63"/>
  <c r="I118" i="6"/>
  <c r="J16" i="63"/>
  <c r="I16" i="63"/>
  <c r="H16" i="63"/>
  <c r="H118" i="6"/>
  <c r="J15" i="63"/>
  <c r="I15" i="63"/>
  <c r="H15" i="63"/>
  <c r="G118" i="6"/>
  <c r="D118" i="6"/>
  <c r="C14" i="63"/>
  <c r="B14" i="63"/>
  <c r="I13" i="63"/>
  <c r="J13" i="63"/>
  <c r="H13" i="63"/>
  <c r="F118" i="6"/>
  <c r="J12" i="63"/>
  <c r="I12" i="63"/>
  <c r="H12" i="63"/>
  <c r="I88" i="6"/>
  <c r="I11" i="63"/>
  <c r="J11" i="63"/>
  <c r="H11" i="63"/>
  <c r="H88" i="6"/>
  <c r="I10" i="63"/>
  <c r="J10" i="63"/>
  <c r="H10" i="63"/>
  <c r="G88" i="6"/>
  <c r="D88" i="6"/>
  <c r="J9" i="63"/>
  <c r="I9" i="63"/>
  <c r="H9" i="63"/>
  <c r="F88" i="6"/>
  <c r="I8" i="63"/>
  <c r="J8" i="63"/>
  <c r="H8" i="63"/>
  <c r="C7" i="63"/>
  <c r="B7" i="63"/>
  <c r="I6" i="63"/>
  <c r="J6" i="63"/>
  <c r="H6" i="63"/>
  <c r="J5" i="63"/>
  <c r="I5" i="63"/>
  <c r="H5" i="63"/>
  <c r="C5" i="63"/>
  <c r="B5" i="63"/>
  <c r="I4" i="63"/>
  <c r="J4" i="63"/>
  <c r="H4" i="63"/>
  <c r="H3" i="63"/>
  <c r="H16" i="2"/>
  <c r="H20" i="61"/>
  <c r="I147" i="6"/>
  <c r="H19" i="61"/>
  <c r="H147" i="6"/>
  <c r="H18" i="61"/>
  <c r="G147" i="6"/>
  <c r="D147" i="6"/>
  <c r="H17" i="61"/>
  <c r="F147" i="6"/>
  <c r="H16" i="61"/>
  <c r="I117" i="6"/>
  <c r="H15" i="61"/>
  <c r="H117" i="6"/>
  <c r="H14" i="61"/>
  <c r="G117" i="6"/>
  <c r="D117" i="6"/>
  <c r="J13" i="61"/>
  <c r="I13" i="61"/>
  <c r="H13" i="61"/>
  <c r="F117" i="6"/>
  <c r="J12" i="61"/>
  <c r="I12" i="61"/>
  <c r="H12" i="61"/>
  <c r="I87" i="6"/>
  <c r="I11" i="61"/>
  <c r="J11" i="61"/>
  <c r="H11" i="61"/>
  <c r="H87" i="6"/>
  <c r="J10" i="61"/>
  <c r="I10" i="61"/>
  <c r="H10" i="61"/>
  <c r="G87" i="6"/>
  <c r="D87" i="6"/>
  <c r="I9" i="61"/>
  <c r="J9" i="61"/>
  <c r="H9" i="61"/>
  <c r="F87" i="6"/>
  <c r="I8" i="61"/>
  <c r="J8" i="61"/>
  <c r="H8" i="61"/>
  <c r="L15" i="2"/>
  <c r="I7" i="61"/>
  <c r="J7" i="61"/>
  <c r="H7" i="61"/>
  <c r="K15" i="2"/>
  <c r="J6" i="61"/>
  <c r="I6" i="61"/>
  <c r="H6" i="61"/>
  <c r="G57" i="6"/>
  <c r="C6" i="61"/>
  <c r="B6" i="61"/>
  <c r="I5" i="61"/>
  <c r="J5" i="61"/>
  <c r="H5" i="61"/>
  <c r="F27" i="6"/>
  <c r="C4" i="61"/>
  <c r="B4" i="61"/>
  <c r="H3" i="61"/>
  <c r="H15" i="2"/>
  <c r="J90" i="60"/>
  <c r="I90" i="60"/>
  <c r="J89" i="60"/>
  <c r="I89" i="60"/>
  <c r="J88" i="60"/>
  <c r="I88" i="60"/>
  <c r="J87" i="60"/>
  <c r="I87" i="60"/>
  <c r="J86" i="60"/>
  <c r="I86" i="60"/>
  <c r="J85" i="60"/>
  <c r="I85" i="60"/>
  <c r="B84" i="60"/>
  <c r="J83" i="60"/>
  <c r="I83" i="60"/>
  <c r="J82" i="60"/>
  <c r="I82" i="60"/>
  <c r="J81" i="60"/>
  <c r="I81" i="60"/>
  <c r="I80" i="60"/>
  <c r="J80" i="60"/>
  <c r="J79" i="60"/>
  <c r="I79" i="60"/>
  <c r="J78" i="60"/>
  <c r="I78" i="60"/>
  <c r="B77" i="60"/>
  <c r="J76" i="60"/>
  <c r="I76" i="60"/>
  <c r="J75" i="60"/>
  <c r="I75" i="60"/>
  <c r="J74" i="60"/>
  <c r="I74" i="60"/>
  <c r="J73" i="60"/>
  <c r="I73" i="60"/>
  <c r="J72" i="60"/>
  <c r="I72" i="60"/>
  <c r="J71" i="60"/>
  <c r="I71" i="60"/>
  <c r="J70" i="60"/>
  <c r="I70" i="60"/>
  <c r="I69" i="60"/>
  <c r="J69" i="60"/>
  <c r="J68" i="60"/>
  <c r="I68" i="60"/>
  <c r="J67" i="60"/>
  <c r="I67" i="60"/>
  <c r="J66" i="60"/>
  <c r="I66" i="60"/>
  <c r="J65" i="60"/>
  <c r="I65" i="60"/>
  <c r="B64" i="60"/>
  <c r="J63" i="60"/>
  <c r="I63" i="60"/>
  <c r="I62" i="60"/>
  <c r="J62" i="60"/>
  <c r="J61" i="60"/>
  <c r="I61" i="60"/>
  <c r="J60" i="60"/>
  <c r="I60" i="60"/>
  <c r="J59" i="60"/>
  <c r="I59" i="60"/>
  <c r="J58" i="60"/>
  <c r="I58" i="60"/>
  <c r="J56" i="60"/>
  <c r="I56" i="60"/>
  <c r="J55" i="60"/>
  <c r="I55" i="60"/>
  <c r="J54" i="60"/>
  <c r="I54" i="60"/>
  <c r="J53" i="60"/>
  <c r="I53" i="60"/>
  <c r="J52" i="60"/>
  <c r="I52" i="60"/>
  <c r="J51" i="60"/>
  <c r="I51" i="60"/>
  <c r="J50" i="60"/>
  <c r="I50" i="60"/>
  <c r="I48" i="60"/>
  <c r="J48" i="60"/>
  <c r="J47" i="60"/>
  <c r="I47" i="60"/>
  <c r="J46" i="60"/>
  <c r="I46" i="60"/>
  <c r="J45" i="60"/>
  <c r="I45" i="60"/>
  <c r="I44" i="60"/>
  <c r="J44" i="60"/>
  <c r="B43" i="60"/>
  <c r="J42" i="60"/>
  <c r="I42" i="60"/>
  <c r="J41" i="60"/>
  <c r="I41" i="60"/>
  <c r="J40" i="60"/>
  <c r="I40" i="60"/>
  <c r="J39" i="60"/>
  <c r="I39" i="60"/>
  <c r="J38" i="60"/>
  <c r="I38" i="60"/>
  <c r="J37" i="60"/>
  <c r="I37" i="60"/>
  <c r="J36" i="60"/>
  <c r="I36" i="60"/>
  <c r="J35" i="60"/>
  <c r="I35" i="60"/>
  <c r="I34" i="60"/>
  <c r="J34" i="60"/>
  <c r="J33" i="60"/>
  <c r="I33" i="60"/>
  <c r="J32" i="60"/>
  <c r="I32" i="60"/>
  <c r="J31" i="60"/>
  <c r="I31" i="60"/>
  <c r="J30" i="60"/>
  <c r="I30" i="60"/>
  <c r="J29" i="60"/>
  <c r="I29" i="60"/>
  <c r="J28" i="60"/>
  <c r="I28" i="60"/>
  <c r="J27" i="60"/>
  <c r="I27" i="60"/>
  <c r="J26" i="60"/>
  <c r="I26" i="60"/>
  <c r="B25" i="60"/>
  <c r="J24" i="60"/>
  <c r="I24" i="60"/>
  <c r="J23" i="60"/>
  <c r="I23" i="60"/>
  <c r="J22" i="60"/>
  <c r="I22" i="60"/>
  <c r="J21" i="60"/>
  <c r="I21" i="60"/>
  <c r="J20" i="60"/>
  <c r="I20" i="60"/>
  <c r="H20" i="60"/>
  <c r="I146" i="6"/>
  <c r="J19" i="60"/>
  <c r="I19" i="60"/>
  <c r="H19" i="60"/>
  <c r="H146" i="6"/>
  <c r="J18" i="60"/>
  <c r="I18" i="60"/>
  <c r="H18" i="60"/>
  <c r="G146" i="6"/>
  <c r="D146" i="6"/>
  <c r="I17" i="60"/>
  <c r="J17" i="60"/>
  <c r="H17" i="60"/>
  <c r="F146" i="6"/>
  <c r="J16" i="60"/>
  <c r="I16" i="60"/>
  <c r="H16" i="60"/>
  <c r="I116" i="6"/>
  <c r="I15" i="60"/>
  <c r="J15" i="60"/>
  <c r="H15" i="60"/>
  <c r="H116" i="6"/>
  <c r="J14" i="60"/>
  <c r="I14" i="60"/>
  <c r="H14" i="60"/>
  <c r="G116" i="6"/>
  <c r="D116" i="6"/>
  <c r="J13" i="60"/>
  <c r="I13" i="60"/>
  <c r="H13" i="60"/>
  <c r="F116" i="6"/>
  <c r="J12" i="60"/>
  <c r="I12" i="60"/>
  <c r="H12" i="60"/>
  <c r="I86" i="6"/>
  <c r="J11" i="60"/>
  <c r="I11" i="60"/>
  <c r="H11" i="60"/>
  <c r="H86" i="6"/>
  <c r="J10" i="60"/>
  <c r="I10" i="60"/>
  <c r="H10" i="60"/>
  <c r="G86" i="6"/>
  <c r="D86" i="6"/>
  <c r="J9" i="60"/>
  <c r="I9" i="60"/>
  <c r="H9" i="60"/>
  <c r="F86" i="6"/>
  <c r="J8" i="60"/>
  <c r="I8" i="60"/>
  <c r="H8" i="60"/>
  <c r="J7" i="60"/>
  <c r="I7" i="60"/>
  <c r="H7" i="60"/>
  <c r="J6" i="60"/>
  <c r="I6" i="60"/>
  <c r="H6" i="60"/>
  <c r="B6" i="60"/>
  <c r="J4" i="60"/>
  <c r="I4" i="60"/>
  <c r="H4" i="60"/>
  <c r="H3" i="60"/>
  <c r="E26" i="6"/>
  <c r="E56" i="6"/>
  <c r="J62" i="24"/>
  <c r="I62" i="24"/>
  <c r="J61" i="24"/>
  <c r="I61" i="24"/>
  <c r="J60" i="24"/>
  <c r="K60" i="24"/>
  <c r="I60" i="24"/>
  <c r="J59" i="24"/>
  <c r="I59" i="24"/>
  <c r="J58" i="24"/>
  <c r="I58" i="24"/>
  <c r="I57" i="24"/>
  <c r="J57" i="24"/>
  <c r="J56" i="24"/>
  <c r="I56" i="24"/>
  <c r="J55" i="24"/>
  <c r="I55" i="24"/>
  <c r="I54" i="24"/>
  <c r="J54" i="24"/>
  <c r="J53" i="24"/>
  <c r="I53" i="24"/>
  <c r="J52" i="24"/>
  <c r="K52" i="24"/>
  <c r="I52" i="24"/>
  <c r="I51" i="24"/>
  <c r="J51" i="24"/>
  <c r="I50" i="24"/>
  <c r="J50" i="24"/>
  <c r="J49" i="24"/>
  <c r="I49" i="24"/>
  <c r="J48" i="24"/>
  <c r="I48" i="24"/>
  <c r="J47" i="24"/>
  <c r="I47" i="24"/>
  <c r="I46" i="24"/>
  <c r="J46" i="24"/>
  <c r="J45" i="24"/>
  <c r="I45" i="24"/>
  <c r="J44" i="24"/>
  <c r="I44" i="24"/>
  <c r="J43" i="24"/>
  <c r="I43" i="24"/>
  <c r="J42" i="24"/>
  <c r="I42" i="24"/>
  <c r="J41" i="24"/>
  <c r="I41" i="24"/>
  <c r="J40" i="24"/>
  <c r="I40" i="24"/>
  <c r="I39" i="24"/>
  <c r="J39" i="24"/>
  <c r="J38" i="24"/>
  <c r="I38" i="24"/>
  <c r="J37" i="24"/>
  <c r="I37" i="24"/>
  <c r="J36" i="24"/>
  <c r="I36" i="24"/>
  <c r="J35" i="24"/>
  <c r="I35" i="24"/>
  <c r="J34" i="24"/>
  <c r="I34" i="24"/>
  <c r="J33" i="24"/>
  <c r="I33" i="24"/>
  <c r="J32" i="24"/>
  <c r="I32" i="24"/>
  <c r="J31" i="24"/>
  <c r="I31" i="24"/>
  <c r="J30" i="24"/>
  <c r="I30" i="24"/>
  <c r="J29" i="24"/>
  <c r="I29" i="24"/>
  <c r="J28" i="24"/>
  <c r="I28" i="24"/>
  <c r="C27" i="24"/>
  <c r="B27" i="24"/>
  <c r="J26" i="24"/>
  <c r="I26" i="24"/>
  <c r="J24" i="24"/>
  <c r="I24" i="24"/>
  <c r="I23" i="24"/>
  <c r="J23" i="24"/>
  <c r="I22" i="24"/>
  <c r="J22" i="24"/>
  <c r="H22" i="24"/>
  <c r="I145" i="6"/>
  <c r="J21" i="24"/>
  <c r="I21" i="24"/>
  <c r="H21" i="24"/>
  <c r="H145" i="6"/>
  <c r="J20" i="24"/>
  <c r="I20" i="24"/>
  <c r="H20" i="24"/>
  <c r="G145" i="6"/>
  <c r="D145" i="6"/>
  <c r="J19" i="24"/>
  <c r="I19" i="24"/>
  <c r="H19" i="24"/>
  <c r="F145" i="6"/>
  <c r="J18" i="24"/>
  <c r="I18" i="24"/>
  <c r="H18" i="24"/>
  <c r="I115" i="6"/>
  <c r="J17" i="24"/>
  <c r="I17" i="24"/>
  <c r="H17" i="24"/>
  <c r="H115" i="6"/>
  <c r="C16" i="24"/>
  <c r="B16" i="24"/>
  <c r="J15" i="24"/>
  <c r="I15" i="24"/>
  <c r="H15" i="24"/>
  <c r="G115" i="6"/>
  <c r="D115" i="6"/>
  <c r="I14" i="24"/>
  <c r="J14" i="24"/>
  <c r="H14" i="24"/>
  <c r="F115" i="6"/>
  <c r="J13" i="24"/>
  <c r="I13" i="24"/>
  <c r="H13" i="24"/>
  <c r="I85" i="6"/>
  <c r="J12" i="24"/>
  <c r="I12" i="24"/>
  <c r="H12" i="24"/>
  <c r="H85" i="6"/>
  <c r="C11" i="24"/>
  <c r="B11" i="24"/>
  <c r="J10" i="24"/>
  <c r="I10" i="24"/>
  <c r="H10" i="24"/>
  <c r="G85" i="6"/>
  <c r="D85" i="6"/>
  <c r="J9" i="24"/>
  <c r="I9" i="24"/>
  <c r="H9" i="24"/>
  <c r="F85" i="6"/>
  <c r="I8" i="24"/>
  <c r="J8" i="24"/>
  <c r="H8" i="24"/>
  <c r="C8" i="24"/>
  <c r="J7" i="24"/>
  <c r="I7" i="24"/>
  <c r="H7" i="24"/>
  <c r="B7" i="24"/>
  <c r="J6" i="24"/>
  <c r="I6" i="24"/>
  <c r="H6" i="24"/>
  <c r="B6" i="24"/>
  <c r="C5" i="24"/>
  <c r="B5" i="24"/>
  <c r="J4" i="24"/>
  <c r="I4" i="24"/>
  <c r="H4" i="24"/>
  <c r="H3" i="24"/>
  <c r="E25" i="6"/>
  <c r="B80" i="59"/>
  <c r="B69" i="59"/>
  <c r="B59" i="59"/>
  <c r="B38" i="59"/>
  <c r="J33" i="59"/>
  <c r="I33" i="59"/>
  <c r="J31" i="59"/>
  <c r="I31" i="59"/>
  <c r="J30" i="59"/>
  <c r="I30" i="59"/>
  <c r="I29" i="59"/>
  <c r="J29" i="59"/>
  <c r="J28" i="59"/>
  <c r="I28" i="59"/>
  <c r="J27" i="59"/>
  <c r="I27" i="59"/>
  <c r="J26" i="59"/>
  <c r="I26" i="59"/>
  <c r="J25" i="59"/>
  <c r="I25" i="59"/>
  <c r="J24" i="59"/>
  <c r="I24" i="59"/>
  <c r="J23" i="59"/>
  <c r="I23" i="59"/>
  <c r="J22" i="59"/>
  <c r="I22" i="59"/>
  <c r="J21" i="59"/>
  <c r="I21" i="59"/>
  <c r="H21" i="59"/>
  <c r="I144" i="6"/>
  <c r="J20" i="59"/>
  <c r="I20" i="59"/>
  <c r="H20" i="59"/>
  <c r="H144" i="6"/>
  <c r="J19" i="59"/>
  <c r="I19" i="59"/>
  <c r="H19" i="59"/>
  <c r="G144" i="6"/>
  <c r="D144" i="6"/>
  <c r="J18" i="59"/>
  <c r="I18" i="59"/>
  <c r="H18" i="59"/>
  <c r="F144" i="6"/>
  <c r="I17" i="59"/>
  <c r="J17" i="59"/>
  <c r="H17" i="59"/>
  <c r="I114" i="6"/>
  <c r="J16" i="59"/>
  <c r="I16" i="59"/>
  <c r="H16" i="59"/>
  <c r="H114" i="6"/>
  <c r="J15" i="59"/>
  <c r="I15" i="59"/>
  <c r="H15" i="59"/>
  <c r="G114" i="6"/>
  <c r="D114" i="6"/>
  <c r="J14" i="59"/>
  <c r="I14" i="59"/>
  <c r="H14" i="59"/>
  <c r="F114" i="6"/>
  <c r="J13" i="59"/>
  <c r="I13" i="59"/>
  <c r="H13" i="59"/>
  <c r="I84" i="6"/>
  <c r="B12" i="59"/>
  <c r="J11" i="59"/>
  <c r="I11" i="59"/>
  <c r="H11" i="59"/>
  <c r="H84" i="6"/>
  <c r="J10" i="59"/>
  <c r="I10" i="59"/>
  <c r="K10" i="59"/>
  <c r="H10" i="59"/>
  <c r="G84" i="6"/>
  <c r="D84" i="6"/>
  <c r="J9" i="59"/>
  <c r="I9" i="59"/>
  <c r="H9" i="59"/>
  <c r="F84" i="6"/>
  <c r="J8" i="59"/>
  <c r="I8" i="59"/>
  <c r="K8" i="59"/>
  <c r="H8" i="59"/>
  <c r="J7" i="59"/>
  <c r="I7" i="59"/>
  <c r="H7" i="59"/>
  <c r="J6" i="59"/>
  <c r="I6" i="59"/>
  <c r="H6" i="59"/>
  <c r="B6" i="59"/>
  <c r="J5" i="59"/>
  <c r="I5" i="59"/>
  <c r="H5" i="59"/>
  <c r="H3" i="59"/>
  <c r="E24" i="6"/>
  <c r="H12" i="2"/>
  <c r="J51" i="31"/>
  <c r="I51" i="31"/>
  <c r="J50" i="31"/>
  <c r="I50" i="31"/>
  <c r="J49" i="31"/>
  <c r="I49" i="31"/>
  <c r="J48" i="31"/>
  <c r="I48" i="31"/>
  <c r="J47" i="31"/>
  <c r="I47" i="31"/>
  <c r="J46" i="31"/>
  <c r="I46" i="31"/>
  <c r="J45" i="31"/>
  <c r="I45" i="31"/>
  <c r="C44" i="31"/>
  <c r="B44" i="31"/>
  <c r="J43" i="31"/>
  <c r="I43" i="31"/>
  <c r="J42" i="31"/>
  <c r="I42" i="31"/>
  <c r="J41" i="31"/>
  <c r="I41" i="31"/>
  <c r="J40" i="31"/>
  <c r="K40" i="31"/>
  <c r="I40" i="31"/>
  <c r="J39" i="31"/>
  <c r="I39" i="31"/>
  <c r="J38" i="31"/>
  <c r="I38" i="31"/>
  <c r="J37" i="31"/>
  <c r="I37" i="31"/>
  <c r="J36" i="31"/>
  <c r="I36" i="31"/>
  <c r="J35" i="31"/>
  <c r="I35" i="31"/>
  <c r="C34" i="31"/>
  <c r="B34" i="31"/>
  <c r="J33" i="31"/>
  <c r="I33" i="31"/>
  <c r="J32" i="31"/>
  <c r="I32" i="31"/>
  <c r="J31" i="31"/>
  <c r="I31" i="31"/>
  <c r="J30" i="31"/>
  <c r="I30" i="31"/>
  <c r="J29" i="31"/>
  <c r="I29" i="31"/>
  <c r="J28" i="31"/>
  <c r="I28" i="31"/>
  <c r="J27" i="31"/>
  <c r="I27" i="31"/>
  <c r="I26" i="31"/>
  <c r="J26" i="31"/>
  <c r="J25" i="31"/>
  <c r="I25" i="31"/>
  <c r="J24" i="31"/>
  <c r="I24" i="31"/>
  <c r="J23" i="31"/>
  <c r="I23" i="31"/>
  <c r="J22" i="31"/>
  <c r="I22" i="31"/>
  <c r="H21" i="31"/>
  <c r="I143" i="6"/>
  <c r="J21" i="31"/>
  <c r="I21" i="31"/>
  <c r="H20" i="31"/>
  <c r="H143" i="6"/>
  <c r="J20" i="31"/>
  <c r="I20" i="31"/>
  <c r="H18" i="31"/>
  <c r="G143" i="6"/>
  <c r="D143" i="6"/>
  <c r="C19" i="31"/>
  <c r="B19" i="31"/>
  <c r="J18" i="31"/>
  <c r="I18" i="31"/>
  <c r="H17" i="31"/>
  <c r="F143" i="6"/>
  <c r="J17" i="31"/>
  <c r="I17" i="31"/>
  <c r="H16" i="31"/>
  <c r="I113" i="6"/>
  <c r="J16" i="31"/>
  <c r="I16" i="31"/>
  <c r="H15" i="31"/>
  <c r="H113" i="6"/>
  <c r="J15" i="31"/>
  <c r="K15" i="31"/>
  <c r="I15" i="31"/>
  <c r="H14" i="31"/>
  <c r="G113" i="6"/>
  <c r="D113" i="6"/>
  <c r="I14" i="31"/>
  <c r="J14" i="31"/>
  <c r="H13" i="31"/>
  <c r="F113" i="6"/>
  <c r="J13" i="31"/>
  <c r="I13" i="31"/>
  <c r="H12" i="31"/>
  <c r="I83" i="6"/>
  <c r="J12" i="31"/>
  <c r="I12" i="31"/>
  <c r="H11" i="31"/>
  <c r="H83" i="6"/>
  <c r="J11" i="31"/>
  <c r="I11" i="31"/>
  <c r="H10" i="31"/>
  <c r="G83" i="6"/>
  <c r="D83" i="6"/>
  <c r="I10" i="31"/>
  <c r="J10" i="31"/>
  <c r="H8" i="31"/>
  <c r="F83" i="6"/>
  <c r="C9" i="31"/>
  <c r="B9" i="31"/>
  <c r="J8" i="31"/>
  <c r="I8" i="31"/>
  <c r="H7" i="31"/>
  <c r="J6" i="31"/>
  <c r="I6" i="31"/>
  <c r="H6" i="31"/>
  <c r="J5" i="31"/>
  <c r="I5" i="31"/>
  <c r="K5" i="31"/>
  <c r="H5" i="31"/>
  <c r="C5" i="31"/>
  <c r="C7" i="31"/>
  <c r="C6" i="31"/>
  <c r="J4" i="31"/>
  <c r="I4" i="31"/>
  <c r="H4" i="31"/>
  <c r="H3" i="31"/>
  <c r="H11" i="2"/>
  <c r="E23" i="6"/>
  <c r="I115" i="58"/>
  <c r="J115" i="58"/>
  <c r="J114" i="58"/>
  <c r="I114" i="58"/>
  <c r="I113" i="58"/>
  <c r="J113" i="58"/>
  <c r="I112" i="58"/>
  <c r="J112" i="58"/>
  <c r="J111" i="58"/>
  <c r="I111" i="58"/>
  <c r="J110" i="58"/>
  <c r="I110" i="58"/>
  <c r="J109" i="58"/>
  <c r="I109" i="58"/>
  <c r="C108" i="58"/>
  <c r="B108" i="58"/>
  <c r="J107" i="58"/>
  <c r="I107" i="58"/>
  <c r="J106" i="58"/>
  <c r="I106" i="58"/>
  <c r="J105" i="58"/>
  <c r="I105" i="58"/>
  <c r="I104" i="58"/>
  <c r="J104" i="58"/>
  <c r="J103" i="58"/>
  <c r="I103" i="58"/>
  <c r="J102" i="58"/>
  <c r="I102" i="58"/>
  <c r="J101" i="58"/>
  <c r="I101" i="58"/>
  <c r="J100" i="58"/>
  <c r="I100" i="58"/>
  <c r="J99" i="58"/>
  <c r="I99" i="58"/>
  <c r="J98" i="58"/>
  <c r="I98" i="58"/>
  <c r="J97" i="58"/>
  <c r="I97" i="58"/>
  <c r="J96" i="58"/>
  <c r="I96" i="58"/>
  <c r="J95" i="58"/>
  <c r="I95" i="58"/>
  <c r="J94" i="58"/>
  <c r="I94" i="58"/>
  <c r="J93" i="58"/>
  <c r="I93" i="58"/>
  <c r="J92" i="58"/>
  <c r="I92" i="58"/>
  <c r="J91" i="58"/>
  <c r="I91" i="58"/>
  <c r="J90" i="58"/>
  <c r="I90" i="58"/>
  <c r="J89" i="58"/>
  <c r="I89" i="58"/>
  <c r="J88" i="58"/>
  <c r="I88" i="58"/>
  <c r="J87" i="58"/>
  <c r="I87" i="58"/>
  <c r="J86" i="58"/>
  <c r="I86" i="58"/>
  <c r="J85" i="58"/>
  <c r="I85" i="58"/>
  <c r="J84" i="58"/>
  <c r="I84" i="58"/>
  <c r="J83" i="58"/>
  <c r="I83" i="58"/>
  <c r="J82" i="58"/>
  <c r="I82" i="58"/>
  <c r="J81" i="58"/>
  <c r="I81" i="58"/>
  <c r="J80" i="58"/>
  <c r="I80" i="58"/>
  <c r="I79" i="58"/>
  <c r="J79" i="58"/>
  <c r="J78" i="58"/>
  <c r="I78" i="58"/>
  <c r="J77" i="58"/>
  <c r="I77" i="58"/>
  <c r="J76" i="58"/>
  <c r="I76" i="58"/>
  <c r="J75" i="58"/>
  <c r="I75" i="58"/>
  <c r="J74" i="58"/>
  <c r="I74" i="58"/>
  <c r="J73" i="58"/>
  <c r="I73" i="58"/>
  <c r="J72" i="58"/>
  <c r="I72" i="58"/>
  <c r="J71" i="58"/>
  <c r="I71" i="58"/>
  <c r="J70" i="58"/>
  <c r="I70" i="58"/>
  <c r="J69" i="58"/>
  <c r="I69" i="58"/>
  <c r="J68" i="58"/>
  <c r="I68" i="58"/>
  <c r="J67" i="58"/>
  <c r="I67" i="58"/>
  <c r="J66" i="58"/>
  <c r="I66" i="58"/>
  <c r="J65" i="58"/>
  <c r="I65" i="58"/>
  <c r="J64" i="58"/>
  <c r="I64" i="58"/>
  <c r="J63" i="58"/>
  <c r="I63" i="58"/>
  <c r="J62" i="58"/>
  <c r="I62" i="58"/>
  <c r="J61" i="58"/>
  <c r="I61" i="58"/>
  <c r="J60" i="58"/>
  <c r="I60" i="58"/>
  <c r="J59" i="58"/>
  <c r="I59" i="58"/>
  <c r="J58" i="58"/>
  <c r="I58" i="58"/>
  <c r="C57" i="58"/>
  <c r="B57" i="58"/>
  <c r="J56" i="58"/>
  <c r="I56" i="58"/>
  <c r="J55" i="58"/>
  <c r="I55" i="58"/>
  <c r="J54" i="58"/>
  <c r="I54" i="58"/>
  <c r="J53" i="58"/>
  <c r="I53" i="58"/>
  <c r="J52" i="58"/>
  <c r="I52" i="58"/>
  <c r="J51" i="58"/>
  <c r="I51" i="58"/>
  <c r="J50" i="58"/>
  <c r="I50" i="58"/>
  <c r="J49" i="58"/>
  <c r="K49" i="58"/>
  <c r="I49" i="58"/>
  <c r="J48" i="58"/>
  <c r="I48" i="58"/>
  <c r="J47" i="58"/>
  <c r="I47" i="58"/>
  <c r="J46" i="58"/>
  <c r="I46" i="58"/>
  <c r="J45" i="58"/>
  <c r="K45" i="58"/>
  <c r="I45" i="58"/>
  <c r="J44" i="58"/>
  <c r="I44" i="58"/>
  <c r="J43" i="58"/>
  <c r="I43" i="58"/>
  <c r="J42" i="58"/>
  <c r="I42" i="58"/>
  <c r="J41" i="58"/>
  <c r="K41" i="58"/>
  <c r="I41" i="58"/>
  <c r="I40" i="58"/>
  <c r="J40" i="58"/>
  <c r="J39" i="58"/>
  <c r="I39" i="58"/>
  <c r="J38" i="58"/>
  <c r="I38" i="58"/>
  <c r="J37" i="58"/>
  <c r="K37" i="58"/>
  <c r="I37" i="58"/>
  <c r="J36" i="58"/>
  <c r="I36" i="58"/>
  <c r="J35" i="58"/>
  <c r="I35" i="58"/>
  <c r="J34" i="58"/>
  <c r="I34" i="58"/>
  <c r="J33" i="58"/>
  <c r="I33" i="58"/>
  <c r="J32" i="58"/>
  <c r="I32" i="58"/>
  <c r="J31" i="58"/>
  <c r="I31" i="58"/>
  <c r="J30" i="58"/>
  <c r="I30" i="58"/>
  <c r="J29" i="58"/>
  <c r="I29" i="58"/>
  <c r="C28" i="58"/>
  <c r="B28" i="58"/>
  <c r="J27" i="58"/>
  <c r="I27" i="58"/>
  <c r="J26" i="58"/>
  <c r="I26" i="58"/>
  <c r="J25" i="58"/>
  <c r="I25" i="58"/>
  <c r="J24" i="58"/>
  <c r="I24" i="58"/>
  <c r="J23" i="58"/>
  <c r="I23" i="58"/>
  <c r="J22" i="58"/>
  <c r="I22" i="58"/>
  <c r="J21" i="58"/>
  <c r="I21" i="58"/>
  <c r="J20" i="58"/>
  <c r="I20" i="58"/>
  <c r="H20" i="58"/>
  <c r="I142" i="6"/>
  <c r="J19" i="58"/>
  <c r="I19" i="58"/>
  <c r="H19" i="58"/>
  <c r="H142" i="6"/>
  <c r="J18" i="58"/>
  <c r="I18" i="58"/>
  <c r="H18" i="58"/>
  <c r="G142" i="6"/>
  <c r="D142" i="6"/>
  <c r="J17" i="58"/>
  <c r="I17" i="58"/>
  <c r="H17" i="58"/>
  <c r="F142" i="6"/>
  <c r="J16" i="58"/>
  <c r="I16" i="58"/>
  <c r="H16" i="58"/>
  <c r="I112" i="6"/>
  <c r="J15" i="58"/>
  <c r="I15" i="58"/>
  <c r="H15" i="58"/>
  <c r="H112" i="6"/>
  <c r="J14" i="58"/>
  <c r="I14" i="58"/>
  <c r="H14" i="58"/>
  <c r="G112" i="6"/>
  <c r="D112" i="6"/>
  <c r="J13" i="58"/>
  <c r="I13" i="58"/>
  <c r="H13" i="58"/>
  <c r="F112" i="6"/>
  <c r="J12" i="58"/>
  <c r="I12" i="58"/>
  <c r="H12" i="58"/>
  <c r="I82" i="6"/>
  <c r="J11" i="58"/>
  <c r="I11" i="58"/>
  <c r="H11" i="58"/>
  <c r="H82" i="6"/>
  <c r="J10" i="58"/>
  <c r="I10" i="58"/>
  <c r="H10" i="58"/>
  <c r="G82" i="6"/>
  <c r="D82" i="6"/>
  <c r="C9" i="58"/>
  <c r="B9" i="58"/>
  <c r="J8" i="58"/>
  <c r="I8" i="58"/>
  <c r="H8" i="58"/>
  <c r="F82" i="6"/>
  <c r="J7" i="58"/>
  <c r="I7" i="58"/>
  <c r="H7" i="58"/>
  <c r="J6" i="58"/>
  <c r="I6" i="58"/>
  <c r="H6" i="58"/>
  <c r="J5" i="58"/>
  <c r="I5" i="58"/>
  <c r="H5" i="58"/>
  <c r="C5" i="58"/>
  <c r="B5" i="58"/>
  <c r="J4" i="58"/>
  <c r="I4" i="58"/>
  <c r="H4" i="58"/>
  <c r="H3" i="58"/>
  <c r="E52" i="6"/>
  <c r="J31" i="29"/>
  <c r="I31" i="29"/>
  <c r="J30" i="29"/>
  <c r="I30" i="29"/>
  <c r="J29" i="29"/>
  <c r="I29" i="29"/>
  <c r="J28" i="29"/>
  <c r="I28" i="29"/>
  <c r="J27" i="29"/>
  <c r="I27" i="29"/>
  <c r="J26" i="29"/>
  <c r="I26" i="29"/>
  <c r="J25" i="29"/>
  <c r="I25" i="29"/>
  <c r="J24" i="29"/>
  <c r="I24" i="29"/>
  <c r="J23" i="29"/>
  <c r="I23" i="29"/>
  <c r="J22" i="29"/>
  <c r="I22" i="29"/>
  <c r="J21" i="29"/>
  <c r="I21" i="29"/>
  <c r="J20" i="29"/>
  <c r="I20" i="29"/>
  <c r="H20" i="29"/>
  <c r="I141" i="6"/>
  <c r="C19" i="29"/>
  <c r="B19" i="29"/>
  <c r="J18" i="29"/>
  <c r="I18" i="29"/>
  <c r="H18" i="29"/>
  <c r="H141" i="6"/>
  <c r="J17" i="29"/>
  <c r="I17" i="29"/>
  <c r="H17" i="29"/>
  <c r="G141" i="6"/>
  <c r="D141" i="6"/>
  <c r="J16" i="29"/>
  <c r="I16" i="29"/>
  <c r="H16" i="29"/>
  <c r="F141" i="6"/>
  <c r="I15" i="29"/>
  <c r="J15" i="29"/>
  <c r="H15" i="29"/>
  <c r="I111" i="6"/>
  <c r="J14" i="29"/>
  <c r="I14" i="29"/>
  <c r="H14" i="29"/>
  <c r="H111" i="6"/>
  <c r="I13" i="29"/>
  <c r="J13" i="29"/>
  <c r="H13" i="29"/>
  <c r="G111" i="6"/>
  <c r="D111" i="6"/>
  <c r="J12" i="29"/>
  <c r="I12" i="29"/>
  <c r="H12" i="29"/>
  <c r="F111" i="6"/>
  <c r="I11" i="29"/>
  <c r="J11" i="29"/>
  <c r="H11" i="29"/>
  <c r="I81" i="6"/>
  <c r="C11" i="29"/>
  <c r="J10" i="29"/>
  <c r="I10" i="29"/>
  <c r="H10" i="29"/>
  <c r="H81" i="6"/>
  <c r="B10" i="29"/>
  <c r="J9" i="29"/>
  <c r="I9" i="29"/>
  <c r="H9" i="29"/>
  <c r="G81" i="6"/>
  <c r="D81" i="6"/>
  <c r="B9" i="29"/>
  <c r="J8" i="29"/>
  <c r="I8" i="29"/>
  <c r="H8" i="29"/>
  <c r="F81" i="6"/>
  <c r="J7" i="29"/>
  <c r="I7" i="29"/>
  <c r="H7" i="29"/>
  <c r="C7" i="29"/>
  <c r="B7" i="29"/>
  <c r="J6" i="29"/>
  <c r="I6" i="29"/>
  <c r="H6" i="29"/>
  <c r="B6" i="29"/>
  <c r="J5" i="29"/>
  <c r="I5" i="29"/>
  <c r="H5" i="29"/>
  <c r="B5" i="29"/>
  <c r="J4" i="29"/>
  <c r="I4" i="29"/>
  <c r="H4" i="29"/>
  <c r="H3" i="29"/>
  <c r="E51" i="6"/>
  <c r="J41" i="57"/>
  <c r="I41" i="57"/>
  <c r="J40" i="57"/>
  <c r="I40" i="57"/>
  <c r="J39" i="57"/>
  <c r="I39" i="57"/>
  <c r="J38" i="57"/>
  <c r="I38" i="57"/>
  <c r="J37" i="57"/>
  <c r="I37" i="57"/>
  <c r="J36" i="57"/>
  <c r="I36" i="57"/>
  <c r="J35" i="57"/>
  <c r="I35" i="57"/>
  <c r="J34" i="57"/>
  <c r="I34" i="57"/>
  <c r="J33" i="57"/>
  <c r="I33" i="57"/>
  <c r="J32" i="57"/>
  <c r="I32" i="57"/>
  <c r="J31" i="57"/>
  <c r="I31" i="57"/>
  <c r="J30" i="57"/>
  <c r="I30" i="57"/>
  <c r="J29" i="57"/>
  <c r="I29" i="57"/>
  <c r="J28" i="57"/>
  <c r="I28" i="57"/>
  <c r="J27" i="57"/>
  <c r="I27" i="57"/>
  <c r="J26" i="57"/>
  <c r="I26" i="57"/>
  <c r="J25" i="57"/>
  <c r="I25" i="57"/>
  <c r="J24" i="57"/>
  <c r="I24" i="57"/>
  <c r="J23" i="57"/>
  <c r="I23" i="57"/>
  <c r="J22" i="57"/>
  <c r="I22" i="57"/>
  <c r="I21" i="57"/>
  <c r="J21" i="57"/>
  <c r="H21" i="57"/>
  <c r="I140" i="6"/>
  <c r="J20" i="57"/>
  <c r="I20" i="57"/>
  <c r="H20" i="57"/>
  <c r="H140" i="6"/>
  <c r="I19" i="57"/>
  <c r="J19" i="57"/>
  <c r="H19" i="57"/>
  <c r="G140" i="6"/>
  <c r="D140" i="6"/>
  <c r="C18" i="57"/>
  <c r="B18" i="57"/>
  <c r="J17" i="57"/>
  <c r="I17" i="57"/>
  <c r="H17" i="57"/>
  <c r="F140" i="6"/>
  <c r="J16" i="57"/>
  <c r="I16" i="57"/>
  <c r="H16" i="57"/>
  <c r="I110" i="6"/>
  <c r="I15" i="57"/>
  <c r="J15" i="57"/>
  <c r="H15" i="57"/>
  <c r="H110" i="6"/>
  <c r="J14" i="57"/>
  <c r="I14" i="57"/>
  <c r="H14" i="57"/>
  <c r="G110" i="6"/>
  <c r="D110" i="6"/>
  <c r="I13" i="57"/>
  <c r="J13" i="57"/>
  <c r="H13" i="57"/>
  <c r="F110" i="6"/>
  <c r="J12" i="57"/>
  <c r="I12" i="57"/>
  <c r="H12" i="57"/>
  <c r="I80" i="6"/>
  <c r="I11" i="57"/>
  <c r="J11" i="57"/>
  <c r="H11" i="57"/>
  <c r="H80" i="6"/>
  <c r="C10" i="57"/>
  <c r="B10" i="57"/>
  <c r="J9" i="57"/>
  <c r="I9" i="57"/>
  <c r="H9" i="57"/>
  <c r="G80" i="6"/>
  <c r="D80" i="6"/>
  <c r="J8" i="57"/>
  <c r="I8" i="57"/>
  <c r="H8" i="57"/>
  <c r="F80" i="6"/>
  <c r="J7" i="57"/>
  <c r="I7" i="57"/>
  <c r="H7" i="57"/>
  <c r="J6" i="57"/>
  <c r="I6" i="57"/>
  <c r="H6" i="57"/>
  <c r="J5" i="57"/>
  <c r="I5" i="57"/>
  <c r="H5" i="57"/>
  <c r="C5" i="57"/>
  <c r="B5" i="57"/>
  <c r="J4" i="57"/>
  <c r="I4" i="57"/>
  <c r="H4" i="57"/>
  <c r="H3" i="57"/>
  <c r="E50" i="6"/>
  <c r="J30" i="56"/>
  <c r="I30" i="56"/>
  <c r="J29" i="56"/>
  <c r="I29" i="56"/>
  <c r="J28" i="56"/>
  <c r="I28" i="56"/>
  <c r="I27" i="56"/>
  <c r="J27" i="56"/>
  <c r="J26" i="56"/>
  <c r="I26" i="56"/>
  <c r="J25" i="56"/>
  <c r="I25" i="56"/>
  <c r="J24" i="56"/>
  <c r="I24" i="56"/>
  <c r="I23" i="56"/>
  <c r="J23" i="56"/>
  <c r="J22" i="56"/>
  <c r="I22" i="56"/>
  <c r="J21" i="56"/>
  <c r="I21" i="56"/>
  <c r="H21" i="56"/>
  <c r="I20" i="56"/>
  <c r="J20" i="56"/>
  <c r="H20" i="56"/>
  <c r="J19" i="56"/>
  <c r="I19" i="56"/>
  <c r="H19" i="56"/>
  <c r="C18" i="56"/>
  <c r="B18" i="56"/>
  <c r="J17" i="56"/>
  <c r="I17" i="56"/>
  <c r="H17" i="56"/>
  <c r="J16" i="56"/>
  <c r="I16" i="56"/>
  <c r="H16" i="56"/>
  <c r="J15" i="56"/>
  <c r="I15" i="56"/>
  <c r="H15" i="56"/>
  <c r="J14" i="56"/>
  <c r="I14" i="56"/>
  <c r="H14" i="56"/>
  <c r="J13" i="56"/>
  <c r="I13" i="56"/>
  <c r="H13" i="56"/>
  <c r="J12" i="56"/>
  <c r="I12" i="56"/>
  <c r="H12" i="56"/>
  <c r="J11" i="56"/>
  <c r="I11" i="56"/>
  <c r="H11" i="56"/>
  <c r="C10" i="56"/>
  <c r="B10" i="56"/>
  <c r="J9" i="56"/>
  <c r="I9" i="56"/>
  <c r="H9" i="56"/>
  <c r="J8" i="56"/>
  <c r="K8" i="56"/>
  <c r="I8" i="56"/>
  <c r="H8" i="56"/>
  <c r="J7" i="56"/>
  <c r="I7" i="56"/>
  <c r="H7" i="56"/>
  <c r="J6" i="56"/>
  <c r="I6" i="56"/>
  <c r="H6" i="56"/>
  <c r="C6" i="56"/>
  <c r="B6" i="56"/>
  <c r="J5" i="56"/>
  <c r="I5" i="56"/>
  <c r="H5" i="56"/>
  <c r="C5" i="56"/>
  <c r="J4" i="56"/>
  <c r="I4" i="56"/>
  <c r="H4" i="56"/>
  <c r="H3" i="56"/>
  <c r="J71" i="23"/>
  <c r="I71" i="23"/>
  <c r="J70" i="23"/>
  <c r="I70" i="23"/>
  <c r="J69" i="23"/>
  <c r="I69" i="23"/>
  <c r="I68" i="23"/>
  <c r="J68" i="23"/>
  <c r="J67" i="23"/>
  <c r="I67" i="23"/>
  <c r="J66" i="23"/>
  <c r="I66" i="23"/>
  <c r="J65" i="23"/>
  <c r="I65" i="23"/>
  <c r="J64" i="23"/>
  <c r="I64" i="23"/>
  <c r="J63" i="23"/>
  <c r="I63" i="23"/>
  <c r="B62" i="23"/>
  <c r="I61" i="23"/>
  <c r="J61" i="23"/>
  <c r="J55" i="23"/>
  <c r="I55" i="23"/>
  <c r="J54" i="23"/>
  <c r="I54" i="23"/>
  <c r="J53" i="23"/>
  <c r="I53" i="23"/>
  <c r="J52" i="23"/>
  <c r="I52" i="23"/>
  <c r="J51" i="23"/>
  <c r="I51" i="23"/>
  <c r="J50" i="23"/>
  <c r="I50" i="23"/>
  <c r="J49" i="23"/>
  <c r="I49" i="23"/>
  <c r="B48" i="23"/>
  <c r="J47" i="23"/>
  <c r="I47" i="23"/>
  <c r="J46" i="23"/>
  <c r="I46" i="23"/>
  <c r="J45" i="23"/>
  <c r="I45" i="23"/>
  <c r="J44" i="23"/>
  <c r="I44" i="23"/>
  <c r="J43" i="23"/>
  <c r="I43" i="23"/>
  <c r="J42" i="23"/>
  <c r="I42" i="23"/>
  <c r="J41" i="23"/>
  <c r="I41" i="23"/>
  <c r="J40" i="23"/>
  <c r="I40" i="23"/>
  <c r="J39" i="23"/>
  <c r="I39" i="23"/>
  <c r="J38" i="23"/>
  <c r="I38" i="23"/>
  <c r="I37" i="23"/>
  <c r="J37" i="23"/>
  <c r="J36" i="23"/>
  <c r="I36" i="23"/>
  <c r="J35" i="23"/>
  <c r="I35" i="23"/>
  <c r="J34" i="23"/>
  <c r="I34" i="23"/>
  <c r="J33" i="23"/>
  <c r="I33" i="23"/>
  <c r="J32" i="23"/>
  <c r="I32" i="23"/>
  <c r="J30" i="23"/>
  <c r="I30" i="23"/>
  <c r="J29" i="23"/>
  <c r="I29" i="23"/>
  <c r="J28" i="23"/>
  <c r="I28" i="23"/>
  <c r="J27" i="23"/>
  <c r="I27" i="23"/>
  <c r="I26" i="23"/>
  <c r="J26" i="23"/>
  <c r="J25" i="23"/>
  <c r="I25" i="23"/>
  <c r="J24" i="23"/>
  <c r="I24" i="23"/>
  <c r="J23" i="23"/>
  <c r="I23" i="23"/>
  <c r="J22" i="23"/>
  <c r="I22" i="23"/>
  <c r="J21" i="23"/>
  <c r="I21" i="23"/>
  <c r="J20" i="23"/>
  <c r="I20" i="23"/>
  <c r="H20" i="23"/>
  <c r="I139" i="6"/>
  <c r="J19" i="23"/>
  <c r="I19" i="23"/>
  <c r="H19" i="23"/>
  <c r="H139" i="6"/>
  <c r="J18" i="23"/>
  <c r="I18" i="23"/>
  <c r="H18" i="23"/>
  <c r="G139" i="6"/>
  <c r="D139" i="6"/>
  <c r="I17" i="23"/>
  <c r="J17" i="23"/>
  <c r="H17" i="23"/>
  <c r="F139" i="6"/>
  <c r="J16" i="23"/>
  <c r="I16" i="23"/>
  <c r="H16" i="23"/>
  <c r="I109" i="6"/>
  <c r="I15" i="23"/>
  <c r="J15" i="23"/>
  <c r="H15" i="23"/>
  <c r="H109" i="6"/>
  <c r="J14" i="23"/>
  <c r="I14" i="23"/>
  <c r="H14" i="23"/>
  <c r="G109" i="6"/>
  <c r="D109" i="6"/>
  <c r="I13" i="23"/>
  <c r="J13" i="23"/>
  <c r="H13" i="23"/>
  <c r="F109" i="6"/>
  <c r="J12" i="23"/>
  <c r="I12" i="23"/>
  <c r="H12" i="23"/>
  <c r="I79" i="6"/>
  <c r="J11" i="23"/>
  <c r="I11" i="23"/>
  <c r="H11" i="23"/>
  <c r="H79" i="6"/>
  <c r="J10" i="23"/>
  <c r="I10" i="23"/>
  <c r="H10" i="23"/>
  <c r="G79" i="6"/>
  <c r="D79" i="6"/>
  <c r="J9" i="23"/>
  <c r="I9" i="23"/>
  <c r="H9" i="23"/>
  <c r="F79" i="6"/>
  <c r="J8" i="23"/>
  <c r="I8" i="23"/>
  <c r="H8" i="23"/>
  <c r="J7" i="23"/>
  <c r="I7" i="23"/>
  <c r="H7" i="23"/>
  <c r="B7" i="23"/>
  <c r="J6" i="23"/>
  <c r="I6" i="23"/>
  <c r="H6" i="23"/>
  <c r="B6" i="23"/>
  <c r="J5" i="23"/>
  <c r="I5" i="23"/>
  <c r="H5" i="23"/>
  <c r="B4" i="23"/>
  <c r="H3" i="23"/>
  <c r="H7" i="2"/>
  <c r="J47" i="22"/>
  <c r="I47" i="22"/>
  <c r="I46" i="22"/>
  <c r="J46" i="22"/>
  <c r="J45" i="22"/>
  <c r="I45" i="22"/>
  <c r="J44" i="22"/>
  <c r="I44" i="22"/>
  <c r="J43" i="22"/>
  <c r="I43" i="22"/>
  <c r="J42" i="22"/>
  <c r="I42" i="22"/>
  <c r="J41" i="22"/>
  <c r="I41" i="22"/>
  <c r="J40" i="22"/>
  <c r="I40" i="22"/>
  <c r="J39" i="22"/>
  <c r="I39" i="22"/>
  <c r="C38" i="22"/>
  <c r="B38" i="22"/>
  <c r="J37" i="22"/>
  <c r="I37" i="22"/>
  <c r="J36" i="22"/>
  <c r="I36" i="22"/>
  <c r="J35" i="22"/>
  <c r="I35" i="22"/>
  <c r="J34" i="22"/>
  <c r="I34" i="22"/>
  <c r="J33" i="22"/>
  <c r="I33" i="22"/>
  <c r="C32" i="22"/>
  <c r="B32" i="22"/>
  <c r="J31" i="22"/>
  <c r="I31" i="22"/>
  <c r="J30" i="22"/>
  <c r="I30" i="22"/>
  <c r="J29" i="22"/>
  <c r="I29" i="22"/>
  <c r="J28" i="22"/>
  <c r="I28" i="22"/>
  <c r="I27" i="22"/>
  <c r="J27" i="22"/>
  <c r="J26" i="22"/>
  <c r="I26" i="22"/>
  <c r="J25" i="22"/>
  <c r="I25" i="22"/>
  <c r="J24" i="22"/>
  <c r="I24" i="22"/>
  <c r="J23" i="22"/>
  <c r="I23" i="22"/>
  <c r="J22" i="22"/>
  <c r="I22" i="22"/>
  <c r="J21" i="22"/>
  <c r="I21" i="22"/>
  <c r="H21" i="22"/>
  <c r="I138" i="6"/>
  <c r="J20" i="22"/>
  <c r="I20" i="22"/>
  <c r="H20" i="22"/>
  <c r="H138" i="6"/>
  <c r="J19" i="22"/>
  <c r="I19" i="22"/>
  <c r="H19" i="22"/>
  <c r="G138" i="6"/>
  <c r="D138" i="6"/>
  <c r="J18" i="22"/>
  <c r="I18" i="22"/>
  <c r="H18" i="22"/>
  <c r="F138" i="6"/>
  <c r="J17" i="22"/>
  <c r="I17" i="22"/>
  <c r="H17" i="22"/>
  <c r="I108" i="6"/>
  <c r="J16" i="22"/>
  <c r="I16" i="22"/>
  <c r="H16" i="22"/>
  <c r="H108" i="6"/>
  <c r="J15" i="22"/>
  <c r="I15" i="22"/>
  <c r="H15" i="22"/>
  <c r="G108" i="6"/>
  <c r="D108" i="6"/>
  <c r="C14" i="22"/>
  <c r="B14" i="22"/>
  <c r="J13" i="22"/>
  <c r="I13" i="22"/>
  <c r="H13" i="22"/>
  <c r="F108" i="6"/>
  <c r="J12" i="22"/>
  <c r="I12" i="22"/>
  <c r="H12" i="22"/>
  <c r="I78" i="6"/>
  <c r="J11" i="22"/>
  <c r="I11" i="22"/>
  <c r="H11" i="22"/>
  <c r="H78" i="6"/>
  <c r="J10" i="22"/>
  <c r="I10" i="22"/>
  <c r="H10" i="22"/>
  <c r="G78" i="6"/>
  <c r="D78" i="6"/>
  <c r="J9" i="22"/>
  <c r="I9" i="22"/>
  <c r="H9" i="22"/>
  <c r="F78" i="6"/>
  <c r="J8" i="22"/>
  <c r="I8" i="22"/>
  <c r="H8" i="22"/>
  <c r="L6" i="2"/>
  <c r="C7" i="22"/>
  <c r="J6" i="22"/>
  <c r="I6" i="22"/>
  <c r="H6" i="22"/>
  <c r="H48" i="6"/>
  <c r="C6" i="22"/>
  <c r="C8" i="22"/>
  <c r="J5" i="22"/>
  <c r="I5" i="22"/>
  <c r="H5" i="22"/>
  <c r="B5" i="22"/>
  <c r="I4" i="22"/>
  <c r="J4" i="22"/>
  <c r="H4" i="22"/>
  <c r="H3" i="22"/>
  <c r="H6" i="2"/>
  <c r="H19" i="32"/>
  <c r="J18" i="32"/>
  <c r="I18" i="32"/>
  <c r="H18" i="32"/>
  <c r="J17" i="32"/>
  <c r="I17" i="32"/>
  <c r="H17" i="32"/>
  <c r="J16" i="32"/>
  <c r="I16" i="32"/>
  <c r="H16" i="32"/>
  <c r="J15" i="32"/>
  <c r="I15" i="32"/>
  <c r="H15" i="32"/>
  <c r="J14" i="32"/>
  <c r="I14" i="32"/>
  <c r="H14" i="32"/>
  <c r="J13" i="32"/>
  <c r="I13" i="32"/>
  <c r="H13" i="32"/>
  <c r="J12" i="32"/>
  <c r="I12" i="32"/>
  <c r="H12" i="32"/>
  <c r="J11" i="32"/>
  <c r="I11" i="32"/>
  <c r="H11" i="32"/>
  <c r="J10" i="32"/>
  <c r="I10" i="32"/>
  <c r="H10" i="32"/>
  <c r="J9" i="32"/>
  <c r="I9" i="32"/>
  <c r="H9" i="32"/>
  <c r="J8" i="32"/>
  <c r="I8" i="32"/>
  <c r="H8" i="32"/>
  <c r="J7" i="32"/>
  <c r="I7" i="32"/>
  <c r="H7" i="32"/>
  <c r="C7" i="32"/>
  <c r="B7" i="32"/>
  <c r="J6" i="32"/>
  <c r="I6" i="32"/>
  <c r="H6" i="32"/>
  <c r="C6" i="32"/>
  <c r="B6" i="32"/>
  <c r="J5" i="32"/>
  <c r="I5" i="32"/>
  <c r="H5" i="32"/>
  <c r="B5" i="32"/>
  <c r="J4" i="32"/>
  <c r="I4" i="32"/>
  <c r="H4" i="32"/>
  <c r="H3" i="32"/>
  <c r="I23" i="77"/>
  <c r="K23" i="77"/>
  <c r="J23" i="77"/>
  <c r="J22" i="77"/>
  <c r="I22" i="77"/>
  <c r="J21" i="77"/>
  <c r="I21" i="77"/>
  <c r="J20" i="77"/>
  <c r="I20" i="77"/>
  <c r="H20" i="77"/>
  <c r="J19" i="77"/>
  <c r="I19" i="77"/>
  <c r="H19" i="77"/>
  <c r="J18" i="77"/>
  <c r="I18" i="77"/>
  <c r="H18" i="77"/>
  <c r="J17" i="77"/>
  <c r="I17" i="77"/>
  <c r="H17" i="77"/>
  <c r="J16" i="77"/>
  <c r="I16" i="77"/>
  <c r="H16" i="77"/>
  <c r="J15" i="77"/>
  <c r="I15" i="77"/>
  <c r="H15" i="77"/>
  <c r="J14" i="77"/>
  <c r="I14" i="77"/>
  <c r="H14" i="77"/>
  <c r="J13" i="77"/>
  <c r="I13" i="77"/>
  <c r="H13" i="77"/>
  <c r="J12" i="77"/>
  <c r="I12" i="77"/>
  <c r="H12" i="77"/>
  <c r="J11" i="77"/>
  <c r="I11" i="77"/>
  <c r="H11" i="77"/>
  <c r="J10" i="77"/>
  <c r="I10" i="77"/>
  <c r="H10" i="77"/>
  <c r="J9" i="77"/>
  <c r="I9" i="77"/>
  <c r="H9" i="77"/>
  <c r="J8" i="77"/>
  <c r="I8" i="77"/>
  <c r="H8" i="77"/>
  <c r="J7" i="77"/>
  <c r="I7" i="77"/>
  <c r="H7" i="77"/>
  <c r="J6" i="77"/>
  <c r="I6" i="77"/>
  <c r="H6" i="77"/>
  <c r="C6" i="77"/>
  <c r="B6" i="77"/>
  <c r="C5" i="77"/>
  <c r="J4" i="77"/>
  <c r="I4" i="77"/>
  <c r="H4" i="77"/>
  <c r="H3" i="77"/>
  <c r="I24" i="76"/>
  <c r="J24" i="76"/>
  <c r="J23" i="76"/>
  <c r="I23" i="76"/>
  <c r="J22" i="76"/>
  <c r="I22" i="76"/>
  <c r="J21" i="76"/>
  <c r="I21" i="76"/>
  <c r="I20" i="76"/>
  <c r="J20" i="76"/>
  <c r="H20" i="76"/>
  <c r="I137" i="6"/>
  <c r="J19" i="76"/>
  <c r="I19" i="76"/>
  <c r="H19" i="76"/>
  <c r="H137" i="6"/>
  <c r="I18" i="76"/>
  <c r="J18" i="76"/>
  <c r="H18" i="76"/>
  <c r="G137" i="6"/>
  <c r="D137" i="6"/>
  <c r="J17" i="76"/>
  <c r="I17" i="76"/>
  <c r="H17" i="76"/>
  <c r="F137" i="6"/>
  <c r="I16" i="76"/>
  <c r="J16" i="76"/>
  <c r="H16" i="76"/>
  <c r="I107" i="6"/>
  <c r="J15" i="76"/>
  <c r="I15" i="76"/>
  <c r="H15" i="76"/>
  <c r="I14" i="76"/>
  <c r="J14" i="76"/>
  <c r="H14" i="76"/>
  <c r="G107" i="6"/>
  <c r="D107" i="6"/>
  <c r="J13" i="76"/>
  <c r="I13" i="76"/>
  <c r="H13" i="76"/>
  <c r="F107" i="6"/>
  <c r="I12" i="76"/>
  <c r="J12" i="76"/>
  <c r="H12" i="76"/>
  <c r="I77" i="6"/>
  <c r="J11" i="76"/>
  <c r="I11" i="76"/>
  <c r="H11" i="76"/>
  <c r="H77" i="6"/>
  <c r="I10" i="76"/>
  <c r="J10" i="76"/>
  <c r="H10" i="76"/>
  <c r="G77" i="6"/>
  <c r="J9" i="76"/>
  <c r="I9" i="76"/>
  <c r="H9" i="76"/>
  <c r="F77" i="6"/>
  <c r="I8" i="76"/>
  <c r="J8" i="76"/>
  <c r="H8" i="76"/>
  <c r="J7" i="76"/>
  <c r="I7" i="76"/>
  <c r="H7" i="76"/>
  <c r="I6" i="76"/>
  <c r="J6" i="76"/>
  <c r="H6" i="76"/>
  <c r="C6" i="76"/>
  <c r="B6" i="76"/>
  <c r="C5" i="76"/>
  <c r="J4" i="76"/>
  <c r="I4" i="76"/>
  <c r="H4" i="76"/>
  <c r="H3" i="76"/>
  <c r="E47" i="6"/>
  <c r="C104" i="5"/>
  <c r="C96" i="5"/>
  <c r="C84" i="5"/>
  <c r="C69" i="5"/>
  <c r="C63" i="5"/>
  <c r="J34" i="5"/>
  <c r="I34" i="5"/>
  <c r="J33" i="5"/>
  <c r="I33" i="5"/>
  <c r="I32" i="5"/>
  <c r="J32" i="5"/>
  <c r="J31" i="5"/>
  <c r="I31" i="5"/>
  <c r="J30" i="5"/>
  <c r="I30" i="5"/>
  <c r="J28" i="5"/>
  <c r="I28" i="5"/>
  <c r="J27" i="5"/>
  <c r="I27" i="5"/>
  <c r="J26" i="5"/>
  <c r="I26" i="5"/>
  <c r="J25" i="5"/>
  <c r="I25" i="5"/>
  <c r="J23" i="5"/>
  <c r="I23" i="5"/>
  <c r="J22" i="5"/>
  <c r="I22" i="5"/>
  <c r="H22" i="5"/>
  <c r="I136" i="6"/>
  <c r="I21" i="5"/>
  <c r="J21" i="5"/>
  <c r="H21" i="5"/>
  <c r="H136" i="6"/>
  <c r="I20" i="5"/>
  <c r="J20" i="5"/>
  <c r="H20" i="5"/>
  <c r="G136" i="6"/>
  <c r="D136" i="6"/>
  <c r="J18" i="5"/>
  <c r="I18" i="5"/>
  <c r="H18" i="5"/>
  <c r="F136" i="6"/>
  <c r="I17" i="5"/>
  <c r="J17" i="5"/>
  <c r="H17" i="5"/>
  <c r="I106" i="6"/>
  <c r="I16" i="5"/>
  <c r="J16" i="5"/>
  <c r="H16" i="5"/>
  <c r="H106" i="6"/>
  <c r="J14" i="5"/>
  <c r="I14" i="5"/>
  <c r="H14" i="5"/>
  <c r="G106" i="6"/>
  <c r="D106" i="6"/>
  <c r="J13" i="5"/>
  <c r="I13" i="5"/>
  <c r="H13" i="5"/>
  <c r="F106" i="6"/>
  <c r="J12" i="5"/>
  <c r="I12" i="5"/>
  <c r="H12" i="5"/>
  <c r="I76" i="6"/>
  <c r="J11" i="5"/>
  <c r="I11" i="5"/>
  <c r="H11" i="5"/>
  <c r="H76" i="6"/>
  <c r="J10" i="5"/>
  <c r="I10" i="5"/>
  <c r="H10" i="5"/>
  <c r="G76" i="6"/>
  <c r="D76" i="6"/>
  <c r="I9" i="5"/>
  <c r="J9" i="5"/>
  <c r="H9" i="5"/>
  <c r="F76" i="6"/>
  <c r="J8" i="5"/>
  <c r="I8" i="5"/>
  <c r="H8" i="5"/>
  <c r="L4" i="2"/>
  <c r="J7" i="5"/>
  <c r="I7" i="5"/>
  <c r="H7" i="5"/>
  <c r="H46" i="6"/>
  <c r="J5" i="5"/>
  <c r="I5" i="5"/>
  <c r="H5" i="5"/>
  <c r="J4" i="5"/>
  <c r="I4" i="5"/>
  <c r="H4" i="5"/>
  <c r="H3" i="5"/>
  <c r="E46" i="6"/>
  <c r="L30" i="2"/>
  <c r="K30" i="2"/>
  <c r="J30" i="2"/>
  <c r="I30" i="2"/>
  <c r="F30" i="2"/>
  <c r="C42" i="6"/>
  <c r="C72" i="6"/>
  <c r="L29" i="2"/>
  <c r="K29" i="2"/>
  <c r="J29" i="2"/>
  <c r="I29" i="2"/>
  <c r="F29" i="2"/>
  <c r="C41" i="6"/>
  <c r="C131" i="6"/>
  <c r="F28" i="2"/>
  <c r="C40" i="6"/>
  <c r="C100" i="6"/>
  <c r="L27" i="2"/>
  <c r="K27" i="2"/>
  <c r="J27" i="2"/>
  <c r="I27" i="2"/>
  <c r="F27" i="2"/>
  <c r="C39" i="6"/>
  <c r="C159" i="6"/>
  <c r="L26" i="2"/>
  <c r="K26" i="2"/>
  <c r="J26" i="2"/>
  <c r="I26" i="2"/>
  <c r="F26" i="2"/>
  <c r="C38" i="6"/>
  <c r="L25" i="2"/>
  <c r="K25" i="2"/>
  <c r="J25" i="2"/>
  <c r="I25" i="2"/>
  <c r="H25" i="2"/>
  <c r="F25" i="2"/>
  <c r="C37" i="6"/>
  <c r="C127" i="6"/>
  <c r="L24" i="2"/>
  <c r="K24" i="2"/>
  <c r="J24" i="2"/>
  <c r="I24" i="2"/>
  <c r="H24" i="2"/>
  <c r="F24" i="2"/>
  <c r="C36" i="6"/>
  <c r="C66" i="6"/>
  <c r="L23" i="2"/>
  <c r="L2" i="2" s="1"/>
  <c r="J23" i="2"/>
  <c r="J2" i="2" s="1"/>
  <c r="F23" i="2"/>
  <c r="C35" i="6" s="1"/>
  <c r="L22" i="2"/>
  <c r="K22" i="2"/>
  <c r="J22" i="2"/>
  <c r="I22" i="2"/>
  <c r="F22" i="2"/>
  <c r="C34" i="6"/>
  <c r="L21" i="2"/>
  <c r="K21" i="2"/>
  <c r="J21" i="2"/>
  <c r="I21" i="2"/>
  <c r="F21" i="2"/>
  <c r="C33" i="6"/>
  <c r="C123" i="6"/>
  <c r="I20" i="2"/>
  <c r="H20" i="2"/>
  <c r="F20" i="2"/>
  <c r="C32" i="6"/>
  <c r="L19" i="2"/>
  <c r="K19" i="2"/>
  <c r="J19" i="2"/>
  <c r="I19" i="2"/>
  <c r="F19" i="2"/>
  <c r="C31" i="6"/>
  <c r="L18" i="2"/>
  <c r="K18" i="2"/>
  <c r="J18" i="2"/>
  <c r="I18" i="2"/>
  <c r="F18" i="2"/>
  <c r="L17" i="2"/>
  <c r="K17" i="2"/>
  <c r="J17" i="2"/>
  <c r="I17" i="2"/>
  <c r="F17" i="2"/>
  <c r="C29" i="6"/>
  <c r="C59" i="6"/>
  <c r="L16" i="2"/>
  <c r="K16" i="2"/>
  <c r="J16" i="2"/>
  <c r="I16" i="2"/>
  <c r="F16" i="2"/>
  <c r="C28" i="6"/>
  <c r="C88" i="6"/>
  <c r="J15" i="2"/>
  <c r="F15" i="2"/>
  <c r="C27" i="6"/>
  <c r="C87" i="6"/>
  <c r="L14" i="2"/>
  <c r="K14" i="2"/>
  <c r="J14" i="2"/>
  <c r="I14" i="2"/>
  <c r="F14" i="2"/>
  <c r="C26" i="6"/>
  <c r="L13" i="2"/>
  <c r="K13" i="2"/>
  <c r="I13" i="2"/>
  <c r="F13" i="2"/>
  <c r="C25" i="6"/>
  <c r="C85" i="6"/>
  <c r="L12" i="2"/>
  <c r="K12" i="2"/>
  <c r="J12" i="2"/>
  <c r="I12" i="2"/>
  <c r="F12" i="2"/>
  <c r="C24" i="6"/>
  <c r="L11" i="2"/>
  <c r="K11" i="2"/>
  <c r="J11" i="2"/>
  <c r="I11" i="2"/>
  <c r="F11" i="2"/>
  <c r="C23" i="6"/>
  <c r="L10" i="2"/>
  <c r="K10" i="2"/>
  <c r="J10" i="2"/>
  <c r="I10" i="2"/>
  <c r="H10" i="2"/>
  <c r="F10" i="2"/>
  <c r="C22" i="6"/>
  <c r="C82" i="6"/>
  <c r="L9" i="2"/>
  <c r="K9" i="2"/>
  <c r="J9" i="2"/>
  <c r="I9" i="2"/>
  <c r="F9" i="2"/>
  <c r="C21" i="6"/>
  <c r="C111" i="6"/>
  <c r="L8" i="2"/>
  <c r="K8" i="2"/>
  <c r="J8" i="2"/>
  <c r="I8" i="2"/>
  <c r="F8" i="2"/>
  <c r="C20" i="6"/>
  <c r="L7" i="2"/>
  <c r="K7" i="2"/>
  <c r="J7" i="2"/>
  <c r="I7" i="2"/>
  <c r="F7" i="2"/>
  <c r="C19" i="6"/>
  <c r="C79" i="6"/>
  <c r="K6" i="2"/>
  <c r="J6" i="2"/>
  <c r="I6" i="2"/>
  <c r="F6" i="2"/>
  <c r="C18" i="6"/>
  <c r="C108" i="6"/>
  <c r="L5" i="2"/>
  <c r="K5" i="2"/>
  <c r="J5" i="2"/>
  <c r="I5" i="2"/>
  <c r="F5" i="2"/>
  <c r="C17" i="6"/>
  <c r="K4" i="2"/>
  <c r="J4" i="2"/>
  <c r="I4" i="2"/>
  <c r="F4" i="2"/>
  <c r="C16" i="6"/>
  <c r="C46" i="6"/>
  <c r="H162" i="6"/>
  <c r="F162" i="6"/>
  <c r="E162" i="6"/>
  <c r="I161" i="6"/>
  <c r="G161" i="6"/>
  <c r="D161" i="6"/>
  <c r="E161" i="6"/>
  <c r="E160" i="6"/>
  <c r="I159" i="6"/>
  <c r="H159" i="6"/>
  <c r="G159" i="6"/>
  <c r="D159" i="6"/>
  <c r="F159" i="6"/>
  <c r="E159" i="6"/>
  <c r="E158" i="6"/>
  <c r="I157" i="6"/>
  <c r="H157" i="6"/>
  <c r="G157" i="6"/>
  <c r="D157" i="6"/>
  <c r="F157" i="6"/>
  <c r="E157" i="6"/>
  <c r="E156" i="6"/>
  <c r="E155" i="6"/>
  <c r="E135" i="6" s="1"/>
  <c r="E154" i="6"/>
  <c r="E153" i="6"/>
  <c r="E152" i="6"/>
  <c r="E151" i="6"/>
  <c r="E150" i="6"/>
  <c r="E149" i="6"/>
  <c r="E148" i="6"/>
  <c r="E147" i="6"/>
  <c r="E146" i="6"/>
  <c r="E145" i="6"/>
  <c r="E144" i="6"/>
  <c r="E143" i="6"/>
  <c r="E142" i="6"/>
  <c r="E141" i="6"/>
  <c r="E140" i="6"/>
  <c r="E139" i="6"/>
  <c r="E138" i="6"/>
  <c r="E137" i="6"/>
  <c r="E136" i="6"/>
  <c r="B135" i="6"/>
  <c r="H132" i="6"/>
  <c r="G132" i="6"/>
  <c r="D132" i="6"/>
  <c r="F132" i="6"/>
  <c r="E132" i="6"/>
  <c r="G131" i="6"/>
  <c r="D131" i="6"/>
  <c r="E131" i="6"/>
  <c r="E130" i="6"/>
  <c r="H129" i="6"/>
  <c r="E129" i="6"/>
  <c r="E128" i="6"/>
  <c r="I127" i="6"/>
  <c r="H127" i="6"/>
  <c r="E127" i="6"/>
  <c r="E126" i="6"/>
  <c r="E125" i="6"/>
  <c r="E105" i="6" s="1"/>
  <c r="E124" i="6"/>
  <c r="E123" i="6"/>
  <c r="H122" i="6"/>
  <c r="E122" i="6"/>
  <c r="E121" i="6"/>
  <c r="E120" i="6"/>
  <c r="E119" i="6"/>
  <c r="E118" i="6"/>
  <c r="E117" i="6"/>
  <c r="E116" i="6"/>
  <c r="E115" i="6"/>
  <c r="E114" i="6"/>
  <c r="E113" i="6"/>
  <c r="E112" i="6"/>
  <c r="E111" i="6"/>
  <c r="E110" i="6"/>
  <c r="E109" i="6"/>
  <c r="E108" i="6"/>
  <c r="H107" i="6"/>
  <c r="E107" i="6"/>
  <c r="E106" i="6"/>
  <c r="B105" i="6"/>
  <c r="I102" i="6"/>
  <c r="E102" i="6"/>
  <c r="I101" i="6"/>
  <c r="H101" i="6"/>
  <c r="E101" i="6"/>
  <c r="E100" i="6"/>
  <c r="E99" i="6"/>
  <c r="E98" i="6"/>
  <c r="I97" i="6"/>
  <c r="H97" i="6"/>
  <c r="F97" i="6"/>
  <c r="E97" i="6"/>
  <c r="E96" i="6"/>
  <c r="E95" i="6"/>
  <c r="E75" i="6" s="1"/>
  <c r="E94" i="6"/>
  <c r="E93" i="6"/>
  <c r="E92" i="6"/>
  <c r="E91" i="6"/>
  <c r="E90" i="6"/>
  <c r="E89" i="6"/>
  <c r="E88" i="6"/>
  <c r="E87" i="6"/>
  <c r="E86" i="6"/>
  <c r="E85" i="6"/>
  <c r="E84" i="6"/>
  <c r="E83" i="6"/>
  <c r="E82" i="6"/>
  <c r="E81" i="6"/>
  <c r="E80" i="6"/>
  <c r="E79" i="6"/>
  <c r="E78" i="6"/>
  <c r="E77" i="6"/>
  <c r="E76" i="6"/>
  <c r="B75" i="6"/>
  <c r="I72" i="6"/>
  <c r="H72" i="6"/>
  <c r="G72" i="6"/>
  <c r="F72" i="6"/>
  <c r="I71" i="6"/>
  <c r="H71" i="6"/>
  <c r="G71" i="6"/>
  <c r="F71" i="6"/>
  <c r="I69" i="6"/>
  <c r="H69" i="6"/>
  <c r="G69" i="6"/>
  <c r="F69" i="6"/>
  <c r="I68" i="6"/>
  <c r="H68" i="6"/>
  <c r="G68" i="6"/>
  <c r="F68" i="6"/>
  <c r="I67" i="6"/>
  <c r="H67" i="6"/>
  <c r="G67" i="6"/>
  <c r="F67" i="6"/>
  <c r="E67" i="6"/>
  <c r="I66" i="6"/>
  <c r="H66" i="6"/>
  <c r="G66" i="6"/>
  <c r="F66" i="6"/>
  <c r="I64" i="6"/>
  <c r="H64" i="6"/>
  <c r="G64" i="6"/>
  <c r="F64" i="6"/>
  <c r="I63" i="6"/>
  <c r="H63" i="6"/>
  <c r="G63" i="6"/>
  <c r="F63" i="6"/>
  <c r="I62" i="6"/>
  <c r="H62" i="6"/>
  <c r="G62" i="6"/>
  <c r="I61" i="6"/>
  <c r="H61" i="6"/>
  <c r="G61" i="6"/>
  <c r="F61" i="6"/>
  <c r="I60" i="6"/>
  <c r="H60" i="6"/>
  <c r="G60" i="6"/>
  <c r="F60" i="6"/>
  <c r="I59" i="6"/>
  <c r="H59" i="6"/>
  <c r="G59" i="6"/>
  <c r="F59" i="6"/>
  <c r="I58" i="6"/>
  <c r="H58" i="6"/>
  <c r="G58" i="6"/>
  <c r="F58" i="6"/>
  <c r="I56" i="6"/>
  <c r="H56" i="6"/>
  <c r="G56" i="6"/>
  <c r="F56" i="6"/>
  <c r="I55" i="6"/>
  <c r="H55" i="6"/>
  <c r="G55" i="6"/>
  <c r="F55" i="6"/>
  <c r="I54" i="6"/>
  <c r="H54" i="6"/>
  <c r="G54" i="6"/>
  <c r="F54" i="6"/>
  <c r="I53" i="6"/>
  <c r="H53" i="6"/>
  <c r="G53" i="6"/>
  <c r="F53" i="6"/>
  <c r="I52" i="6"/>
  <c r="H52" i="6"/>
  <c r="G52" i="6"/>
  <c r="F52" i="6"/>
  <c r="I51" i="6"/>
  <c r="H51" i="6"/>
  <c r="G51" i="6"/>
  <c r="F51" i="6"/>
  <c r="I50" i="6"/>
  <c r="H50" i="6"/>
  <c r="G50" i="6"/>
  <c r="F50" i="6"/>
  <c r="I49" i="6"/>
  <c r="H49" i="6"/>
  <c r="G49" i="6"/>
  <c r="F49" i="6"/>
  <c r="I48" i="6"/>
  <c r="G48" i="6"/>
  <c r="F48" i="6"/>
  <c r="E48" i="6"/>
  <c r="I47" i="6"/>
  <c r="H47" i="6"/>
  <c r="G47" i="6"/>
  <c r="F47" i="6"/>
  <c r="I46" i="6"/>
  <c r="G46" i="6"/>
  <c r="F46" i="6"/>
  <c r="B45" i="6"/>
  <c r="I42" i="6"/>
  <c r="H42" i="6"/>
  <c r="G42" i="6"/>
  <c r="F42" i="6"/>
  <c r="E42" i="6"/>
  <c r="I41" i="6"/>
  <c r="H41" i="6"/>
  <c r="G41" i="6"/>
  <c r="F41" i="6"/>
  <c r="E41" i="6"/>
  <c r="I40" i="6"/>
  <c r="H40" i="6"/>
  <c r="G40" i="6"/>
  <c r="F40" i="6"/>
  <c r="I39" i="6"/>
  <c r="H39" i="6"/>
  <c r="G39" i="6"/>
  <c r="F39" i="6"/>
  <c r="I38" i="6"/>
  <c r="H38" i="6"/>
  <c r="G38" i="6"/>
  <c r="F38" i="6"/>
  <c r="I37" i="6"/>
  <c r="H37" i="6"/>
  <c r="G37" i="6"/>
  <c r="F37" i="6"/>
  <c r="E37" i="6"/>
  <c r="I36" i="6"/>
  <c r="H36" i="6"/>
  <c r="G36" i="6"/>
  <c r="F36" i="6"/>
  <c r="I35" i="6"/>
  <c r="I15" i="6" s="1"/>
  <c r="I9" i="6" s="1"/>
  <c r="H35" i="6"/>
  <c r="H15" i="6" s="1"/>
  <c r="H9" i="6" s="1"/>
  <c r="G35" i="6"/>
  <c r="I34" i="6"/>
  <c r="H34" i="6"/>
  <c r="G34" i="6"/>
  <c r="F34" i="6"/>
  <c r="I33" i="6"/>
  <c r="H33" i="6"/>
  <c r="G33" i="6"/>
  <c r="F33" i="6"/>
  <c r="I32" i="6"/>
  <c r="H32" i="6"/>
  <c r="G32" i="6"/>
  <c r="F32" i="6"/>
  <c r="E32" i="6"/>
  <c r="I31" i="6"/>
  <c r="H31" i="6"/>
  <c r="G31" i="6"/>
  <c r="F31" i="6"/>
  <c r="I30" i="6"/>
  <c r="H30" i="6"/>
  <c r="G30" i="6"/>
  <c r="F30" i="6"/>
  <c r="C30" i="6"/>
  <c r="C150" i="6"/>
  <c r="I29" i="6"/>
  <c r="H29" i="6"/>
  <c r="G29" i="6"/>
  <c r="F29" i="6"/>
  <c r="I28" i="6"/>
  <c r="H28" i="6"/>
  <c r="G28" i="6"/>
  <c r="F28" i="6"/>
  <c r="I27" i="6"/>
  <c r="H27" i="6"/>
  <c r="G27" i="6"/>
  <c r="I26" i="6"/>
  <c r="H26" i="6"/>
  <c r="G26" i="6"/>
  <c r="F26" i="6"/>
  <c r="I25" i="6"/>
  <c r="H25" i="6"/>
  <c r="G25" i="6"/>
  <c r="F25" i="6"/>
  <c r="I24" i="6"/>
  <c r="H24" i="6"/>
  <c r="G24" i="6"/>
  <c r="F24" i="6"/>
  <c r="I23" i="6"/>
  <c r="H23" i="6"/>
  <c r="G23" i="6"/>
  <c r="F23" i="6"/>
  <c r="I22" i="6"/>
  <c r="H22" i="6"/>
  <c r="G22" i="6"/>
  <c r="F22" i="6"/>
  <c r="I21" i="6"/>
  <c r="H21" i="6"/>
  <c r="G21" i="6"/>
  <c r="F21" i="6"/>
  <c r="I20" i="6"/>
  <c r="H20" i="6"/>
  <c r="G20" i="6"/>
  <c r="F20" i="6"/>
  <c r="I19" i="6"/>
  <c r="H19" i="6"/>
  <c r="G19" i="6"/>
  <c r="F19" i="6"/>
  <c r="I18" i="6"/>
  <c r="H18" i="6"/>
  <c r="G18" i="6"/>
  <c r="F18" i="6"/>
  <c r="E18" i="6"/>
  <c r="I17" i="6"/>
  <c r="H17" i="6"/>
  <c r="G17" i="6"/>
  <c r="F17" i="6"/>
  <c r="I16" i="6"/>
  <c r="H16" i="6"/>
  <c r="G16" i="6"/>
  <c r="F16" i="6"/>
  <c r="E58" i="6"/>
  <c r="E28" i="6"/>
  <c r="K51" i="26"/>
  <c r="K39" i="26"/>
  <c r="K9" i="26"/>
  <c r="K7" i="26"/>
  <c r="K4" i="71"/>
  <c r="E64" i="6"/>
  <c r="K84" i="64"/>
  <c r="K80" i="64"/>
  <c r="E55" i="6"/>
  <c r="H13" i="2"/>
  <c r="K19" i="59"/>
  <c r="E53" i="6"/>
  <c r="K53" i="58"/>
  <c r="E22" i="6"/>
  <c r="H9" i="2"/>
  <c r="E21" i="6"/>
  <c r="B8" i="23"/>
  <c r="E49" i="6"/>
  <c r="E19" i="6"/>
  <c r="K18" i="65"/>
  <c r="E31" i="6"/>
  <c r="K7" i="66"/>
  <c r="E60" i="6"/>
  <c r="E30" i="6"/>
  <c r="C8" i="32"/>
  <c r="B8" i="32"/>
  <c r="B5" i="56"/>
  <c r="C12" i="29"/>
  <c r="B12" i="29"/>
  <c r="B8" i="24"/>
  <c r="B9" i="23"/>
  <c r="C7" i="56"/>
  <c r="B7" i="56"/>
  <c r="B11" i="29"/>
  <c r="C6" i="58"/>
  <c r="C7" i="58"/>
  <c r="B7" i="58"/>
  <c r="B5" i="31"/>
  <c r="C9" i="24"/>
  <c r="B9" i="24"/>
  <c r="B5" i="60"/>
  <c r="C7" i="77"/>
  <c r="C9" i="32"/>
  <c r="B9" i="32"/>
  <c r="C13" i="29"/>
  <c r="B13" i="29"/>
  <c r="C8" i="56"/>
  <c r="B8" i="56"/>
  <c r="B5" i="62"/>
  <c r="C9" i="30"/>
  <c r="B9" i="30"/>
  <c r="C6" i="62"/>
  <c r="K47" i="62"/>
  <c r="K55" i="62"/>
  <c r="C10" i="30"/>
  <c r="B10" i="30"/>
  <c r="C7" i="62"/>
  <c r="B7" i="62"/>
  <c r="B7" i="30"/>
  <c r="C11" i="30"/>
  <c r="B11" i="30"/>
  <c r="C12" i="30"/>
  <c r="B12" i="30"/>
  <c r="C7" i="66"/>
  <c r="B6" i="67"/>
  <c r="C6" i="64"/>
  <c r="C9" i="27"/>
  <c r="B9" i="27"/>
  <c r="B5" i="69"/>
  <c r="C7" i="67"/>
  <c r="B7" i="67"/>
  <c r="C7" i="69"/>
  <c r="B7" i="69"/>
  <c r="K170" i="28"/>
  <c r="K158" i="28"/>
  <c r="K174" i="28"/>
  <c r="B6" i="71"/>
  <c r="K9" i="71"/>
  <c r="K13" i="71"/>
  <c r="K17" i="71"/>
  <c r="B5" i="73"/>
  <c r="K118" i="28"/>
  <c r="K162" i="28"/>
  <c r="K178" i="28"/>
  <c r="C9" i="25"/>
  <c r="B9" i="25"/>
  <c r="K65" i="74"/>
  <c r="K106" i="74"/>
  <c r="K163" i="74"/>
  <c r="K207" i="74"/>
  <c r="B8" i="25"/>
  <c r="C6" i="74"/>
  <c r="B6" i="74"/>
  <c r="K51" i="74"/>
  <c r="K69" i="74"/>
  <c r="K174" i="74"/>
  <c r="K211" i="74"/>
  <c r="K229" i="74"/>
  <c r="C10" i="25"/>
  <c r="B10" i="25"/>
  <c r="K99" i="74"/>
  <c r="K139" i="74"/>
  <c r="K166" i="74"/>
  <c r="K178" i="74"/>
  <c r="K210" i="74"/>
  <c r="C7" i="74"/>
  <c r="B7" i="74"/>
  <c r="K159" i="74"/>
  <c r="K170" i="74"/>
  <c r="K203" i="74"/>
  <c r="K219" i="74"/>
  <c r="C8" i="78"/>
  <c r="K16" i="26"/>
  <c r="K146" i="26"/>
  <c r="K150" i="26"/>
  <c r="K14" i="78"/>
  <c r="C6" i="80"/>
  <c r="B6" i="80"/>
  <c r="K26" i="81"/>
  <c r="C7" i="80"/>
  <c r="B7" i="80"/>
  <c r="K22" i="81"/>
  <c r="B5" i="80"/>
  <c r="K10" i="80"/>
  <c r="K18" i="80"/>
  <c r="K77" i="81"/>
  <c r="K81" i="81"/>
  <c r="K104" i="81"/>
  <c r="K134" i="81"/>
  <c r="K163" i="81"/>
  <c r="K186" i="81"/>
  <c r="K217" i="81"/>
  <c r="K221" i="81"/>
  <c r="K238" i="81"/>
  <c r="K277" i="81"/>
  <c r="K291" i="81"/>
  <c r="K305" i="81"/>
  <c r="K323" i="81"/>
  <c r="K334" i="81"/>
  <c r="H4" i="2"/>
  <c r="E16" i="6"/>
  <c r="F57" i="6"/>
  <c r="K22" i="73"/>
  <c r="K23" i="73"/>
  <c r="K11" i="73"/>
  <c r="K25" i="73"/>
  <c r="K43" i="73"/>
  <c r="K29" i="73"/>
  <c r="K26" i="73"/>
  <c r="K14" i="73"/>
  <c r="K15" i="73"/>
  <c r="K18" i="73"/>
  <c r="K20" i="73"/>
  <c r="K5" i="73"/>
  <c r="C6" i="73"/>
  <c r="E70" i="6"/>
  <c r="K28" i="2"/>
  <c r="I70" i="6"/>
  <c r="I28" i="2"/>
  <c r="G70" i="6"/>
  <c r="E40" i="6"/>
  <c r="C10" i="24"/>
  <c r="B6" i="73"/>
  <c r="C9" i="73"/>
  <c r="B9" i="73"/>
  <c r="C10" i="73"/>
  <c r="B10" i="73"/>
  <c r="C8" i="73"/>
  <c r="B8" i="73"/>
  <c r="B6" i="62"/>
  <c r="C8" i="62"/>
  <c r="B7" i="77"/>
  <c r="B6" i="58"/>
  <c r="B6" i="64"/>
  <c r="C8" i="67"/>
  <c r="C9" i="62"/>
  <c r="B9" i="62"/>
  <c r="C9" i="56"/>
  <c r="C10" i="32"/>
  <c r="C11" i="25"/>
  <c r="C9" i="69"/>
  <c r="C8" i="77"/>
  <c r="B7" i="66"/>
  <c r="C10" i="62"/>
  <c r="B10" i="62"/>
  <c r="C13" i="30"/>
  <c r="C9" i="77"/>
  <c r="B9" i="77"/>
  <c r="B13" i="30"/>
  <c r="B11" i="25"/>
  <c r="B8" i="67"/>
  <c r="C13" i="25"/>
  <c r="B13" i="25"/>
  <c r="C12" i="25"/>
  <c r="C11" i="56"/>
  <c r="B8" i="62"/>
  <c r="C11" i="62"/>
  <c r="C14" i="25"/>
  <c r="B14" i="25"/>
  <c r="B10" i="32"/>
  <c r="C12" i="62"/>
  <c r="B12" i="62"/>
  <c r="C15" i="25"/>
  <c r="B15" i="25"/>
  <c r="B9" i="69"/>
  <c r="B9" i="56"/>
  <c r="C12" i="56"/>
  <c r="B12" i="56"/>
  <c r="C9" i="67"/>
  <c r="C13" i="62"/>
  <c r="B13" i="62"/>
  <c r="C10" i="67"/>
  <c r="B10" i="67"/>
  <c r="B8" i="77"/>
  <c r="C14" i="30"/>
  <c r="C10" i="77"/>
  <c r="C11" i="69"/>
  <c r="C11" i="32"/>
  <c r="C11" i="73"/>
  <c r="B10" i="77"/>
  <c r="B9" i="67"/>
  <c r="B11" i="62"/>
  <c r="C15" i="30"/>
  <c r="C12" i="69"/>
  <c r="C11" i="67"/>
  <c r="C12" i="32"/>
  <c r="B12" i="32"/>
  <c r="B14" i="30"/>
  <c r="C11" i="77"/>
  <c r="B11" i="77"/>
  <c r="B12" i="25"/>
  <c r="C16" i="25"/>
  <c r="C16" i="30"/>
  <c r="B16" i="30"/>
  <c r="C12" i="73"/>
  <c r="C14" i="73"/>
  <c r="C15" i="73"/>
  <c r="B11" i="73"/>
  <c r="B11" i="32"/>
  <c r="C13" i="32"/>
  <c r="B13" i="32"/>
  <c r="C14" i="32"/>
  <c r="B14" i="32"/>
  <c r="B11" i="69"/>
  <c r="C13" i="73"/>
  <c r="C15" i="62"/>
  <c r="B11" i="56"/>
  <c r="C13" i="56"/>
  <c r="C17" i="30"/>
  <c r="B17" i="30"/>
  <c r="B13" i="73"/>
  <c r="B12" i="73"/>
  <c r="B16" i="25"/>
  <c r="B12" i="69"/>
  <c r="B15" i="62"/>
  <c r="C16" i="62"/>
  <c r="B16" i="62"/>
  <c r="C18" i="30"/>
  <c r="C22" i="30"/>
  <c r="C19" i="30"/>
  <c r="B19" i="30"/>
  <c r="C12" i="77"/>
  <c r="C13" i="77"/>
  <c r="C20" i="30"/>
  <c r="B20" i="30"/>
  <c r="C17" i="62"/>
  <c r="B17" i="62"/>
  <c r="C12" i="67"/>
  <c r="C15" i="32"/>
  <c r="C18" i="62"/>
  <c r="B18" i="62"/>
  <c r="C16" i="73"/>
  <c r="C17" i="73"/>
  <c r="B13" i="56"/>
  <c r="C14" i="56"/>
  <c r="C16" i="56"/>
  <c r="B16" i="56"/>
  <c r="C15" i="56"/>
  <c r="B15" i="56"/>
  <c r="C17" i="25"/>
  <c r="B17" i="25"/>
  <c r="B11" i="67"/>
  <c r="B15" i="30"/>
  <c r="C21" i="30"/>
  <c r="B21" i="30"/>
  <c r="C13" i="69"/>
  <c r="C14" i="69"/>
  <c r="B14" i="69"/>
  <c r="C13" i="67"/>
  <c r="B13" i="67"/>
  <c r="B14" i="73"/>
  <c r="B22" i="30"/>
  <c r="C23" i="30"/>
  <c r="B13" i="77"/>
  <c r="C14" i="77"/>
  <c r="B14" i="77"/>
  <c r="B12" i="67"/>
  <c r="B14" i="56"/>
  <c r="C18" i="73"/>
  <c r="C19" i="73"/>
  <c r="C20" i="73"/>
  <c r="C21" i="73"/>
  <c r="B13" i="69"/>
  <c r="C15" i="69"/>
  <c r="B15" i="69"/>
  <c r="C16" i="69"/>
  <c r="C17" i="56"/>
  <c r="B15" i="32"/>
  <c r="C16" i="32"/>
  <c r="B12" i="77"/>
  <c r="C15" i="77"/>
  <c r="B15" i="77"/>
  <c r="C16" i="77"/>
  <c r="B16" i="77"/>
  <c r="C14" i="67"/>
  <c r="B14" i="67"/>
  <c r="C19" i="62"/>
  <c r="C22" i="73"/>
  <c r="C23" i="73"/>
  <c r="C24" i="73"/>
  <c r="C25" i="73"/>
  <c r="C26" i="73"/>
  <c r="C27" i="73"/>
  <c r="C28" i="73"/>
  <c r="C29" i="73"/>
  <c r="C30" i="73"/>
  <c r="C31" i="73"/>
  <c r="C32" i="73"/>
  <c r="C33" i="73"/>
  <c r="C34" i="73"/>
  <c r="C35" i="73"/>
  <c r="C36" i="73"/>
  <c r="C37" i="73"/>
  <c r="C39" i="73"/>
  <c r="C40" i="73"/>
  <c r="C41" i="73"/>
  <c r="C42" i="73"/>
  <c r="C43" i="73"/>
  <c r="C18" i="25"/>
  <c r="C19" i="25"/>
  <c r="B18" i="30"/>
  <c r="B30" i="73"/>
  <c r="B16" i="73"/>
  <c r="B15" i="73"/>
  <c r="B17" i="73"/>
  <c r="B19" i="25"/>
  <c r="C20" i="25"/>
  <c r="C15" i="67"/>
  <c r="B17" i="56"/>
  <c r="C19" i="56"/>
  <c r="B18" i="25"/>
  <c r="B16" i="32"/>
  <c r="C17" i="32"/>
  <c r="B19" i="62"/>
  <c r="C17" i="77"/>
  <c r="B16" i="69"/>
  <c r="C17" i="69"/>
  <c r="C20" i="62"/>
  <c r="C20" i="56"/>
  <c r="B23" i="30"/>
  <c r="C24" i="30"/>
  <c r="B19" i="73"/>
  <c r="B18" i="73"/>
  <c r="B24" i="30"/>
  <c r="C25" i="30"/>
  <c r="B20" i="56"/>
  <c r="C21" i="56"/>
  <c r="B21" i="56"/>
  <c r="B20" i="62"/>
  <c r="C21" i="62"/>
  <c r="B17" i="77"/>
  <c r="C18" i="77"/>
  <c r="B17" i="32"/>
  <c r="C18" i="32"/>
  <c r="B18" i="32"/>
  <c r="B19" i="56"/>
  <c r="C22" i="56"/>
  <c r="B17" i="69"/>
  <c r="C18" i="69"/>
  <c r="B15" i="67"/>
  <c r="C16" i="67"/>
  <c r="B20" i="25"/>
  <c r="C21" i="25"/>
  <c r="B33" i="73"/>
  <c r="B31" i="73"/>
  <c r="B32" i="73"/>
  <c r="B20" i="73"/>
  <c r="B16" i="67"/>
  <c r="C17" i="67"/>
  <c r="B22" i="56"/>
  <c r="C23" i="56"/>
  <c r="B18" i="77"/>
  <c r="C19" i="77"/>
  <c r="B21" i="25"/>
  <c r="C22" i="25"/>
  <c r="B21" i="62"/>
  <c r="C22" i="62"/>
  <c r="B18" i="69"/>
  <c r="C19" i="69"/>
  <c r="B25" i="30"/>
  <c r="C26" i="30"/>
  <c r="B21" i="73"/>
  <c r="B22" i="25"/>
  <c r="C23" i="25"/>
  <c r="B23" i="56"/>
  <c r="C24" i="56"/>
  <c r="B17" i="67"/>
  <c r="C18" i="67"/>
  <c r="B26" i="30"/>
  <c r="C27" i="30"/>
  <c r="B19" i="69"/>
  <c r="C20" i="69"/>
  <c r="B22" i="62"/>
  <c r="C23" i="62"/>
  <c r="B19" i="77"/>
  <c r="C20" i="77"/>
  <c r="B22" i="73"/>
  <c r="B23" i="62"/>
  <c r="C24" i="62"/>
  <c r="B18" i="67"/>
  <c r="C20" i="67"/>
  <c r="B23" i="25"/>
  <c r="C24" i="25"/>
  <c r="B27" i="30"/>
  <c r="C28" i="30"/>
  <c r="B20" i="77"/>
  <c r="C21" i="77"/>
  <c r="B24" i="56"/>
  <c r="C25" i="56"/>
  <c r="B20" i="69"/>
  <c r="C21" i="69"/>
  <c r="B23" i="73"/>
  <c r="B24" i="25"/>
  <c r="C25" i="25"/>
  <c r="B24" i="62"/>
  <c r="C25" i="62"/>
  <c r="B21" i="69"/>
  <c r="C22" i="69"/>
  <c r="B25" i="56"/>
  <c r="C26" i="56"/>
  <c r="B21" i="77"/>
  <c r="C22" i="77"/>
  <c r="B28" i="30"/>
  <c r="C29" i="30"/>
  <c r="B20" i="67"/>
  <c r="C21" i="67"/>
  <c r="B24" i="73"/>
  <c r="B21" i="67"/>
  <c r="C22" i="67"/>
  <c r="B22" i="69"/>
  <c r="C23" i="69"/>
  <c r="B25" i="25"/>
  <c r="C26" i="25"/>
  <c r="B29" i="30"/>
  <c r="C30" i="30"/>
  <c r="B22" i="77"/>
  <c r="C23" i="77"/>
  <c r="B23" i="77"/>
  <c r="B26" i="56"/>
  <c r="C27" i="56"/>
  <c r="B25" i="62"/>
  <c r="C26" i="62"/>
  <c r="B25" i="73"/>
  <c r="B27" i="56"/>
  <c r="C28" i="56"/>
  <c r="B30" i="30"/>
  <c r="C32" i="30"/>
  <c r="B23" i="69"/>
  <c r="C24" i="69"/>
  <c r="B26" i="62"/>
  <c r="C27" i="62"/>
  <c r="B26" i="25"/>
  <c r="C27" i="25"/>
  <c r="B22" i="67"/>
  <c r="C23" i="67"/>
  <c r="B26" i="73"/>
  <c r="B23" i="67"/>
  <c r="C24" i="67"/>
  <c r="B27" i="25"/>
  <c r="C28" i="25"/>
  <c r="B24" i="69"/>
  <c r="C25" i="69"/>
  <c r="B28" i="56"/>
  <c r="C29" i="56"/>
  <c r="B27" i="62"/>
  <c r="C28" i="62"/>
  <c r="B32" i="30"/>
  <c r="C33" i="30"/>
  <c r="B27" i="73"/>
  <c r="B28" i="62"/>
  <c r="C29" i="62"/>
  <c r="B29" i="56"/>
  <c r="C30" i="56"/>
  <c r="B30" i="56"/>
  <c r="B28" i="25"/>
  <c r="C29" i="25"/>
  <c r="B29" i="25"/>
  <c r="B24" i="67"/>
  <c r="C25" i="67"/>
  <c r="B33" i="30"/>
  <c r="C34" i="30"/>
  <c r="B25" i="69"/>
  <c r="C26" i="69"/>
  <c r="B34" i="73"/>
  <c r="B29" i="73"/>
  <c r="B28" i="73"/>
  <c r="B29" i="62"/>
  <c r="C31" i="62"/>
  <c r="B26" i="69"/>
  <c r="C27" i="69"/>
  <c r="B34" i="30"/>
  <c r="C35" i="30"/>
  <c r="B25" i="67"/>
  <c r="C26" i="67"/>
  <c r="B26" i="67"/>
  <c r="B35" i="73"/>
  <c r="B31" i="62"/>
  <c r="C32" i="62"/>
  <c r="B35" i="30"/>
  <c r="C36" i="30"/>
  <c r="B27" i="69"/>
  <c r="C28" i="69"/>
  <c r="B36" i="73"/>
  <c r="B28" i="69"/>
  <c r="C29" i="69"/>
  <c r="B36" i="30"/>
  <c r="C37" i="30"/>
  <c r="B32" i="62"/>
  <c r="C33" i="62"/>
  <c r="B37" i="73"/>
  <c r="B33" i="62"/>
  <c r="C34" i="62"/>
  <c r="B37" i="30"/>
  <c r="C38" i="30"/>
  <c r="B29" i="69"/>
  <c r="C30" i="69"/>
  <c r="B39" i="73"/>
  <c r="B30" i="69"/>
  <c r="C31" i="69"/>
  <c r="B38" i="30"/>
  <c r="C39" i="30"/>
  <c r="B34" i="62"/>
  <c r="C36" i="62"/>
  <c r="B40" i="73"/>
  <c r="B36" i="62"/>
  <c r="C37" i="62"/>
  <c r="B31" i="69"/>
  <c r="C32" i="69"/>
  <c r="B39" i="30"/>
  <c r="C40" i="30"/>
  <c r="B41" i="73"/>
  <c r="B40" i="30"/>
  <c r="C41" i="30"/>
  <c r="B32" i="69"/>
  <c r="C33" i="69"/>
  <c r="B37" i="62"/>
  <c r="C38" i="62"/>
  <c r="B42" i="73"/>
  <c r="B43" i="73"/>
  <c r="B38" i="62"/>
  <c r="C39" i="62"/>
  <c r="B35" i="68"/>
  <c r="B41" i="30"/>
  <c r="C42" i="30"/>
  <c r="B33" i="69"/>
  <c r="C34" i="69"/>
  <c r="B34" i="69"/>
  <c r="C35" i="69"/>
  <c r="B42" i="30"/>
  <c r="C43" i="30"/>
  <c r="B39" i="62"/>
  <c r="C40" i="62"/>
  <c r="B35" i="69"/>
  <c r="C36" i="69"/>
  <c r="B40" i="62"/>
  <c r="C41" i="62"/>
  <c r="B43" i="30"/>
  <c r="C44" i="30"/>
  <c r="B41" i="62"/>
  <c r="C42" i="62"/>
  <c r="B36" i="69"/>
  <c r="C37" i="69"/>
  <c r="B44" i="30"/>
  <c r="C45" i="30"/>
  <c r="B45" i="30"/>
  <c r="B42" i="62"/>
  <c r="C43" i="62"/>
  <c r="B37" i="69"/>
  <c r="C39" i="69"/>
  <c r="B39" i="69"/>
  <c r="C41" i="69"/>
  <c r="B43" i="62"/>
  <c r="C44" i="62"/>
  <c r="B44" i="62"/>
  <c r="C45" i="62"/>
  <c r="B41" i="69"/>
  <c r="C42" i="69"/>
  <c r="B42" i="69"/>
  <c r="C43" i="69"/>
  <c r="B45" i="62"/>
  <c r="C46" i="62"/>
  <c r="B46" i="62"/>
  <c r="C47" i="62"/>
  <c r="B43" i="69"/>
  <c r="C44" i="69"/>
  <c r="B44" i="69"/>
  <c r="C45" i="69"/>
  <c r="B47" i="62"/>
  <c r="C48" i="62"/>
  <c r="B48" i="62"/>
  <c r="C49" i="62"/>
  <c r="B45" i="69"/>
  <c r="C46" i="69"/>
  <c r="B46" i="69"/>
  <c r="C47" i="69"/>
  <c r="B49" i="62"/>
  <c r="C50" i="62"/>
  <c r="B47" i="69"/>
  <c r="C48" i="69"/>
  <c r="B50" i="62"/>
  <c r="C51" i="62"/>
  <c r="B51" i="62"/>
  <c r="C52" i="62"/>
  <c r="B48" i="69"/>
  <c r="C49" i="69"/>
  <c r="B49" i="69"/>
  <c r="C50" i="69"/>
  <c r="B52" i="62"/>
  <c r="C53" i="62"/>
  <c r="B50" i="69"/>
  <c r="C51" i="69"/>
  <c r="B53" i="62"/>
  <c r="C54" i="62"/>
  <c r="B54" i="62"/>
  <c r="C55" i="62"/>
  <c r="B51" i="69"/>
  <c r="C52" i="69"/>
  <c r="B55" i="62"/>
  <c r="C56" i="62"/>
  <c r="B56" i="62"/>
  <c r="B52" i="69"/>
  <c r="C53" i="69"/>
  <c r="B53" i="69"/>
  <c r="C54" i="69"/>
  <c r="B54" i="69"/>
  <c r="C55" i="69"/>
  <c r="B55" i="69"/>
  <c r="C56" i="69"/>
  <c r="B56" i="69"/>
  <c r="C57" i="69"/>
  <c r="B57" i="69"/>
  <c r="C58" i="69"/>
  <c r="B58" i="69"/>
  <c r="C59" i="69"/>
  <c r="B59" i="69"/>
  <c r="C60" i="69"/>
  <c r="B60" i="69"/>
  <c r="C61" i="69"/>
  <c r="B61" i="69"/>
  <c r="C62" i="69"/>
  <c r="B62" i="69"/>
  <c r="C63" i="69"/>
  <c r="B63" i="69"/>
  <c r="C64" i="69"/>
  <c r="B64" i="69"/>
  <c r="C65" i="69"/>
  <c r="B65" i="69"/>
  <c r="B91" i="60"/>
  <c r="H5" i="2"/>
  <c r="E17" i="6"/>
  <c r="K36" i="58"/>
  <c r="K113" i="58"/>
  <c r="K16" i="73"/>
  <c r="K108" i="74"/>
  <c r="K86" i="59"/>
  <c r="K82" i="59"/>
  <c r="K136" i="26"/>
  <c r="K6" i="29"/>
  <c r="K85" i="58"/>
  <c r="K46" i="24"/>
  <c r="K54" i="24"/>
  <c r="K9" i="28"/>
  <c r="K113" i="74"/>
  <c r="K117" i="74"/>
  <c r="K149" i="74"/>
  <c r="K153" i="74"/>
  <c r="K185" i="74"/>
  <c r="K112" i="26"/>
  <c r="K120" i="26"/>
  <c r="K92" i="81"/>
  <c r="K60" i="23"/>
  <c r="K51" i="24"/>
  <c r="K16" i="63"/>
  <c r="K19" i="66"/>
  <c r="K49" i="28"/>
  <c r="K126" i="28"/>
  <c r="K149" i="26"/>
  <c r="K8" i="78"/>
  <c r="K12" i="80"/>
  <c r="K5" i="81"/>
  <c r="K133" i="81"/>
  <c r="K142" i="81"/>
  <c r="K170" i="81"/>
  <c r="K174" i="81"/>
  <c r="K220" i="81"/>
  <c r="K262" i="81"/>
  <c r="K58" i="23"/>
  <c r="K21" i="62"/>
  <c r="K29" i="62"/>
  <c r="K49" i="62"/>
  <c r="K15" i="30"/>
  <c r="K33" i="30"/>
  <c r="K45" i="30"/>
  <c r="K16" i="67"/>
  <c r="K22" i="67"/>
  <c r="K22" i="26"/>
  <c r="K26" i="26"/>
  <c r="K30" i="26"/>
  <c r="K112" i="58"/>
  <c r="K10" i="62"/>
  <c r="K13" i="30"/>
  <c r="K8" i="28"/>
  <c r="K103" i="28"/>
  <c r="K107" i="28"/>
  <c r="K115" i="28"/>
  <c r="K6" i="73"/>
  <c r="K171" i="81"/>
  <c r="K225" i="81"/>
  <c r="K340" i="81"/>
  <c r="K3" i="84"/>
  <c r="K3" i="83"/>
  <c r="B7" i="81"/>
  <c r="C8" i="81"/>
  <c r="C10" i="81"/>
  <c r="B10" i="81"/>
  <c r="B6" i="81"/>
  <c r="E72" i="6"/>
  <c r="C8" i="80"/>
  <c r="H29" i="2"/>
  <c r="C7" i="79"/>
  <c r="B6" i="79"/>
  <c r="C10" i="78"/>
  <c r="B10" i="78"/>
  <c r="C9" i="78"/>
  <c r="B5" i="78"/>
  <c r="B8" i="78"/>
  <c r="E39" i="6"/>
  <c r="K41" i="78"/>
  <c r="K49" i="78"/>
  <c r="H27" i="2"/>
  <c r="K68" i="26"/>
  <c r="K148" i="26"/>
  <c r="K152" i="26"/>
  <c r="E68" i="6"/>
  <c r="K64" i="26"/>
  <c r="C7" i="26"/>
  <c r="B7" i="26"/>
  <c r="C6" i="26"/>
  <c r="K128" i="74"/>
  <c r="K132" i="74"/>
  <c r="K152" i="74"/>
  <c r="K156" i="74"/>
  <c r="K192" i="74"/>
  <c r="C9" i="74"/>
  <c r="B9" i="74"/>
  <c r="K6" i="74"/>
  <c r="C8" i="74"/>
  <c r="B8" i="71"/>
  <c r="C9" i="71"/>
  <c r="B9" i="71"/>
  <c r="C10" i="71"/>
  <c r="B10" i="71"/>
  <c r="B5" i="71"/>
  <c r="B8" i="28"/>
  <c r="H22" i="2"/>
  <c r="K61" i="28"/>
  <c r="K65" i="28"/>
  <c r="K69" i="28"/>
  <c r="K73" i="28"/>
  <c r="K81" i="28"/>
  <c r="K89" i="28"/>
  <c r="K93" i="28"/>
  <c r="C9" i="28"/>
  <c r="K143" i="28"/>
  <c r="C7" i="68"/>
  <c r="E63" i="6"/>
  <c r="E33" i="6"/>
  <c r="K5" i="68"/>
  <c r="C11" i="27"/>
  <c r="B11" i="27"/>
  <c r="C12" i="27"/>
  <c r="B12" i="27"/>
  <c r="B10" i="27"/>
  <c r="K11" i="27"/>
  <c r="E61" i="6"/>
  <c r="C7" i="65"/>
  <c r="C8" i="66"/>
  <c r="H17" i="2"/>
  <c r="C8" i="64"/>
  <c r="E59" i="6"/>
  <c r="K4" i="64"/>
  <c r="C8" i="63"/>
  <c r="B8" i="63"/>
  <c r="C6" i="63"/>
  <c r="C7" i="61"/>
  <c r="K10" i="61"/>
  <c r="K13" i="61"/>
  <c r="C8" i="60"/>
  <c r="H14" i="2"/>
  <c r="B7" i="60"/>
  <c r="C12" i="24"/>
  <c r="B10" i="24"/>
  <c r="K42" i="24"/>
  <c r="K62" i="24"/>
  <c r="K59" i="24"/>
  <c r="C13" i="24"/>
  <c r="B13" i="24"/>
  <c r="E54" i="6"/>
  <c r="C8" i="59"/>
  <c r="B8" i="59"/>
  <c r="C7" i="59"/>
  <c r="K88" i="59"/>
  <c r="K74" i="59"/>
  <c r="K14" i="59"/>
  <c r="K18" i="59"/>
  <c r="B7" i="31"/>
  <c r="K41" i="31"/>
  <c r="C8" i="31"/>
  <c r="B8" i="31"/>
  <c r="B6" i="31"/>
  <c r="C8" i="58"/>
  <c r="K11" i="58"/>
  <c r="K15" i="58"/>
  <c r="K26" i="58"/>
  <c r="C14" i="29"/>
  <c r="C8" i="29"/>
  <c r="B8" i="29"/>
  <c r="C7" i="57"/>
  <c r="B7" i="57"/>
  <c r="C6" i="57"/>
  <c r="E20" i="6"/>
  <c r="H8" i="2"/>
  <c r="C10" i="23"/>
  <c r="B8" i="22"/>
  <c r="B7" i="22"/>
  <c r="C9" i="22"/>
  <c r="B9" i="22"/>
  <c r="B6" i="22"/>
  <c r="C7" i="76"/>
  <c r="B5" i="5"/>
  <c r="B8" i="5"/>
  <c r="E57" i="6"/>
  <c r="I15" i="2"/>
  <c r="H57" i="6"/>
  <c r="E27" i="6"/>
  <c r="I57" i="6"/>
  <c r="D16" i="6"/>
  <c r="K7" i="27"/>
  <c r="K21" i="73"/>
  <c r="K6" i="80"/>
  <c r="K14" i="80"/>
  <c r="K4" i="77"/>
  <c r="K9" i="77"/>
  <c r="K34" i="22"/>
  <c r="K40" i="57"/>
  <c r="K15" i="65"/>
  <c r="K17" i="65"/>
  <c r="K32" i="69"/>
  <c r="K129" i="28"/>
  <c r="K165" i="28"/>
  <c r="K12" i="71"/>
  <c r="K14" i="71"/>
  <c r="K18" i="71"/>
  <c r="K118" i="74"/>
  <c r="K190" i="74"/>
  <c r="K206" i="74"/>
  <c r="K70" i="26"/>
  <c r="K79" i="26"/>
  <c r="K137" i="26"/>
  <c r="K11" i="78"/>
  <c r="K17" i="78"/>
  <c r="K21" i="80"/>
  <c r="K13" i="81"/>
  <c r="K31" i="31"/>
  <c r="K44" i="23"/>
  <c r="K66" i="23"/>
  <c r="K29" i="57"/>
  <c r="K68" i="58"/>
  <c r="K6" i="61"/>
  <c r="K39" i="62"/>
  <c r="K17" i="64"/>
  <c r="K19" i="64"/>
  <c r="K21" i="64"/>
  <c r="K53" i="64"/>
  <c r="K77" i="64"/>
  <c r="K81" i="64"/>
  <c r="K5" i="66"/>
  <c r="K8" i="66"/>
  <c r="K10" i="66"/>
  <c r="K12" i="66"/>
  <c r="K66" i="74"/>
  <c r="K70" i="74"/>
  <c r="K74" i="74"/>
  <c r="K78" i="74"/>
  <c r="K90" i="74"/>
  <c r="K57" i="26"/>
  <c r="K61" i="26"/>
  <c r="K20" i="78"/>
  <c r="K16" i="81"/>
  <c r="K76" i="81"/>
  <c r="K30" i="57"/>
  <c r="K5" i="67"/>
  <c r="K4" i="22"/>
  <c r="K8" i="22"/>
  <c r="K10" i="22"/>
  <c r="K29" i="23"/>
  <c r="K13" i="56"/>
  <c r="K38" i="57"/>
  <c r="K30" i="63"/>
  <c r="K38" i="63"/>
  <c r="K32" i="62"/>
  <c r="K44" i="30"/>
  <c r="K9" i="64"/>
  <c r="K11" i="64"/>
  <c r="K13" i="64"/>
  <c r="K15" i="64"/>
  <c r="K26" i="64"/>
  <c r="K82" i="64"/>
  <c r="K33" i="66"/>
  <c r="K8" i="65"/>
  <c r="K10" i="65"/>
  <c r="K14" i="65"/>
  <c r="K16" i="65"/>
  <c r="K20" i="65"/>
  <c r="K24" i="65"/>
  <c r="K28" i="65"/>
  <c r="K12" i="67"/>
  <c r="K25" i="69"/>
  <c r="K38" i="28"/>
  <c r="K46" i="28"/>
  <c r="K62" i="28"/>
  <c r="K66" i="28"/>
  <c r="K82" i="28"/>
  <c r="K114" i="28"/>
  <c r="K122" i="28"/>
  <c r="K97" i="26"/>
  <c r="K105" i="26"/>
  <c r="K114" i="26"/>
  <c r="K122" i="26"/>
  <c r="K59" i="81"/>
  <c r="K95" i="81"/>
  <c r="K131" i="81"/>
  <c r="K144" i="81"/>
  <c r="K172" i="81"/>
  <c r="K176" i="81"/>
  <c r="K185" i="81"/>
  <c r="K214" i="81"/>
  <c r="K218" i="81"/>
  <c r="K284" i="81"/>
  <c r="K70" i="58"/>
  <c r="K74" i="58"/>
  <c r="K78" i="58"/>
  <c r="K82" i="58"/>
  <c r="K90" i="58"/>
  <c r="K98" i="58"/>
  <c r="K102" i="58"/>
  <c r="K20" i="31"/>
  <c r="K22" i="31"/>
  <c r="K38" i="31"/>
  <c r="K46" i="31"/>
  <c r="K33" i="59"/>
  <c r="K19" i="24"/>
  <c r="K24" i="24"/>
  <c r="K33" i="24"/>
  <c r="K4" i="60"/>
  <c r="K43" i="69"/>
  <c r="K47" i="69"/>
  <c r="K51" i="69"/>
  <c r="K55" i="69"/>
  <c r="K59" i="69"/>
  <c r="K63" i="69"/>
  <c r="K11" i="28"/>
  <c r="K39" i="28"/>
  <c r="K47" i="28"/>
  <c r="K55" i="28"/>
  <c r="K81" i="26"/>
  <c r="K128" i="81"/>
  <c r="K256" i="81"/>
  <c r="K303" i="81"/>
  <c r="K329" i="81"/>
  <c r="K12" i="32"/>
  <c r="K23" i="23"/>
  <c r="K11" i="29"/>
  <c r="K23" i="29"/>
  <c r="K27" i="29"/>
  <c r="K31" i="29"/>
  <c r="K7" i="58"/>
  <c r="K35" i="58"/>
  <c r="K35" i="69"/>
  <c r="K175" i="28"/>
  <c r="K179" i="28"/>
  <c r="K11" i="25"/>
  <c r="K19" i="25"/>
  <c r="K18" i="78"/>
  <c r="K5" i="79"/>
  <c r="K11" i="81"/>
  <c r="K57" i="81"/>
  <c r="K73" i="81"/>
  <c r="K16" i="22"/>
  <c r="K47" i="22"/>
  <c r="K17" i="63"/>
  <c r="K33" i="64"/>
  <c r="K35" i="65"/>
  <c r="K96" i="26"/>
  <c r="K104" i="26"/>
  <c r="K108" i="26"/>
  <c r="K125" i="26"/>
  <c r="K10" i="78"/>
  <c r="K23" i="80"/>
  <c r="K310" i="81"/>
  <c r="K70" i="59"/>
  <c r="K61" i="59"/>
  <c r="K43" i="59"/>
  <c r="K9" i="76"/>
  <c r="K17" i="76"/>
  <c r="K17" i="32"/>
  <c r="K15" i="56"/>
  <c r="K24" i="29"/>
  <c r="K20" i="58"/>
  <c r="K76" i="74"/>
  <c r="K80" i="74"/>
  <c r="K88" i="74"/>
  <c r="K59" i="26"/>
  <c r="K63" i="26"/>
  <c r="K86" i="81"/>
  <c r="K4" i="32"/>
  <c r="K27" i="23"/>
  <c r="K65" i="23"/>
  <c r="K46" i="58"/>
  <c r="K61" i="24"/>
  <c r="K12" i="62"/>
  <c r="K129" i="26"/>
  <c r="K14" i="81"/>
  <c r="K266" i="81"/>
  <c r="K274" i="81"/>
  <c r="K12" i="76"/>
  <c r="K24" i="76"/>
  <c r="K22" i="77"/>
  <c r="K12" i="22"/>
  <c r="K17" i="56"/>
  <c r="K20" i="56"/>
  <c r="K8" i="29"/>
  <c r="K71" i="58"/>
  <c r="K111" i="58"/>
  <c r="K27" i="31"/>
  <c r="K35" i="31"/>
  <c r="K13" i="59"/>
  <c r="K15" i="59"/>
  <c r="K58" i="24"/>
  <c r="K12" i="63"/>
  <c r="K43" i="63"/>
  <c r="K71" i="63"/>
  <c r="K67" i="64"/>
  <c r="K83" i="64"/>
  <c r="K11" i="66"/>
  <c r="K30" i="66"/>
  <c r="K33" i="65"/>
  <c r="K41" i="65"/>
  <c r="K18" i="67"/>
  <c r="K26" i="69"/>
  <c r="K61" i="74"/>
  <c r="K73" i="74"/>
  <c r="K89" i="74"/>
  <c r="K4" i="26"/>
  <c r="K45" i="26"/>
  <c r="K37" i="78"/>
  <c r="K27" i="80"/>
  <c r="K12" i="81"/>
  <c r="K37" i="81"/>
  <c r="K114" i="81"/>
  <c r="K118" i="81"/>
  <c r="K295" i="81"/>
  <c r="K313" i="81"/>
  <c r="K322" i="81"/>
  <c r="K85" i="59"/>
  <c r="K81" i="59"/>
  <c r="K34" i="71"/>
  <c r="K38" i="26"/>
  <c r="K18" i="32"/>
  <c r="K6" i="22"/>
  <c r="K17" i="22"/>
  <c r="K21" i="23"/>
  <c r="K63" i="23"/>
  <c r="K5" i="56"/>
  <c r="K48" i="31"/>
  <c r="K22" i="59"/>
  <c r="K6" i="60"/>
  <c r="K52" i="63"/>
  <c r="K60" i="63"/>
  <c r="K23" i="66"/>
  <c r="K8" i="67"/>
  <c r="K9" i="69"/>
  <c r="K4" i="28"/>
  <c r="K6" i="28"/>
  <c r="K99" i="28"/>
  <c r="K19" i="71"/>
  <c r="K26" i="25"/>
  <c r="K114" i="74"/>
  <c r="K146" i="74"/>
  <c r="K222" i="74"/>
  <c r="K127" i="26"/>
  <c r="K50" i="78"/>
  <c r="K4" i="80"/>
  <c r="K18" i="81"/>
  <c r="K34" i="81"/>
  <c r="K78" i="81"/>
  <c r="K168" i="81"/>
  <c r="K255" i="81"/>
  <c r="K260" i="81"/>
  <c r="K14" i="32"/>
  <c r="K16" i="32"/>
  <c r="K9" i="22"/>
  <c r="K13" i="22"/>
  <c r="K15" i="23"/>
  <c r="K38" i="23"/>
  <c r="K68" i="23"/>
  <c r="K26" i="56"/>
  <c r="K30" i="56"/>
  <c r="K7" i="57"/>
  <c r="K20" i="57"/>
  <c r="K27" i="57"/>
  <c r="K21" i="29"/>
  <c r="K65" i="58"/>
  <c r="K12" i="24"/>
  <c r="K36" i="24"/>
  <c r="K48" i="24"/>
  <c r="K56" i="24"/>
  <c r="K33" i="63"/>
  <c r="K37" i="63"/>
  <c r="K39" i="30"/>
  <c r="K32" i="66"/>
  <c r="K18" i="28"/>
  <c r="K32" i="28"/>
  <c r="K40" i="28"/>
  <c r="K56" i="28"/>
  <c r="K64" i="28"/>
  <c r="K84" i="28"/>
  <c r="K104" i="28"/>
  <c r="K116" i="28"/>
  <c r="K119" i="74"/>
  <c r="K127" i="74"/>
  <c r="K151" i="74"/>
  <c r="K155" i="74"/>
  <c r="K77" i="26"/>
  <c r="K206" i="81"/>
  <c r="K227" i="81"/>
  <c r="K235" i="81"/>
  <c r="K240" i="81"/>
  <c r="K288" i="81"/>
  <c r="K64" i="59"/>
  <c r="K46" i="22"/>
  <c r="K7" i="23"/>
  <c r="K30" i="23"/>
  <c r="K44" i="62"/>
  <c r="K52" i="62"/>
  <c r="K56" i="62"/>
  <c r="K5" i="30"/>
  <c r="K85" i="28"/>
  <c r="K97" i="28"/>
  <c r="K101" i="28"/>
  <c r="K148" i="74"/>
  <c r="K164" i="74"/>
  <c r="K180" i="74"/>
  <c r="K5" i="80"/>
  <c r="K11" i="76"/>
  <c r="K16" i="76"/>
  <c r="K19" i="76"/>
  <c r="K11" i="77"/>
  <c r="K20" i="77"/>
  <c r="K25" i="56"/>
  <c r="K29" i="56"/>
  <c r="K13" i="57"/>
  <c r="K15" i="57"/>
  <c r="K26" i="57"/>
  <c r="K7" i="29"/>
  <c r="K17" i="29"/>
  <c r="K39" i="58"/>
  <c r="K63" i="58"/>
  <c r="K67" i="58"/>
  <c r="K26" i="31"/>
  <c r="K5" i="59"/>
  <c r="K24" i="59"/>
  <c r="K28" i="59"/>
  <c r="K35" i="66"/>
  <c r="K17" i="69"/>
  <c r="K23" i="28"/>
  <c r="K27" i="28"/>
  <c r="K85" i="26"/>
  <c r="K70" i="81"/>
  <c r="K102" i="81"/>
  <c r="K125" i="81"/>
  <c r="K64" i="23"/>
  <c r="K79" i="58"/>
  <c r="K83" i="58"/>
  <c r="K87" i="58"/>
  <c r="K99" i="58"/>
  <c r="K103" i="58"/>
  <c r="K14" i="31"/>
  <c r="K8" i="24"/>
  <c r="K21" i="24"/>
  <c r="K7" i="65"/>
  <c r="K195" i="74"/>
  <c r="K66" i="59"/>
  <c r="K44" i="59"/>
  <c r="K34" i="59"/>
  <c r="K7" i="31"/>
  <c r="K12" i="77"/>
  <c r="K10" i="32"/>
  <c r="K23" i="22"/>
  <c r="K69" i="23"/>
  <c r="K11" i="56"/>
  <c r="K35" i="57"/>
  <c r="K39" i="57"/>
  <c r="K18" i="29"/>
  <c r="K25" i="29"/>
  <c r="K25" i="58"/>
  <c r="K29" i="58"/>
  <c r="K33" i="58"/>
  <c r="K88" i="58"/>
  <c r="K96" i="58"/>
  <c r="K100" i="58"/>
  <c r="K24" i="31"/>
  <c r="K6" i="59"/>
  <c r="K21" i="59"/>
  <c r="K13" i="24"/>
  <c r="K15" i="24"/>
  <c r="K30" i="24"/>
  <c r="K14" i="74"/>
  <c r="K17" i="74"/>
  <c r="K15" i="78"/>
  <c r="K32" i="78"/>
  <c r="K40" i="78"/>
  <c r="K19" i="77"/>
  <c r="K8" i="23"/>
  <c r="K10" i="23"/>
  <c r="K12" i="23"/>
  <c r="K20" i="23"/>
  <c r="K28" i="23"/>
  <c r="K32" i="23"/>
  <c r="K52" i="23"/>
  <c r="K27" i="56"/>
  <c r="K5" i="57"/>
  <c r="K4" i="58"/>
  <c r="K73" i="58"/>
  <c r="K77" i="58"/>
  <c r="K81" i="58"/>
  <c r="K89" i="58"/>
  <c r="K105" i="58"/>
  <c r="K109" i="58"/>
  <c r="K25" i="31"/>
  <c r="K29" i="31"/>
  <c r="K37" i="31"/>
  <c r="K7" i="24"/>
  <c r="K9" i="24"/>
  <c r="K20" i="24"/>
  <c r="K31" i="24"/>
  <c r="K55" i="24"/>
  <c r="K7" i="61"/>
  <c r="K9" i="61"/>
  <c r="K11" i="61"/>
  <c r="K46" i="64"/>
  <c r="K54" i="64"/>
  <c r="K58" i="64"/>
  <c r="K169" i="28"/>
  <c r="K173" i="28"/>
  <c r="K7" i="78"/>
  <c r="K13" i="76"/>
  <c r="K49" i="23"/>
  <c r="K24" i="56"/>
  <c r="K25" i="57"/>
  <c r="K37" i="57"/>
  <c r="K42" i="58"/>
  <c r="K49" i="31"/>
  <c r="K27" i="59"/>
  <c r="K21" i="63"/>
  <c r="K24" i="63"/>
  <c r="K32" i="63"/>
  <c r="K48" i="63"/>
  <c r="K56" i="63"/>
  <c r="K68" i="63"/>
  <c r="K86" i="28"/>
  <c r="K90" i="28"/>
  <c r="K144" i="26"/>
  <c r="K35" i="63"/>
  <c r="K7" i="30"/>
  <c r="K9" i="30"/>
  <c r="K17" i="30"/>
  <c r="K20" i="30"/>
  <c r="K24" i="30"/>
  <c r="K40" i="30"/>
  <c r="K49" i="64"/>
  <c r="K31" i="66"/>
  <c r="K6" i="65"/>
  <c r="K42" i="65"/>
  <c r="K5" i="27"/>
  <c r="K19" i="27"/>
  <c r="K25" i="67"/>
  <c r="K22" i="69"/>
  <c r="K7" i="28"/>
  <c r="K15" i="28"/>
  <c r="K19" i="28"/>
  <c r="K22" i="28"/>
  <c r="K16" i="25"/>
  <c r="K53" i="62"/>
  <c r="K22" i="64"/>
  <c r="K69" i="64"/>
  <c r="K14" i="66"/>
  <c r="K16" i="66"/>
  <c r="K24" i="66"/>
  <c r="K9" i="27"/>
  <c r="K62" i="69"/>
  <c r="K54" i="28"/>
  <c r="K105" i="28"/>
  <c r="K109" i="28"/>
  <c r="K113" i="28"/>
  <c r="K132" i="28"/>
  <c r="K136" i="28"/>
  <c r="K148" i="28"/>
  <c r="K152" i="28"/>
  <c r="K156" i="28"/>
  <c r="K168" i="28"/>
  <c r="K4" i="25"/>
  <c r="K55" i="74"/>
  <c r="K79" i="74"/>
  <c r="K87" i="74"/>
  <c r="K107" i="74"/>
  <c r="K143" i="74"/>
  <c r="K179" i="74"/>
  <c r="K117" i="26"/>
  <c r="K151" i="26"/>
  <c r="K51" i="78"/>
  <c r="K24" i="81"/>
  <c r="K41" i="81"/>
  <c r="K49" i="81"/>
  <c r="K58" i="81"/>
  <c r="K61" i="81"/>
  <c r="K97" i="81"/>
  <c r="K105" i="81"/>
  <c r="K109" i="81"/>
  <c r="K117" i="81"/>
  <c r="K205" i="81"/>
  <c r="K226" i="81"/>
  <c r="K230" i="81"/>
  <c r="K234" i="81"/>
  <c r="K239" i="81"/>
  <c r="K247" i="81"/>
  <c r="K251" i="81"/>
  <c r="K263" i="81"/>
  <c r="K326" i="81"/>
  <c r="K338" i="81"/>
  <c r="K8" i="61"/>
  <c r="K12" i="61"/>
  <c r="K45" i="63"/>
  <c r="K69" i="63"/>
  <c r="K8" i="62"/>
  <c r="K13" i="62"/>
  <c r="K16" i="62"/>
  <c r="K46" i="62"/>
  <c r="K30" i="30"/>
  <c r="K39" i="64"/>
  <c r="K43" i="64"/>
  <c r="K51" i="64"/>
  <c r="K55" i="64"/>
  <c r="K23" i="67"/>
  <c r="K15" i="69"/>
  <c r="K48" i="28"/>
  <c r="K75" i="28"/>
  <c r="K79" i="28"/>
  <c r="K111" i="28"/>
  <c r="K119" i="28"/>
  <c r="K21" i="71"/>
  <c r="K17" i="73"/>
  <c r="K19" i="73"/>
  <c r="K24" i="73"/>
  <c r="K28" i="73"/>
  <c r="K12" i="74"/>
  <c r="K20" i="74"/>
  <c r="K28" i="74"/>
  <c r="K36" i="74"/>
  <c r="K48" i="74"/>
  <c r="K144" i="74"/>
  <c r="K184" i="74"/>
  <c r="K212" i="74"/>
  <c r="K223" i="74"/>
  <c r="K227" i="74"/>
  <c r="K231" i="74"/>
  <c r="K71" i="26"/>
  <c r="K90" i="26"/>
  <c r="K102" i="26"/>
  <c r="K110" i="26"/>
  <c r="K123" i="26"/>
  <c r="K8" i="80"/>
  <c r="K22" i="80"/>
  <c r="K25" i="80"/>
  <c r="K29" i="80"/>
  <c r="K31" i="81"/>
  <c r="K35" i="81"/>
  <c r="K79" i="81"/>
  <c r="K91" i="81"/>
  <c r="K129" i="81"/>
  <c r="K138" i="81"/>
  <c r="K154" i="81"/>
  <c r="K158" i="81"/>
  <c r="K166" i="81"/>
  <c r="K173" i="81"/>
  <c r="K178" i="81"/>
  <c r="K194" i="81"/>
  <c r="K202" i="81"/>
  <c r="K335" i="81"/>
  <c r="K93" i="59"/>
  <c r="K54" i="26"/>
  <c r="K5" i="61"/>
  <c r="K6" i="62"/>
  <c r="K11" i="30"/>
  <c r="K8" i="64"/>
  <c r="K10" i="64"/>
  <c r="K12" i="64"/>
  <c r="K14" i="64"/>
  <c r="K24" i="64"/>
  <c r="K32" i="64"/>
  <c r="K48" i="64"/>
  <c r="K64" i="64"/>
  <c r="K13" i="66"/>
  <c r="K13" i="27"/>
  <c r="K18" i="69"/>
  <c r="K10" i="28"/>
  <c r="K21" i="28"/>
  <c r="K127" i="28"/>
  <c r="K147" i="28"/>
  <c r="K15" i="71"/>
  <c r="K25" i="25"/>
  <c r="K25" i="74"/>
  <c r="K29" i="74"/>
  <c r="K33" i="74"/>
  <c r="K37" i="74"/>
  <c r="K45" i="74"/>
  <c r="K53" i="74"/>
  <c r="K93" i="74"/>
  <c r="K145" i="74"/>
  <c r="K157" i="74"/>
  <c r="K177" i="74"/>
  <c r="K181" i="74"/>
  <c r="K193" i="74"/>
  <c r="K201" i="74"/>
  <c r="K205" i="74"/>
  <c r="K209" i="74"/>
  <c r="K224" i="74"/>
  <c r="K228" i="74"/>
  <c r="K10" i="26"/>
  <c r="K21" i="26"/>
  <c r="K33" i="26"/>
  <c r="K44" i="26"/>
  <c r="K91" i="26"/>
  <c r="K142" i="26"/>
  <c r="K11" i="80"/>
  <c r="K26" i="80"/>
  <c r="K8" i="81"/>
  <c r="K23" i="81"/>
  <c r="K68" i="81"/>
  <c r="K80" i="81"/>
  <c r="K119" i="81"/>
  <c r="K130" i="81"/>
  <c r="K139" i="81"/>
  <c r="K167" i="81"/>
  <c r="K228" i="81"/>
  <c r="K232" i="81"/>
  <c r="K241" i="81"/>
  <c r="K249" i="81"/>
  <c r="K265" i="81"/>
  <c r="K273" i="81"/>
  <c r="K285" i="81"/>
  <c r="K289" i="81"/>
  <c r="K297" i="81"/>
  <c r="K302" i="81"/>
  <c r="K328" i="81"/>
  <c r="K78" i="59"/>
  <c r="K46" i="59"/>
  <c r="K34" i="74"/>
  <c r="K42" i="74"/>
  <c r="K138" i="74"/>
  <c r="K186" i="74"/>
  <c r="K4" i="78"/>
  <c r="K164" i="81"/>
  <c r="K188" i="81"/>
  <c r="K192" i="81"/>
  <c r="K200" i="81"/>
  <c r="K204" i="81"/>
  <c r="K213" i="81"/>
  <c r="K242" i="81"/>
  <c r="K325" i="81"/>
  <c r="K18" i="76"/>
  <c r="K6" i="77"/>
  <c r="K17" i="77"/>
  <c r="K21" i="77"/>
  <c r="K53" i="23"/>
  <c r="K22" i="29"/>
  <c r="K29" i="29"/>
  <c r="K8" i="58"/>
  <c r="K43" i="58"/>
  <c r="K47" i="58"/>
  <c r="K51" i="58"/>
  <c r="K55" i="58"/>
  <c r="K59" i="58"/>
  <c r="K93" i="58"/>
  <c r="K13" i="31"/>
  <c r="K22" i="24"/>
  <c r="K35" i="24"/>
  <c r="K39" i="24"/>
  <c r="K43" i="24"/>
  <c r="K4" i="63"/>
  <c r="K18" i="62"/>
  <c r="K33" i="62"/>
  <c r="K45" i="62"/>
  <c r="K12" i="30"/>
  <c r="K70" i="64"/>
  <c r="K78" i="64"/>
  <c r="K21" i="65"/>
  <c r="K26" i="28"/>
  <c r="K172" i="28"/>
  <c r="K6" i="63"/>
  <c r="K9" i="63"/>
  <c r="K11" i="63"/>
  <c r="K29" i="63"/>
  <c r="K72" i="63"/>
  <c r="K5" i="62"/>
  <c r="K22" i="62"/>
  <c r="K26" i="62"/>
  <c r="K38" i="62"/>
  <c r="K42" i="62"/>
  <c r="K21" i="30"/>
  <c r="K29" i="30"/>
  <c r="K45" i="64"/>
  <c r="K4" i="65"/>
  <c r="K9" i="65"/>
  <c r="K11" i="65"/>
  <c r="K13" i="65"/>
  <c r="K38" i="65"/>
  <c r="K20" i="67"/>
  <c r="K24" i="67"/>
  <c r="K6" i="69"/>
  <c r="K31" i="28"/>
  <c r="K80" i="28"/>
  <c r="K87" i="28"/>
  <c r="K91" i="28"/>
  <c r="K95" i="28"/>
  <c r="K106" i="28"/>
  <c r="K133" i="28"/>
  <c r="K149" i="28"/>
  <c r="K83" i="81"/>
  <c r="K57" i="23"/>
  <c r="K6" i="76"/>
  <c r="K18" i="22"/>
  <c r="K31" i="22"/>
  <c r="K17" i="23"/>
  <c r="K22" i="23"/>
  <c r="K26" i="23"/>
  <c r="K6" i="56"/>
  <c r="K26" i="29"/>
  <c r="K30" i="29"/>
  <c r="K106" i="58"/>
  <c r="K110" i="58"/>
  <c r="K14" i="24"/>
  <c r="K23" i="24"/>
  <c r="K32" i="24"/>
  <c r="K4" i="5"/>
  <c r="K23" i="76"/>
  <c r="K7" i="77"/>
  <c r="K13" i="77"/>
  <c r="K24" i="22"/>
  <c r="K28" i="22"/>
  <c r="K35" i="22"/>
  <c r="K39" i="22"/>
  <c r="K35" i="23"/>
  <c r="K43" i="23"/>
  <c r="K71" i="23"/>
  <c r="K28" i="57"/>
  <c r="K34" i="58"/>
  <c r="K60" i="58"/>
  <c r="K64" i="58"/>
  <c r="K114" i="58"/>
  <c r="K6" i="31"/>
  <c r="K30" i="31"/>
  <c r="K6" i="24"/>
  <c r="K40" i="24"/>
  <c r="K44" i="24"/>
  <c r="K53" i="63"/>
  <c r="K23" i="62"/>
  <c r="K27" i="62"/>
  <c r="K43" i="62"/>
  <c r="K22" i="30"/>
  <c r="K26" i="30"/>
  <c r="K34" i="64"/>
  <c r="K38" i="64"/>
  <c r="K42" i="64"/>
  <c r="K68" i="64"/>
  <c r="K76" i="64"/>
  <c r="K22" i="66"/>
  <c r="K36" i="66"/>
  <c r="K23" i="65"/>
  <c r="K27" i="65"/>
  <c r="K15" i="67"/>
  <c r="K5" i="69"/>
  <c r="K7" i="69"/>
  <c r="K28" i="69"/>
  <c r="K44" i="69"/>
  <c r="K48" i="69"/>
  <c r="K52" i="69"/>
  <c r="K56" i="69"/>
  <c r="K24" i="28"/>
  <c r="K43" i="28"/>
  <c r="K130" i="28"/>
  <c r="K134" i="28"/>
  <c r="K138" i="28"/>
  <c r="K177" i="28"/>
  <c r="K154" i="74"/>
  <c r="K155" i="81"/>
  <c r="K7" i="76"/>
  <c r="K18" i="77"/>
  <c r="K5" i="32"/>
  <c r="K9" i="32"/>
  <c r="K11" i="32"/>
  <c r="K13" i="32"/>
  <c r="K36" i="22"/>
  <c r="K40" i="22"/>
  <c r="K44" i="22"/>
  <c r="K47" i="23"/>
  <c r="K32" i="57"/>
  <c r="K12" i="29"/>
  <c r="K14" i="29"/>
  <c r="K38" i="58"/>
  <c r="K16" i="31"/>
  <c r="K23" i="31"/>
  <c r="K45" i="24"/>
  <c r="K53" i="24"/>
  <c r="K5" i="63"/>
  <c r="K50" i="63"/>
  <c r="K54" i="63"/>
  <c r="K66" i="63"/>
  <c r="K34" i="30"/>
  <c r="K18" i="64"/>
  <c r="K27" i="64"/>
  <c r="K31" i="64"/>
  <c r="K50" i="64"/>
  <c r="K65" i="64"/>
  <c r="K32" i="65"/>
  <c r="K36" i="65"/>
  <c r="K40" i="65"/>
  <c r="K19" i="69"/>
  <c r="K33" i="69"/>
  <c r="K53" i="69"/>
  <c r="K57" i="69"/>
  <c r="K61" i="69"/>
  <c r="K65" i="69"/>
  <c r="K112" i="28"/>
  <c r="K120" i="28"/>
  <c r="K124" i="28"/>
  <c r="G2" i="2"/>
  <c r="K15" i="76"/>
  <c r="K14" i="77"/>
  <c r="K37" i="22"/>
  <c r="K45" i="22"/>
  <c r="K28" i="56"/>
  <c r="K6" i="57"/>
  <c r="K19" i="57"/>
  <c r="K36" i="57"/>
  <c r="K28" i="29"/>
  <c r="K5" i="58"/>
  <c r="K12" i="58"/>
  <c r="K14" i="58"/>
  <c r="K21" i="31"/>
  <c r="K39" i="31"/>
  <c r="K34" i="24"/>
  <c r="K38" i="24"/>
  <c r="K57" i="24"/>
  <c r="K8" i="63"/>
  <c r="K18" i="63"/>
  <c r="K47" i="63"/>
  <c r="K51" i="63"/>
  <c r="K55" i="63"/>
  <c r="K63" i="63"/>
  <c r="K67" i="63"/>
  <c r="K75" i="63"/>
  <c r="K15" i="62"/>
  <c r="K20" i="62"/>
  <c r="K36" i="62"/>
  <c r="K48" i="62"/>
  <c r="K19" i="30"/>
  <c r="K23" i="30"/>
  <c r="K35" i="30"/>
  <c r="K5" i="64"/>
  <c r="K34" i="66"/>
  <c r="K6" i="67"/>
  <c r="K30" i="69"/>
  <c r="K34" i="69"/>
  <c r="K50" i="69"/>
  <c r="K58" i="69"/>
  <c r="K5" i="28"/>
  <c r="K171" i="28"/>
  <c r="K59" i="74"/>
  <c r="K134" i="74"/>
  <c r="K141" i="74"/>
  <c r="K162" i="74"/>
  <c r="K189" i="74"/>
  <c r="K216" i="74"/>
  <c r="K48" i="26"/>
  <c r="K53" i="26"/>
  <c r="K58" i="26"/>
  <c r="K98" i="26"/>
  <c r="K143" i="26"/>
  <c r="K26" i="78"/>
  <c r="K34" i="78"/>
  <c r="K38" i="78"/>
  <c r="K46" i="78"/>
  <c r="K19" i="80"/>
  <c r="K4" i="81"/>
  <c r="K21" i="81"/>
  <c r="K25" i="81"/>
  <c r="K38" i="81"/>
  <c r="K42" i="81"/>
  <c r="K46" i="81"/>
  <c r="K50" i="81"/>
  <c r="K55" i="81"/>
  <c r="K66" i="81"/>
  <c r="K84" i="81"/>
  <c r="K88" i="81"/>
  <c r="K96" i="81"/>
  <c r="K100" i="81"/>
  <c r="K108" i="81"/>
  <c r="K126" i="81"/>
  <c r="K143" i="81"/>
  <c r="K151" i="81"/>
  <c r="K182" i="81"/>
  <c r="K190" i="81"/>
  <c r="K210" i="81"/>
  <c r="K257" i="81"/>
  <c r="K270" i="81"/>
  <c r="K282" i="81"/>
  <c r="K316" i="81"/>
  <c r="K332" i="81"/>
  <c r="K90" i="59"/>
  <c r="K68" i="59"/>
  <c r="K60" i="59"/>
  <c r="K42" i="59"/>
  <c r="K76" i="65"/>
  <c r="K72" i="65"/>
  <c r="K180" i="28"/>
  <c r="K8" i="71"/>
  <c r="K7" i="25"/>
  <c r="K29" i="25"/>
  <c r="K5" i="74"/>
  <c r="K10" i="74"/>
  <c r="K41" i="74"/>
  <c r="K84" i="74"/>
  <c r="K92" i="74"/>
  <c r="K100" i="74"/>
  <c r="K112" i="74"/>
  <c r="K175" i="74"/>
  <c r="K183" i="74"/>
  <c r="K217" i="74"/>
  <c r="K13" i="26"/>
  <c r="K15" i="26"/>
  <c r="K35" i="26"/>
  <c r="K72" i="26"/>
  <c r="K103" i="26"/>
  <c r="K118" i="26"/>
  <c r="K135" i="26"/>
  <c r="K23" i="78"/>
  <c r="K31" i="78"/>
  <c r="K39" i="78"/>
  <c r="K43" i="78"/>
  <c r="K47" i="78"/>
  <c r="K20" i="80"/>
  <c r="K6" i="81"/>
  <c r="K19" i="81"/>
  <c r="K47" i="81"/>
  <c r="K52" i="81"/>
  <c r="K93" i="81"/>
  <c r="K124" i="81"/>
  <c r="K135" i="81"/>
  <c r="K152" i="81"/>
  <c r="K191" i="81"/>
  <c r="K203" i="81"/>
  <c r="K223" i="81"/>
  <c r="K267" i="81"/>
  <c r="K283" i="81"/>
  <c r="K300" i="81"/>
  <c r="K309" i="81"/>
  <c r="K333" i="81"/>
  <c r="K67" i="59"/>
  <c r="K57" i="59"/>
  <c r="K53" i="59"/>
  <c r="K41" i="71"/>
  <c r="K33" i="71"/>
  <c r="K318" i="81"/>
  <c r="K16" i="71"/>
  <c r="K96" i="74"/>
  <c r="K116" i="74"/>
  <c r="K150" i="74"/>
  <c r="K160" i="74"/>
  <c r="K172" i="74"/>
  <c r="K194" i="74"/>
  <c r="K41" i="26"/>
  <c r="K65" i="26"/>
  <c r="K74" i="26"/>
  <c r="K115" i="26"/>
  <c r="K13" i="78"/>
  <c r="K24" i="78"/>
  <c r="K27" i="81"/>
  <c r="K36" i="81"/>
  <c r="K71" i="81"/>
  <c r="K244" i="81"/>
  <c r="K248" i="81"/>
  <c r="K264" i="81"/>
  <c r="K73" i="26"/>
  <c r="K25" i="28"/>
  <c r="K29" i="28"/>
  <c r="K33" i="28"/>
  <c r="K125" i="28"/>
  <c r="K155" i="28"/>
  <c r="K159" i="28"/>
  <c r="K163" i="28"/>
  <c r="K182" i="28"/>
  <c r="K6" i="71"/>
  <c r="K9" i="25"/>
  <c r="K14" i="25"/>
  <c r="K17" i="25"/>
  <c r="K11" i="74"/>
  <c r="K26" i="74"/>
  <c r="K46" i="74"/>
  <c r="K50" i="74"/>
  <c r="K82" i="74"/>
  <c r="K86" i="74"/>
  <c r="K120" i="74"/>
  <c r="K136" i="74"/>
  <c r="K165" i="74"/>
  <c r="K173" i="74"/>
  <c r="K215" i="74"/>
  <c r="K23" i="26"/>
  <c r="K27" i="26"/>
  <c r="K37" i="26"/>
  <c r="K42" i="26"/>
  <c r="K16" i="78"/>
  <c r="K25" i="78"/>
  <c r="K29" i="78"/>
  <c r="K45" i="78"/>
  <c r="K52" i="78"/>
  <c r="K15" i="80"/>
  <c r="K7" i="81"/>
  <c r="K10" i="81"/>
  <c r="K20" i="81"/>
  <c r="K40" i="81"/>
  <c r="K44" i="81"/>
  <c r="K64" i="81"/>
  <c r="K72" i="81"/>
  <c r="K137" i="81"/>
  <c r="K141" i="81"/>
  <c r="K160" i="81"/>
  <c r="K216" i="81"/>
  <c r="K301" i="81"/>
  <c r="K319" i="81"/>
  <c r="K59" i="23"/>
  <c r="K91" i="59"/>
  <c r="K79" i="59"/>
  <c r="K65" i="59"/>
  <c r="K51" i="59"/>
  <c r="K47" i="59"/>
  <c r="K73" i="65"/>
  <c r="K27" i="74"/>
  <c r="K31" i="74"/>
  <c r="K35" i="74"/>
  <c r="K39" i="74"/>
  <c r="K43" i="74"/>
  <c r="K137" i="74"/>
  <c r="K18" i="26"/>
  <c r="K28" i="26"/>
  <c r="K32" i="26"/>
  <c r="K52" i="26"/>
  <c r="K67" i="26"/>
  <c r="K93" i="26"/>
  <c r="K101" i="26"/>
  <c r="K133" i="26"/>
  <c r="K13" i="80"/>
  <c r="K45" i="81"/>
  <c r="K65" i="81"/>
  <c r="K69" i="81"/>
  <c r="K103" i="81"/>
  <c r="K122" i="81"/>
  <c r="K146" i="81"/>
  <c r="K161" i="81"/>
  <c r="K165" i="81"/>
  <c r="K181" i="81"/>
  <c r="K339" i="81"/>
  <c r="K83" i="59"/>
  <c r="C143" i="6"/>
  <c r="C113" i="6"/>
  <c r="C124" i="6"/>
  <c r="C154" i="6"/>
  <c r="C64" i="6"/>
  <c r="K14" i="76"/>
  <c r="K22" i="76"/>
  <c r="K16" i="23"/>
  <c r="K18" i="23"/>
  <c r="K42" i="23"/>
  <c r="K50" i="23"/>
  <c r="K20" i="29"/>
  <c r="K107" i="58"/>
  <c r="K92" i="58"/>
  <c r="K104" i="58"/>
  <c r="K10" i="76"/>
  <c r="K8" i="76"/>
  <c r="K15" i="77"/>
  <c r="K7" i="32"/>
  <c r="K25" i="22"/>
  <c r="K29" i="22"/>
  <c r="K33" i="22"/>
  <c r="K43" i="22"/>
  <c r="K5" i="23"/>
  <c r="K9" i="23"/>
  <c r="K13" i="23"/>
  <c r="K55" i="23"/>
  <c r="K67" i="23"/>
  <c r="K11" i="57"/>
  <c r="K17" i="57"/>
  <c r="K33" i="57"/>
  <c r="K52" i="58"/>
  <c r="K56" i="58"/>
  <c r="K11" i="59"/>
  <c r="K15" i="27"/>
  <c r="K42" i="73"/>
  <c r="K41" i="73"/>
  <c r="K40" i="73"/>
  <c r="K39" i="73"/>
  <c r="K37" i="73"/>
  <c r="K36" i="73"/>
  <c r="K35" i="73"/>
  <c r="K34" i="73"/>
  <c r="K33" i="73"/>
  <c r="K4" i="76"/>
  <c r="K20" i="76"/>
  <c r="K8" i="77"/>
  <c r="K10" i="77"/>
  <c r="K26" i="22"/>
  <c r="K30" i="22"/>
  <c r="K41" i="23"/>
  <c r="K9" i="56"/>
  <c r="K41" i="57"/>
  <c r="K6" i="58"/>
  <c r="K16" i="58"/>
  <c r="K24" i="58"/>
  <c r="K32" i="58"/>
  <c r="K61" i="58"/>
  <c r="K4" i="31"/>
  <c r="K17" i="31"/>
  <c r="K43" i="31"/>
  <c r="K47" i="31"/>
  <c r="K50" i="31"/>
  <c r="K21" i="76"/>
  <c r="K16" i="77"/>
  <c r="K6" i="32"/>
  <c r="K8" i="32"/>
  <c r="K20" i="22"/>
  <c r="K34" i="23"/>
  <c r="K45" i="23"/>
  <c r="K7" i="56"/>
  <c r="K12" i="57"/>
  <c r="K75" i="58"/>
  <c r="K91" i="58"/>
  <c r="K95" i="58"/>
  <c r="K5" i="22"/>
  <c r="K15" i="22"/>
  <c r="K46" i="23"/>
  <c r="K61" i="23"/>
  <c r="K14" i="56"/>
  <c r="K19" i="56"/>
  <c r="K22" i="57"/>
  <c r="K13" i="58"/>
  <c r="K17" i="58"/>
  <c r="K19" i="58"/>
  <c r="K50" i="58"/>
  <c r="K54" i="58"/>
  <c r="K58" i="58"/>
  <c r="K62" i="58"/>
  <c r="K69" i="58"/>
  <c r="K72" i="58"/>
  <c r="K86" i="58"/>
  <c r="K97" i="58"/>
  <c r="K101" i="58"/>
  <c r="K115" i="58"/>
  <c r="K12" i="31"/>
  <c r="K45" i="31"/>
  <c r="K51" i="31"/>
  <c r="K23" i="59"/>
  <c r="K26" i="24"/>
  <c r="K28" i="63"/>
  <c r="K34" i="63"/>
  <c r="K42" i="63"/>
  <c r="K58" i="63"/>
  <c r="K62" i="63"/>
  <c r="K7" i="62"/>
  <c r="K9" i="62"/>
  <c r="K19" i="62"/>
  <c r="K25" i="62"/>
  <c r="K37" i="62"/>
  <c r="K41" i="62"/>
  <c r="K27" i="66"/>
  <c r="K12" i="65"/>
  <c r="K39" i="69"/>
  <c r="K12" i="28"/>
  <c r="K103" i="74"/>
  <c r="K11" i="22"/>
  <c r="K19" i="22"/>
  <c r="K21" i="22"/>
  <c r="K27" i="22"/>
  <c r="K41" i="22"/>
  <c r="K25" i="23"/>
  <c r="K36" i="23"/>
  <c r="K40" i="23"/>
  <c r="K22" i="56"/>
  <c r="K4" i="57"/>
  <c r="K8" i="57"/>
  <c r="K14" i="57"/>
  <c r="K23" i="57"/>
  <c r="K10" i="29"/>
  <c r="K30" i="58"/>
  <c r="K66" i="58"/>
  <c r="K8" i="31"/>
  <c r="K28" i="31"/>
  <c r="K32" i="31"/>
  <c r="K36" i="31"/>
  <c r="K42" i="31"/>
  <c r="K18" i="24"/>
  <c r="K49" i="24"/>
  <c r="K19" i="63"/>
  <c r="K25" i="63"/>
  <c r="K46" i="63"/>
  <c r="K76" i="63"/>
  <c r="K32" i="30"/>
  <c r="K43" i="30"/>
  <c r="K20" i="64"/>
  <c r="K18" i="66"/>
  <c r="K20" i="66"/>
  <c r="K13" i="69"/>
  <c r="K21" i="69"/>
  <c r="K60" i="69"/>
  <c r="K15" i="32"/>
  <c r="K22" i="22"/>
  <c r="K42" i="22"/>
  <c r="K14" i="23"/>
  <c r="K37" i="23"/>
  <c r="K54" i="23"/>
  <c r="K4" i="56"/>
  <c r="K24" i="57"/>
  <c r="K31" i="57"/>
  <c r="K34" i="57"/>
  <c r="K4" i="29"/>
  <c r="K10" i="58"/>
  <c r="K23" i="58"/>
  <c r="K27" i="58"/>
  <c r="K40" i="58"/>
  <c r="K76" i="58"/>
  <c r="K80" i="58"/>
  <c r="K84" i="58"/>
  <c r="K33" i="31"/>
  <c r="K9" i="59"/>
  <c r="K28" i="24"/>
  <c r="K50" i="24"/>
  <c r="K10" i="63"/>
  <c r="K26" i="63"/>
  <c r="K39" i="63"/>
  <c r="K59" i="63"/>
  <c r="K73" i="63"/>
  <c r="K14" i="30"/>
  <c r="K16" i="30"/>
  <c r="K25" i="30"/>
  <c r="K60" i="64"/>
  <c r="K75" i="64"/>
  <c r="K4" i="66"/>
  <c r="K21" i="66"/>
  <c r="K28" i="66"/>
  <c r="K11" i="69"/>
  <c r="K16" i="69"/>
  <c r="K51" i="28"/>
  <c r="K58" i="28"/>
  <c r="K77" i="28"/>
  <c r="K17" i="27"/>
  <c r="K10" i="67"/>
  <c r="K29" i="59"/>
  <c r="K4" i="24"/>
  <c r="K29" i="24"/>
  <c r="K70" i="63"/>
  <c r="K4" i="62"/>
  <c r="K31" i="62"/>
  <c r="K29" i="64"/>
  <c r="K47" i="64"/>
  <c r="K8" i="27"/>
  <c r="K16" i="28"/>
  <c r="K20" i="28"/>
  <c r="K34" i="28"/>
  <c r="K41" i="28"/>
  <c r="K45" i="28"/>
  <c r="K16" i="59"/>
  <c r="K41" i="63"/>
  <c r="K61" i="63"/>
  <c r="K65" i="63"/>
  <c r="K11" i="62"/>
  <c r="K24" i="62"/>
  <c r="K28" i="62"/>
  <c r="K40" i="62"/>
  <c r="K54" i="62"/>
  <c r="K4" i="30"/>
  <c r="K10" i="30"/>
  <c r="K40" i="64"/>
  <c r="K44" i="64"/>
  <c r="K21" i="67"/>
  <c r="K11" i="71"/>
  <c r="K88" i="28"/>
  <c r="K131" i="28"/>
  <c r="K153" i="28"/>
  <c r="K160" i="28"/>
  <c r="K164" i="28"/>
  <c r="K181" i="28"/>
  <c r="K5" i="71"/>
  <c r="K6" i="25"/>
  <c r="K23" i="25"/>
  <c r="K24" i="74"/>
  <c r="K30" i="74"/>
  <c r="K47" i="74"/>
  <c r="K121" i="74"/>
  <c r="K125" i="74"/>
  <c r="K198" i="74"/>
  <c r="K202" i="74"/>
  <c r="K213" i="74"/>
  <c r="K8" i="26"/>
  <c r="K25" i="26"/>
  <c r="K62" i="26"/>
  <c r="K84" i="26"/>
  <c r="K141" i="26"/>
  <c r="K33" i="78"/>
  <c r="K82" i="81"/>
  <c r="K70" i="28"/>
  <c r="K74" i="28"/>
  <c r="K100" i="28"/>
  <c r="K150" i="28"/>
  <c r="K157" i="28"/>
  <c r="K36" i="30"/>
  <c r="K25" i="66"/>
  <c r="K11" i="67"/>
  <c r="K4" i="69"/>
  <c r="K14" i="69"/>
  <c r="K28" i="28"/>
  <c r="K35" i="28"/>
  <c r="K42" i="28"/>
  <c r="K63" i="28"/>
  <c r="K108" i="28"/>
  <c r="K161" i="28"/>
  <c r="K10" i="71"/>
  <c r="K44" i="74"/>
  <c r="K52" i="74"/>
  <c r="K101" i="74"/>
  <c r="K122" i="74"/>
  <c r="K130" i="74"/>
  <c r="K116" i="26"/>
  <c r="K124" i="26"/>
  <c r="K131" i="26"/>
  <c r="K271" i="81"/>
  <c r="K8" i="30"/>
  <c r="K27" i="30"/>
  <c r="K41" i="30"/>
  <c r="K6" i="64"/>
  <c r="K28" i="64"/>
  <c r="K72" i="64"/>
  <c r="K29" i="65"/>
  <c r="K37" i="65"/>
  <c r="K14" i="27"/>
  <c r="K14" i="67"/>
  <c r="K12" i="69"/>
  <c r="K37" i="69"/>
  <c r="K41" i="69"/>
  <c r="K45" i="69"/>
  <c r="K49" i="69"/>
  <c r="K60" i="28"/>
  <c r="K67" i="28"/>
  <c r="K71" i="28"/>
  <c r="K140" i="28"/>
  <c r="K144" i="28"/>
  <c r="K166" i="28"/>
  <c r="K5" i="25"/>
  <c r="K12" i="25"/>
  <c r="K15" i="25"/>
  <c r="K20" i="25"/>
  <c r="K27" i="25"/>
  <c r="K4" i="74"/>
  <c r="K13" i="74"/>
  <c r="K18" i="74"/>
  <c r="K21" i="74"/>
  <c r="K32" i="74"/>
  <c r="K38" i="74"/>
  <c r="K56" i="74"/>
  <c r="K60" i="74"/>
  <c r="K68" i="74"/>
  <c r="K72" i="74"/>
  <c r="K98" i="74"/>
  <c r="K218" i="74"/>
  <c r="K19" i="26"/>
  <c r="K40" i="26"/>
  <c r="K55" i="26"/>
  <c r="K113" i="26"/>
  <c r="K128" i="26"/>
  <c r="K16" i="80"/>
  <c r="K28" i="30"/>
  <c r="K38" i="30"/>
  <c r="K42" i="30"/>
  <c r="K59" i="64"/>
  <c r="K63" i="64"/>
  <c r="K73" i="64"/>
  <c r="K19" i="65"/>
  <c r="K22" i="65"/>
  <c r="K26" i="65"/>
  <c r="K30" i="65"/>
  <c r="K34" i="65"/>
  <c r="K6" i="27"/>
  <c r="K17" i="67"/>
  <c r="K26" i="67"/>
  <c r="K20" i="69"/>
  <c r="K23" i="69"/>
  <c r="K42" i="69"/>
  <c r="K46" i="69"/>
  <c r="K30" i="28"/>
  <c r="K37" i="28"/>
  <c r="K50" i="28"/>
  <c r="K57" i="28"/>
  <c r="K68" i="28"/>
  <c r="K98" i="28"/>
  <c r="K110" i="28"/>
  <c r="K137" i="28"/>
  <c r="K141" i="28"/>
  <c r="K167" i="28"/>
  <c r="K176" i="28"/>
  <c r="K10" i="25"/>
  <c r="K13" i="25"/>
  <c r="K18" i="25"/>
  <c r="K21" i="25"/>
  <c r="K28" i="25"/>
  <c r="K9" i="74"/>
  <c r="K16" i="74"/>
  <c r="K19" i="74"/>
  <c r="K57" i="74"/>
  <c r="K77" i="74"/>
  <c r="K94" i="74"/>
  <c r="K110" i="74"/>
  <c r="K169" i="74"/>
  <c r="K196" i="74"/>
  <c r="K200" i="74"/>
  <c r="K204" i="74"/>
  <c r="K208" i="74"/>
  <c r="K11" i="26"/>
  <c r="K83" i="26"/>
  <c r="K87" i="26"/>
  <c r="K106" i="26"/>
  <c r="K28" i="78"/>
  <c r="K35" i="78"/>
  <c r="K142" i="28"/>
  <c r="K146" i="28"/>
  <c r="K20" i="71"/>
  <c r="K22" i="25"/>
  <c r="K7" i="74"/>
  <c r="K23" i="74"/>
  <c r="K40" i="74"/>
  <c r="K62" i="74"/>
  <c r="K140" i="74"/>
  <c r="K46" i="26"/>
  <c r="K78" i="26"/>
  <c r="K95" i="26"/>
  <c r="K140" i="26"/>
  <c r="K9" i="78"/>
  <c r="K19" i="78"/>
  <c r="K22" i="78"/>
  <c r="K39" i="81"/>
  <c r="K162" i="81"/>
  <c r="K102" i="74"/>
  <c r="K161" i="74"/>
  <c r="K176" i="74"/>
  <c r="K191" i="74"/>
  <c r="K220" i="74"/>
  <c r="K20" i="26"/>
  <c r="K24" i="26"/>
  <c r="K60" i="26"/>
  <c r="K69" i="26"/>
  <c r="K86" i="26"/>
  <c r="K94" i="26"/>
  <c r="K130" i="26"/>
  <c r="K147" i="26"/>
  <c r="K21" i="78"/>
  <c r="K27" i="78"/>
  <c r="K42" i="78"/>
  <c r="K48" i="78"/>
  <c r="K7" i="80"/>
  <c r="K9" i="80"/>
  <c r="K30" i="80"/>
  <c r="K17" i="81"/>
  <c r="K28" i="81"/>
  <c r="K33" i="81"/>
  <c r="K62" i="81"/>
  <c r="K75" i="81"/>
  <c r="K89" i="81"/>
  <c r="K98" i="81"/>
  <c r="K110" i="81"/>
  <c r="K120" i="81"/>
  <c r="K145" i="81"/>
  <c r="K195" i="81"/>
  <c r="K215" i="81"/>
  <c r="K219" i="81"/>
  <c r="K229" i="81"/>
  <c r="K233" i="81"/>
  <c r="K245" i="81"/>
  <c r="K253" i="81"/>
  <c r="K278" i="81"/>
  <c r="K294" i="81"/>
  <c r="K299" i="81"/>
  <c r="K306" i="81"/>
  <c r="K336" i="81"/>
  <c r="K56" i="23"/>
  <c r="K89" i="59"/>
  <c r="K77" i="59"/>
  <c r="K72" i="59"/>
  <c r="K54" i="59"/>
  <c r="K39" i="59"/>
  <c r="K75" i="65"/>
  <c r="K37" i="71"/>
  <c r="K30" i="71"/>
  <c r="K34" i="26"/>
  <c r="K80" i="26"/>
  <c r="K31" i="80"/>
  <c r="K30" i="81"/>
  <c r="K56" i="81"/>
  <c r="K85" i="81"/>
  <c r="K90" i="81"/>
  <c r="K99" i="81"/>
  <c r="K107" i="81"/>
  <c r="K121" i="81"/>
  <c r="K150" i="81"/>
  <c r="K157" i="81"/>
  <c r="K196" i="81"/>
  <c r="K207" i="81"/>
  <c r="K212" i="81"/>
  <c r="K246" i="81"/>
  <c r="K250" i="81"/>
  <c r="K254" i="81"/>
  <c r="K268" i="81"/>
  <c r="K275" i="81"/>
  <c r="K279" i="81"/>
  <c r="K286" i="81"/>
  <c r="K307" i="81"/>
  <c r="K330" i="81"/>
  <c r="K337" i="81"/>
  <c r="K84" i="59"/>
  <c r="K75" i="59"/>
  <c r="K71" i="59"/>
  <c r="K63" i="59"/>
  <c r="K50" i="59"/>
  <c r="K36" i="59"/>
  <c r="K50" i="65"/>
  <c r="K74" i="65"/>
  <c r="K40" i="71"/>
  <c r="K36" i="71"/>
  <c r="K29" i="71"/>
  <c r="K47" i="26"/>
  <c r="K145" i="26"/>
  <c r="K5" i="78"/>
  <c r="K48" i="81"/>
  <c r="K53" i="81"/>
  <c r="K67" i="81"/>
  <c r="K112" i="81"/>
  <c r="K147" i="81"/>
  <c r="K183" i="81"/>
  <c r="K193" i="81"/>
  <c r="K197" i="81"/>
  <c r="K209" i="81"/>
  <c r="K224" i="81"/>
  <c r="K231" i="81"/>
  <c r="K243" i="81"/>
  <c r="K269" i="81"/>
  <c r="K272" i="81"/>
  <c r="K276" i="81"/>
  <c r="K280" i="81"/>
  <c r="K287" i="81"/>
  <c r="K292" i="81"/>
  <c r="K320" i="81"/>
  <c r="K62" i="59"/>
  <c r="K49" i="59"/>
  <c r="K45" i="59"/>
  <c r="K77" i="65"/>
  <c r="K39" i="71"/>
  <c r="K32" i="71"/>
  <c r="K28" i="71"/>
  <c r="K129" i="74"/>
  <c r="K133" i="74"/>
  <c r="K230" i="74"/>
  <c r="K31" i="26"/>
  <c r="K76" i="26"/>
  <c r="K89" i="26"/>
  <c r="K126" i="26"/>
  <c r="K134" i="26"/>
  <c r="K30" i="78"/>
  <c r="K44" i="78"/>
  <c r="K24" i="80"/>
  <c r="K60" i="81"/>
  <c r="K74" i="81"/>
  <c r="K113" i="81"/>
  <c r="K116" i="81"/>
  <c r="K123" i="81"/>
  <c r="K132" i="81"/>
  <c r="K148" i="81"/>
  <c r="K175" i="81"/>
  <c r="K180" i="81"/>
  <c r="K184" i="81"/>
  <c r="K187" i="81"/>
  <c r="K198" i="81"/>
  <c r="K237" i="81"/>
  <c r="K259" i="81"/>
  <c r="K281" i="81"/>
  <c r="K296" i="81"/>
  <c r="K312" i="81"/>
  <c r="K317" i="81"/>
  <c r="K321" i="81"/>
  <c r="K327" i="81"/>
  <c r="K341" i="81"/>
  <c r="K87" i="59"/>
  <c r="K73" i="59"/>
  <c r="K56" i="59"/>
  <c r="K52" i="59"/>
  <c r="K48" i="59"/>
  <c r="K41" i="59"/>
  <c r="K35" i="59"/>
  <c r="K25" i="24"/>
  <c r="K38" i="71"/>
  <c r="K43" i="81"/>
  <c r="K55" i="59"/>
  <c r="K40" i="59"/>
  <c r="C91" i="6"/>
  <c r="C61" i="6"/>
  <c r="C121" i="6"/>
  <c r="C151" i="6"/>
  <c r="C114" i="6"/>
  <c r="C54" i="6"/>
  <c r="C144" i="6"/>
  <c r="C84" i="6"/>
  <c r="C50" i="6"/>
  <c r="C80" i="6"/>
  <c r="C140" i="6"/>
  <c r="C110" i="6"/>
  <c r="C56" i="6"/>
  <c r="C86" i="6"/>
  <c r="C158" i="6"/>
  <c r="C98" i="6"/>
  <c r="K32" i="73"/>
  <c r="C92" i="6"/>
  <c r="C62" i="6"/>
  <c r="C152" i="6"/>
  <c r="C122" i="6"/>
  <c r="C107" i="6"/>
  <c r="C137" i="6"/>
  <c r="C77" i="6"/>
  <c r="C47" i="6"/>
  <c r="K19" i="23"/>
  <c r="K23" i="56"/>
  <c r="K16" i="57"/>
  <c r="K5" i="29"/>
  <c r="K22" i="58"/>
  <c r="K94" i="58"/>
  <c r="K22" i="63"/>
  <c r="K50" i="62"/>
  <c r="K6" i="30"/>
  <c r="C119" i="6"/>
  <c r="C149" i="6"/>
  <c r="C94" i="6"/>
  <c r="K11" i="23"/>
  <c r="K51" i="23"/>
  <c r="K13" i="29"/>
  <c r="K15" i="29"/>
  <c r="K17" i="59"/>
  <c r="K47" i="24"/>
  <c r="K15" i="63"/>
  <c r="K23" i="63"/>
  <c r="K51" i="62"/>
  <c r="C89" i="6"/>
  <c r="K6" i="23"/>
  <c r="K39" i="23"/>
  <c r="K16" i="56"/>
  <c r="K21" i="56"/>
  <c r="K9" i="57"/>
  <c r="K18" i="58"/>
  <c r="K31" i="58"/>
  <c r="K10" i="31"/>
  <c r="K7" i="59"/>
  <c r="K25" i="59"/>
  <c r="K36" i="63"/>
  <c r="K40" i="63"/>
  <c r="K34" i="62"/>
  <c r="K37" i="30"/>
  <c r="K33" i="23"/>
  <c r="K12" i="56"/>
  <c r="K21" i="57"/>
  <c r="K9" i="29"/>
  <c r="K16" i="29"/>
  <c r="K44" i="58"/>
  <c r="K20" i="59"/>
  <c r="K26" i="59"/>
  <c r="K10" i="24"/>
  <c r="K17" i="24"/>
  <c r="K37" i="24"/>
  <c r="K41" i="24"/>
  <c r="K13" i="63"/>
  <c r="K18" i="30"/>
  <c r="K35" i="64"/>
  <c r="K24" i="23"/>
  <c r="K70" i="23"/>
  <c r="K21" i="58"/>
  <c r="K48" i="58"/>
  <c r="K11" i="31"/>
  <c r="K18" i="31"/>
  <c r="K57" i="63"/>
  <c r="K74" i="63"/>
  <c r="K74" i="64"/>
  <c r="K56" i="64"/>
  <c r="K12" i="27"/>
  <c r="K9" i="67"/>
  <c r="K64" i="69"/>
  <c r="K44" i="28"/>
  <c r="K83" i="28"/>
  <c r="K85" i="74"/>
  <c r="K123" i="74"/>
  <c r="K131" i="74"/>
  <c r="K168" i="74"/>
  <c r="K10" i="27"/>
  <c r="K7" i="67"/>
  <c r="K72" i="28"/>
  <c r="K76" i="28"/>
  <c r="K123" i="28"/>
  <c r="K111" i="74"/>
  <c r="K214" i="74"/>
  <c r="K54" i="69"/>
  <c r="K52" i="28"/>
  <c r="K24" i="25"/>
  <c r="K67" i="74"/>
  <c r="K75" i="74"/>
  <c r="K5" i="26"/>
  <c r="K25" i="65"/>
  <c r="K18" i="27"/>
  <c r="K36" i="28"/>
  <c r="K53" i="28"/>
  <c r="K92" i="28"/>
  <c r="K145" i="28"/>
  <c r="K64" i="74"/>
  <c r="K225" i="74"/>
  <c r="K62" i="64"/>
  <c r="K37" i="66"/>
  <c r="K16" i="27"/>
  <c r="K29" i="69"/>
  <c r="K22" i="74"/>
  <c r="K105" i="74"/>
  <c r="K126" i="74"/>
  <c r="K171" i="74"/>
  <c r="K197" i="74"/>
  <c r="K43" i="26"/>
  <c r="K14" i="26"/>
  <c r="K88" i="26"/>
  <c r="K99" i="26"/>
  <c r="K100" i="26"/>
  <c r="K107" i="26"/>
  <c r="K29" i="26"/>
  <c r="K50" i="26"/>
  <c r="C139" i="6"/>
  <c r="C142" i="6"/>
  <c r="C112" i="6"/>
  <c r="C96" i="6"/>
  <c r="C109" i="6"/>
  <c r="C126" i="6"/>
  <c r="C156" i="6"/>
  <c r="C52" i="6"/>
  <c r="C49" i="6"/>
  <c r="C136" i="6"/>
  <c r="C148" i="6"/>
  <c r="C132" i="6"/>
  <c r="C161" i="6"/>
  <c r="C117" i="6"/>
  <c r="C71" i="6"/>
  <c r="D20" i="6"/>
  <c r="C153" i="6"/>
  <c r="D23" i="6"/>
  <c r="C63" i="6"/>
  <c r="C55" i="6"/>
  <c r="C162" i="6"/>
  <c r="C102" i="6"/>
  <c r="C146" i="6"/>
  <c r="C157" i="6"/>
  <c r="D38" i="6"/>
  <c r="C128" i="6"/>
  <c r="D34" i="6"/>
  <c r="C51" i="6"/>
  <c r="C97" i="6"/>
  <c r="D37" i="6"/>
  <c r="C116" i="6"/>
  <c r="C67" i="6"/>
  <c r="C48" i="6"/>
  <c r="C57" i="6"/>
  <c r="C58" i="6"/>
  <c r="D36" i="6"/>
  <c r="C141" i="6"/>
  <c r="D22" i="6"/>
  <c r="D24" i="6"/>
  <c r="D26" i="6"/>
  <c r="D32" i="6"/>
  <c r="D42" i="6"/>
  <c r="C68" i="6"/>
  <c r="C147" i="6"/>
  <c r="C101" i="6"/>
  <c r="D18" i="6"/>
  <c r="D28" i="6"/>
  <c r="D29" i="6"/>
  <c r="D25" i="6"/>
  <c r="D27" i="6"/>
  <c r="C60" i="6"/>
  <c r="D31" i="6"/>
  <c r="D33" i="6"/>
  <c r="D39" i="6"/>
  <c r="D41" i="6"/>
  <c r="C129" i="6"/>
  <c r="C138" i="6"/>
  <c r="D19" i="6"/>
  <c r="C83" i="6"/>
  <c r="D30" i="6"/>
  <c r="D21" i="6"/>
  <c r="C81" i="6"/>
  <c r="D17" i="6"/>
  <c r="C78" i="6"/>
  <c r="C76" i="6"/>
  <c r="D40" i="6"/>
  <c r="C99" i="6"/>
  <c r="D77" i="6"/>
  <c r="C115" i="6"/>
  <c r="C106" i="6"/>
  <c r="C130" i="6"/>
  <c r="C118" i="6"/>
  <c r="C145" i="6"/>
  <c r="C120" i="6"/>
  <c r="C70" i="6"/>
  <c r="C90" i="6"/>
  <c r="C160" i="6"/>
  <c r="C93" i="6"/>
  <c r="C69" i="6"/>
  <c r="C53" i="6"/>
  <c r="B8" i="81"/>
  <c r="C11" i="81"/>
  <c r="C12" i="81"/>
  <c r="B12" i="81"/>
  <c r="B8" i="80"/>
  <c r="C9" i="80"/>
  <c r="B7" i="79"/>
  <c r="C8" i="79"/>
  <c r="C9" i="79"/>
  <c r="B9" i="79"/>
  <c r="B9" i="78"/>
  <c r="C11" i="78"/>
  <c r="C14" i="78"/>
  <c r="B14" i="78"/>
  <c r="C13" i="78"/>
  <c r="B13" i="78"/>
  <c r="C8" i="26"/>
  <c r="B8" i="26"/>
  <c r="B6" i="26"/>
  <c r="C9" i="26"/>
  <c r="B9" i="26"/>
  <c r="C10" i="26"/>
  <c r="B10" i="26"/>
  <c r="B8" i="74"/>
  <c r="C10" i="74"/>
  <c r="C11" i="71"/>
  <c r="C10" i="28"/>
  <c r="B9" i="28"/>
  <c r="B7" i="68"/>
  <c r="C8" i="68"/>
  <c r="C13" i="27"/>
  <c r="B7" i="65"/>
  <c r="C8" i="65"/>
  <c r="B8" i="66"/>
  <c r="C9" i="66"/>
  <c r="B8" i="64"/>
  <c r="C9" i="64"/>
  <c r="C10" i="63"/>
  <c r="B10" i="63"/>
  <c r="B6" i="63"/>
  <c r="C9" i="63"/>
  <c r="C8" i="61"/>
  <c r="B8" i="61"/>
  <c r="B7" i="61"/>
  <c r="K3" i="61"/>
  <c r="D57" i="6"/>
  <c r="C9" i="61"/>
  <c r="B9" i="61"/>
  <c r="B8" i="60"/>
  <c r="C9" i="60"/>
  <c r="C10" i="60"/>
  <c r="B10" i="60"/>
  <c r="C14" i="24"/>
  <c r="B12" i="24"/>
  <c r="C15" i="24"/>
  <c r="B15" i="24"/>
  <c r="C17" i="24"/>
  <c r="B17" i="24"/>
  <c r="B7" i="59"/>
  <c r="C9" i="59"/>
  <c r="C10" i="31"/>
  <c r="B8" i="58"/>
  <c r="C10" i="58"/>
  <c r="C15" i="29"/>
  <c r="C16" i="29"/>
  <c r="B16" i="29"/>
  <c r="B14" i="29"/>
  <c r="C8" i="57"/>
  <c r="B6" i="57"/>
  <c r="B10" i="23"/>
  <c r="C11" i="23"/>
  <c r="C10" i="22"/>
  <c r="C11" i="22"/>
  <c r="B11" i="22"/>
  <c r="B7" i="76"/>
  <c r="C8" i="76"/>
  <c r="B7" i="5"/>
  <c r="K3" i="22"/>
  <c r="D48" i="6"/>
  <c r="K3" i="71"/>
  <c r="D66" i="6"/>
  <c r="K3" i="25"/>
  <c r="K3" i="76"/>
  <c r="D47" i="6"/>
  <c r="K3" i="32"/>
  <c r="K3" i="56"/>
  <c r="K3" i="81"/>
  <c r="K3" i="77"/>
  <c r="K3" i="57"/>
  <c r="D50" i="6"/>
  <c r="K3" i="69"/>
  <c r="K3" i="78"/>
  <c r="D69" i="6"/>
  <c r="K3" i="80"/>
  <c r="D71" i="6"/>
  <c r="K3" i="28"/>
  <c r="D64" i="6"/>
  <c r="K3" i="24"/>
  <c r="D55" i="6"/>
  <c r="K3" i="29"/>
  <c r="D51" i="6"/>
  <c r="K31" i="73"/>
  <c r="K30" i="73"/>
  <c r="K10" i="73"/>
  <c r="K9" i="73"/>
  <c r="K8" i="73"/>
  <c r="K3" i="73"/>
  <c r="K3" i="66"/>
  <c r="D60" i="6"/>
  <c r="K3" i="63"/>
  <c r="D58" i="6"/>
  <c r="K3" i="26"/>
  <c r="D68" i="6"/>
  <c r="K3" i="27"/>
  <c r="D62" i="6"/>
  <c r="K3" i="23"/>
  <c r="D49" i="6"/>
  <c r="K3" i="62"/>
  <c r="K3" i="31"/>
  <c r="D53" i="6"/>
  <c r="K3" i="58"/>
  <c r="D52" i="6"/>
  <c r="K3" i="64"/>
  <c r="D59" i="6"/>
  <c r="K3" i="67"/>
  <c r="K3" i="30"/>
  <c r="K3" i="74"/>
  <c r="D67" i="6"/>
  <c r="B11" i="81"/>
  <c r="C13" i="81"/>
  <c r="D72" i="6"/>
  <c r="B9" i="80"/>
  <c r="C10" i="80"/>
  <c r="B8" i="79"/>
  <c r="C10" i="79"/>
  <c r="C11" i="79"/>
  <c r="B11" i="79"/>
  <c r="B11" i="78"/>
  <c r="C15" i="78"/>
  <c r="B15" i="78"/>
  <c r="C13" i="26"/>
  <c r="B13" i="26"/>
  <c r="C11" i="26"/>
  <c r="B10" i="74"/>
  <c r="C11" i="74"/>
  <c r="B11" i="71"/>
  <c r="C12" i="71"/>
  <c r="B10" i="28"/>
  <c r="C11" i="28"/>
  <c r="B8" i="68"/>
  <c r="B13" i="27"/>
  <c r="C14" i="27"/>
  <c r="B14" i="27"/>
  <c r="C15" i="27"/>
  <c r="B15" i="27"/>
  <c r="B8" i="65"/>
  <c r="C9" i="65"/>
  <c r="C10" i="65"/>
  <c r="C10" i="66"/>
  <c r="B10" i="66"/>
  <c r="B9" i="66"/>
  <c r="B9" i="64"/>
  <c r="C10" i="64"/>
  <c r="C11" i="64"/>
  <c r="B11" i="64"/>
  <c r="C12" i="63"/>
  <c r="B12" i="63"/>
  <c r="B9" i="63"/>
  <c r="C11" i="63"/>
  <c r="C10" i="61"/>
  <c r="B10" i="61"/>
  <c r="B9" i="60"/>
  <c r="C12" i="60"/>
  <c r="B12" i="60"/>
  <c r="C11" i="60"/>
  <c r="B14" i="24"/>
  <c r="C18" i="24"/>
  <c r="B18" i="24"/>
  <c r="C11" i="59"/>
  <c r="B11" i="59"/>
  <c r="C13" i="59"/>
  <c r="B13" i="59"/>
  <c r="B9" i="59"/>
  <c r="C10" i="59"/>
  <c r="B10" i="31"/>
  <c r="C11" i="31"/>
  <c r="B10" i="58"/>
  <c r="C11" i="58"/>
  <c r="C12" i="58"/>
  <c r="B12" i="58"/>
  <c r="B15" i="29"/>
  <c r="C17" i="29"/>
  <c r="B8" i="57"/>
  <c r="C9" i="57"/>
  <c r="B11" i="23"/>
  <c r="C12" i="23"/>
  <c r="C12" i="22"/>
  <c r="C13" i="22"/>
  <c r="B13" i="22"/>
  <c r="B10" i="22"/>
  <c r="B8" i="76"/>
  <c r="C9" i="76"/>
  <c r="C10" i="76"/>
  <c r="B10" i="76"/>
  <c r="B9" i="5"/>
  <c r="B13" i="81"/>
  <c r="C14" i="81"/>
  <c r="B10" i="80"/>
  <c r="C11" i="80"/>
  <c r="B10" i="79"/>
  <c r="C12" i="79"/>
  <c r="C17" i="78"/>
  <c r="B17" i="78"/>
  <c r="C16" i="78"/>
  <c r="C14" i="26"/>
  <c r="B14" i="26"/>
  <c r="B11" i="26"/>
  <c r="C15" i="26"/>
  <c r="B15" i="26"/>
  <c r="B11" i="74"/>
  <c r="C12" i="74"/>
  <c r="B12" i="71"/>
  <c r="C14" i="71"/>
  <c r="B14" i="71"/>
  <c r="C13" i="71"/>
  <c r="B11" i="28"/>
  <c r="C12" i="28"/>
  <c r="C14" i="28"/>
  <c r="B14" i="28"/>
  <c r="C11" i="68"/>
  <c r="C16" i="27"/>
  <c r="B10" i="65"/>
  <c r="C11" i="65"/>
  <c r="B11" i="65"/>
  <c r="C12" i="65"/>
  <c r="B12" i="65"/>
  <c r="B9" i="65"/>
  <c r="C11" i="66"/>
  <c r="C12" i="66"/>
  <c r="B12" i="66"/>
  <c r="B10" i="64"/>
  <c r="C12" i="64"/>
  <c r="B11" i="63"/>
  <c r="C13" i="63"/>
  <c r="C15" i="63"/>
  <c r="B15" i="63"/>
  <c r="C11" i="61"/>
  <c r="B11" i="61"/>
  <c r="B11" i="60"/>
  <c r="C13" i="60"/>
  <c r="C19" i="24"/>
  <c r="B19" i="24"/>
  <c r="B10" i="59"/>
  <c r="C14" i="59"/>
  <c r="B11" i="31"/>
  <c r="C12" i="31"/>
  <c r="B11" i="58"/>
  <c r="C13" i="58"/>
  <c r="B17" i="29"/>
  <c r="C18" i="29"/>
  <c r="B9" i="57"/>
  <c r="C12" i="57"/>
  <c r="B12" i="57"/>
  <c r="C11" i="57"/>
  <c r="B11" i="57"/>
  <c r="C13" i="57"/>
  <c r="B13" i="57"/>
  <c r="B12" i="23"/>
  <c r="C13" i="23"/>
  <c r="C15" i="22"/>
  <c r="B12" i="22"/>
  <c r="B9" i="76"/>
  <c r="C11" i="76"/>
  <c r="B11" i="76"/>
  <c r="B10" i="5"/>
  <c r="B12" i="5"/>
  <c r="B14" i="81"/>
  <c r="C15" i="81"/>
  <c r="B11" i="80"/>
  <c r="C12" i="80"/>
  <c r="B12" i="79"/>
  <c r="C13" i="79"/>
  <c r="C14" i="79"/>
  <c r="B14" i="79"/>
  <c r="C18" i="78"/>
  <c r="C19" i="78"/>
  <c r="B19" i="78"/>
  <c r="B16" i="78"/>
  <c r="C16" i="26"/>
  <c r="C13" i="74"/>
  <c r="B12" i="74"/>
  <c r="C15" i="71"/>
  <c r="B13" i="71"/>
  <c r="C16" i="71"/>
  <c r="B16" i="71"/>
  <c r="C15" i="28"/>
  <c r="B12" i="28"/>
  <c r="C16" i="28"/>
  <c r="B16" i="28"/>
  <c r="B11" i="68"/>
  <c r="C12" i="68"/>
  <c r="B16" i="27"/>
  <c r="C17" i="27"/>
  <c r="C13" i="65"/>
  <c r="C13" i="66"/>
  <c r="B11" i="66"/>
  <c r="C13" i="64"/>
  <c r="B12" i="64"/>
  <c r="C14" i="64"/>
  <c r="B14" i="64"/>
  <c r="B13" i="63"/>
  <c r="C17" i="63"/>
  <c r="B17" i="63"/>
  <c r="C16" i="63"/>
  <c r="B16" i="63"/>
  <c r="C18" i="63"/>
  <c r="B18" i="63"/>
  <c r="C12" i="61"/>
  <c r="B13" i="60"/>
  <c r="C14" i="60"/>
  <c r="C15" i="60"/>
  <c r="B15" i="60"/>
  <c r="C20" i="24"/>
  <c r="B14" i="59"/>
  <c r="C15" i="59"/>
  <c r="B12" i="31"/>
  <c r="C13" i="31"/>
  <c r="B13" i="58"/>
  <c r="C14" i="58"/>
  <c r="B18" i="29"/>
  <c r="C20" i="29"/>
  <c r="C14" i="57"/>
  <c r="B13" i="23"/>
  <c r="C14" i="23"/>
  <c r="B15" i="22"/>
  <c r="C16" i="22"/>
  <c r="C12" i="76"/>
  <c r="B11" i="5"/>
  <c r="B15" i="81"/>
  <c r="C16" i="81"/>
  <c r="B12" i="80"/>
  <c r="C13" i="80"/>
  <c r="C15" i="79"/>
  <c r="B13" i="79"/>
  <c r="B18" i="78"/>
  <c r="C20" i="78"/>
  <c r="B16" i="26"/>
  <c r="C18" i="26"/>
  <c r="B18" i="26"/>
  <c r="C17" i="26"/>
  <c r="B13" i="74"/>
  <c r="C14" i="74"/>
  <c r="B15" i="71"/>
  <c r="C17" i="71"/>
  <c r="B15" i="28"/>
  <c r="C17" i="28"/>
  <c r="C13" i="68"/>
  <c r="C14" i="68"/>
  <c r="B14" i="68"/>
  <c r="B12" i="68"/>
  <c r="C15" i="68"/>
  <c r="B17" i="27"/>
  <c r="C18" i="27"/>
  <c r="B18" i="27"/>
  <c r="B13" i="65"/>
  <c r="C14" i="65"/>
  <c r="C15" i="65"/>
  <c r="B13" i="66"/>
  <c r="C14" i="66"/>
  <c r="C15" i="64"/>
  <c r="B13" i="64"/>
  <c r="C21" i="63"/>
  <c r="B21" i="63"/>
  <c r="C19" i="63"/>
  <c r="B19" i="63"/>
  <c r="B12" i="61"/>
  <c r="C13" i="61"/>
  <c r="B13" i="61"/>
  <c r="B14" i="60"/>
  <c r="C16" i="60"/>
  <c r="B20" i="24"/>
  <c r="C21" i="24"/>
  <c r="B15" i="59"/>
  <c r="C16" i="59"/>
  <c r="B16" i="59"/>
  <c r="B13" i="31"/>
  <c r="C14" i="31"/>
  <c r="B14" i="58"/>
  <c r="C15" i="58"/>
  <c r="C16" i="58"/>
  <c r="B16" i="58"/>
  <c r="B20" i="29"/>
  <c r="C21" i="29"/>
  <c r="C15" i="57"/>
  <c r="B14" i="57"/>
  <c r="B14" i="23"/>
  <c r="C15" i="23"/>
  <c r="B16" i="22"/>
  <c r="C18" i="22"/>
  <c r="B18" i="22"/>
  <c r="C19" i="22"/>
  <c r="C17" i="22"/>
  <c r="B12" i="76"/>
  <c r="C13" i="76"/>
  <c r="B13" i="5"/>
  <c r="B16" i="81"/>
  <c r="C17" i="81"/>
  <c r="B13" i="80"/>
  <c r="C14" i="80"/>
  <c r="B15" i="79"/>
  <c r="C16" i="79"/>
  <c r="B20" i="78"/>
  <c r="C21" i="78"/>
  <c r="C19" i="26"/>
  <c r="B19" i="26"/>
  <c r="B17" i="26"/>
  <c r="B14" i="74"/>
  <c r="C16" i="74"/>
  <c r="B17" i="71"/>
  <c r="C18" i="71"/>
  <c r="B17" i="28"/>
  <c r="C18" i="28"/>
  <c r="B15" i="68"/>
  <c r="C16" i="68"/>
  <c r="B13" i="68"/>
  <c r="C19" i="27"/>
  <c r="B19" i="27"/>
  <c r="B15" i="65"/>
  <c r="C17" i="65"/>
  <c r="C16" i="65"/>
  <c r="B16" i="65"/>
  <c r="B14" i="65"/>
  <c r="B14" i="66"/>
  <c r="C15" i="66"/>
  <c r="B15" i="64"/>
  <c r="C17" i="64"/>
  <c r="C22" i="63"/>
  <c r="B22" i="63"/>
  <c r="C17" i="60"/>
  <c r="B16" i="60"/>
  <c r="B21" i="24"/>
  <c r="C22" i="24"/>
  <c r="B22" i="24"/>
  <c r="C17" i="59"/>
  <c r="B14" i="31"/>
  <c r="C15" i="31"/>
  <c r="C17" i="58"/>
  <c r="B15" i="58"/>
  <c r="B21" i="29"/>
  <c r="C22" i="29"/>
  <c r="C16" i="57"/>
  <c r="B15" i="57"/>
  <c r="B15" i="23"/>
  <c r="C16" i="23"/>
  <c r="B16" i="23"/>
  <c r="B17" i="22"/>
  <c r="B19" i="22"/>
  <c r="C20" i="22"/>
  <c r="C21" i="22"/>
  <c r="B13" i="76"/>
  <c r="C14" i="76"/>
  <c r="B14" i="5"/>
  <c r="B17" i="81"/>
  <c r="C18" i="81"/>
  <c r="B14" i="80"/>
  <c r="C15" i="80"/>
  <c r="B15" i="80"/>
  <c r="B16" i="79"/>
  <c r="C17" i="79"/>
  <c r="B21" i="78"/>
  <c r="C22" i="78"/>
  <c r="C20" i="26"/>
  <c r="C17" i="74"/>
  <c r="B16" i="74"/>
  <c r="B18" i="71"/>
  <c r="C19" i="71"/>
  <c r="B19" i="71"/>
  <c r="B18" i="28"/>
  <c r="C19" i="28"/>
  <c r="B16" i="68"/>
  <c r="C17" i="68"/>
  <c r="C18" i="68"/>
  <c r="B17" i="65"/>
  <c r="C18" i="65"/>
  <c r="B15" i="66"/>
  <c r="C16" i="66"/>
  <c r="B17" i="64"/>
  <c r="C18" i="64"/>
  <c r="C23" i="63"/>
  <c r="B17" i="60"/>
  <c r="C18" i="60"/>
  <c r="C23" i="24"/>
  <c r="B17" i="59"/>
  <c r="C18" i="59"/>
  <c r="B15" i="31"/>
  <c r="C16" i="31"/>
  <c r="B17" i="58"/>
  <c r="C18" i="58"/>
  <c r="B22" i="29"/>
  <c r="C23" i="29"/>
  <c r="B16" i="57"/>
  <c r="C17" i="57"/>
  <c r="C17" i="23"/>
  <c r="B21" i="22"/>
  <c r="C22" i="22"/>
  <c r="B20" i="22"/>
  <c r="B14" i="76"/>
  <c r="C15" i="76"/>
  <c r="B16" i="5"/>
  <c r="B18" i="81"/>
  <c r="C19" i="81"/>
  <c r="C16" i="80"/>
  <c r="B17" i="79"/>
  <c r="C18" i="79"/>
  <c r="B22" i="78"/>
  <c r="C23" i="78"/>
  <c r="B20" i="26"/>
  <c r="C21" i="26"/>
  <c r="B17" i="74"/>
  <c r="C18" i="74"/>
  <c r="C20" i="71"/>
  <c r="B19" i="28"/>
  <c r="C20" i="28"/>
  <c r="B18" i="68"/>
  <c r="C19" i="68"/>
  <c r="B17" i="68"/>
  <c r="B18" i="65"/>
  <c r="C19" i="65"/>
  <c r="B16" i="66"/>
  <c r="C17" i="66"/>
  <c r="B18" i="64"/>
  <c r="C19" i="64"/>
  <c r="B23" i="63"/>
  <c r="C24" i="63"/>
  <c r="B18" i="60"/>
  <c r="C19" i="60"/>
  <c r="B23" i="24"/>
  <c r="C24" i="24"/>
  <c r="B18" i="59"/>
  <c r="C19" i="59"/>
  <c r="B16" i="31"/>
  <c r="C17" i="31"/>
  <c r="B18" i="58"/>
  <c r="C19" i="58"/>
  <c r="B23" i="29"/>
  <c r="C24" i="29"/>
  <c r="B17" i="57"/>
  <c r="C19" i="57"/>
  <c r="B17" i="23"/>
  <c r="C18" i="23"/>
  <c r="B22" i="22"/>
  <c r="C23" i="22"/>
  <c r="B15" i="76"/>
  <c r="C16" i="76"/>
  <c r="B17" i="5"/>
  <c r="B19" i="81"/>
  <c r="C20" i="81"/>
  <c r="B16" i="80"/>
  <c r="C18" i="80"/>
  <c r="B18" i="79"/>
  <c r="C19" i="79"/>
  <c r="B23" i="78"/>
  <c r="C24" i="78"/>
  <c r="B21" i="26"/>
  <c r="C22" i="26"/>
  <c r="B18" i="74"/>
  <c r="C19" i="74"/>
  <c r="B20" i="71"/>
  <c r="C21" i="71"/>
  <c r="B20" i="28"/>
  <c r="C21" i="28"/>
  <c r="B19" i="68"/>
  <c r="C20" i="68"/>
  <c r="B19" i="65"/>
  <c r="C20" i="65"/>
  <c r="B17" i="66"/>
  <c r="C18" i="66"/>
  <c r="B19" i="64"/>
  <c r="C20" i="64"/>
  <c r="B24" i="63"/>
  <c r="C25" i="63"/>
  <c r="B19" i="60"/>
  <c r="C20" i="60"/>
  <c r="B24" i="24"/>
  <c r="C25" i="24"/>
  <c r="B19" i="59"/>
  <c r="C20" i="59"/>
  <c r="B17" i="31"/>
  <c r="C18" i="31"/>
  <c r="B19" i="58"/>
  <c r="C20" i="58"/>
  <c r="B24" i="29"/>
  <c r="C25" i="29"/>
  <c r="B19" i="57"/>
  <c r="C20" i="57"/>
  <c r="B18" i="23"/>
  <c r="C19" i="23"/>
  <c r="B23" i="22"/>
  <c r="C24" i="22"/>
  <c r="B16" i="76"/>
  <c r="C17" i="76"/>
  <c r="B18" i="5"/>
  <c r="B20" i="81"/>
  <c r="C21" i="81"/>
  <c r="B18" i="80"/>
  <c r="C19" i="80"/>
  <c r="B19" i="79"/>
  <c r="C20" i="79"/>
  <c r="B24" i="78"/>
  <c r="C25" i="78"/>
  <c r="B22" i="26"/>
  <c r="C23" i="26"/>
  <c r="B19" i="74"/>
  <c r="C20" i="74"/>
  <c r="B21" i="71"/>
  <c r="C22" i="71"/>
  <c r="B21" i="28"/>
  <c r="C22" i="28"/>
  <c r="B20" i="68"/>
  <c r="C21" i="68"/>
  <c r="B20" i="65"/>
  <c r="C21" i="65"/>
  <c r="B18" i="66"/>
  <c r="C19" i="66"/>
  <c r="B20" i="64"/>
  <c r="C21" i="64"/>
  <c r="B25" i="63"/>
  <c r="C26" i="63"/>
  <c r="B20" i="60"/>
  <c r="C21" i="60"/>
  <c r="B25" i="24"/>
  <c r="C26" i="24"/>
  <c r="B20" i="59"/>
  <c r="C21" i="59"/>
  <c r="B18" i="31"/>
  <c r="C20" i="31"/>
  <c r="B20" i="58"/>
  <c r="C21" i="58"/>
  <c r="B25" i="29"/>
  <c r="C26" i="29"/>
  <c r="B20" i="57"/>
  <c r="C21" i="57"/>
  <c r="B19" i="23"/>
  <c r="C20" i="23"/>
  <c r="B24" i="22"/>
  <c r="C25" i="22"/>
  <c r="B17" i="76"/>
  <c r="C18" i="76"/>
  <c r="B20" i="5"/>
  <c r="B21" i="81"/>
  <c r="C22" i="81"/>
  <c r="B19" i="80"/>
  <c r="C20" i="80"/>
  <c r="B20" i="79"/>
  <c r="C21" i="79"/>
  <c r="B25" i="78"/>
  <c r="C26" i="78"/>
  <c r="B23" i="26"/>
  <c r="C24" i="26"/>
  <c r="B20" i="74"/>
  <c r="C21" i="74"/>
  <c r="B22" i="71"/>
  <c r="C23" i="71"/>
  <c r="B22" i="28"/>
  <c r="C23" i="28"/>
  <c r="B21" i="68"/>
  <c r="C22" i="68"/>
  <c r="B21" i="65"/>
  <c r="C22" i="65"/>
  <c r="B19" i="66"/>
  <c r="C20" i="66"/>
  <c r="B21" i="64"/>
  <c r="C22" i="64"/>
  <c r="B26" i="63"/>
  <c r="C27" i="63"/>
  <c r="B21" i="60"/>
  <c r="C22" i="60"/>
  <c r="B26" i="24"/>
  <c r="C28" i="24"/>
  <c r="B21" i="59"/>
  <c r="C22" i="59"/>
  <c r="B20" i="31"/>
  <c r="C21" i="31"/>
  <c r="B21" i="58"/>
  <c r="C22" i="58"/>
  <c r="B26" i="29"/>
  <c r="C27" i="29"/>
  <c r="B21" i="57"/>
  <c r="C22" i="57"/>
  <c r="B20" i="23"/>
  <c r="C21" i="23"/>
  <c r="B25" i="22"/>
  <c r="C26" i="22"/>
  <c r="B18" i="76"/>
  <c r="C19" i="76"/>
  <c r="B21" i="5"/>
  <c r="B22" i="81"/>
  <c r="C23" i="81"/>
  <c r="B20" i="80"/>
  <c r="C21" i="80"/>
  <c r="B21" i="79"/>
  <c r="C22" i="79"/>
  <c r="B26" i="78"/>
  <c r="C27" i="78"/>
  <c r="B24" i="26"/>
  <c r="C25" i="26"/>
  <c r="B21" i="74"/>
  <c r="C22" i="74"/>
  <c r="B23" i="71"/>
  <c r="C24" i="71"/>
  <c r="B23" i="28"/>
  <c r="C24" i="28"/>
  <c r="B22" i="68"/>
  <c r="C23" i="68"/>
  <c r="B22" i="65"/>
  <c r="C23" i="65"/>
  <c r="B20" i="66"/>
  <c r="C21" i="66"/>
  <c r="B22" i="64"/>
  <c r="C23" i="64"/>
  <c r="B27" i="63"/>
  <c r="C28" i="63"/>
  <c r="B22" i="60"/>
  <c r="C23" i="60"/>
  <c r="B28" i="24"/>
  <c r="C29" i="24"/>
  <c r="B22" i="59"/>
  <c r="C23" i="59"/>
  <c r="B21" i="31"/>
  <c r="C22" i="31"/>
  <c r="B22" i="58"/>
  <c r="C23" i="58"/>
  <c r="B27" i="29"/>
  <c r="C28" i="29"/>
  <c r="B22" i="57"/>
  <c r="C23" i="57"/>
  <c r="B21" i="23"/>
  <c r="C22" i="23"/>
  <c r="B26" i="22"/>
  <c r="C27" i="22"/>
  <c r="B19" i="76"/>
  <c r="C20" i="76"/>
  <c r="B22" i="5"/>
  <c r="B23" i="81"/>
  <c r="C24" i="81"/>
  <c r="B21" i="80"/>
  <c r="C22" i="80"/>
  <c r="B22" i="79"/>
  <c r="C23" i="79"/>
  <c r="B27" i="78"/>
  <c r="C28" i="78"/>
  <c r="B25" i="26"/>
  <c r="C26" i="26"/>
  <c r="B22" i="74"/>
  <c r="C23" i="74"/>
  <c r="B24" i="71"/>
  <c r="C25" i="71"/>
  <c r="B24" i="28"/>
  <c r="C25" i="28"/>
  <c r="B23" i="68"/>
  <c r="C24" i="68"/>
  <c r="B23" i="65"/>
  <c r="C24" i="65"/>
  <c r="B21" i="66"/>
  <c r="C22" i="66"/>
  <c r="B23" i="64"/>
  <c r="C24" i="64"/>
  <c r="B28" i="63"/>
  <c r="C29" i="63"/>
  <c r="B23" i="60"/>
  <c r="C24" i="60"/>
  <c r="B29" i="24"/>
  <c r="C30" i="24"/>
  <c r="B23" i="59"/>
  <c r="C24" i="59"/>
  <c r="B22" i="31"/>
  <c r="C23" i="31"/>
  <c r="B23" i="58"/>
  <c r="C24" i="58"/>
  <c r="B28" i="29"/>
  <c r="C29" i="29"/>
  <c r="B23" i="57"/>
  <c r="C24" i="57"/>
  <c r="B22" i="23"/>
  <c r="C23" i="23"/>
  <c r="B27" i="22"/>
  <c r="C28" i="22"/>
  <c r="B20" i="76"/>
  <c r="C21" i="76"/>
  <c r="B23" i="5"/>
  <c r="B24" i="81"/>
  <c r="C25" i="81"/>
  <c r="B22" i="80"/>
  <c r="C23" i="80"/>
  <c r="B23" i="79"/>
  <c r="C24" i="79"/>
  <c r="B28" i="78"/>
  <c r="C29" i="78"/>
  <c r="B26" i="26"/>
  <c r="C27" i="26"/>
  <c r="B23" i="74"/>
  <c r="C24" i="74"/>
  <c r="B25" i="71"/>
  <c r="C26" i="71"/>
  <c r="B25" i="28"/>
  <c r="C26" i="28"/>
  <c r="B24" i="68"/>
  <c r="C25" i="68"/>
  <c r="B24" i="65"/>
  <c r="C25" i="65"/>
  <c r="B22" i="66"/>
  <c r="C23" i="66"/>
  <c r="B24" i="64"/>
  <c r="C26" i="64"/>
  <c r="B29" i="63"/>
  <c r="C30" i="63"/>
  <c r="B24" i="60"/>
  <c r="C26" i="60"/>
  <c r="B30" i="24"/>
  <c r="C31" i="24"/>
  <c r="B24" i="59"/>
  <c r="C25" i="59"/>
  <c r="B23" i="31"/>
  <c r="C24" i="31"/>
  <c r="B24" i="58"/>
  <c r="C25" i="58"/>
  <c r="B29" i="29"/>
  <c r="C30" i="29"/>
  <c r="B24" i="57"/>
  <c r="C25" i="57"/>
  <c r="B23" i="23"/>
  <c r="C24" i="23"/>
  <c r="B28" i="22"/>
  <c r="C29" i="22"/>
  <c r="B21" i="76"/>
  <c r="C22" i="76"/>
  <c r="B25" i="5"/>
  <c r="B25" i="81"/>
  <c r="C26" i="81"/>
  <c r="B23" i="80"/>
  <c r="C24" i="80"/>
  <c r="B24" i="79"/>
  <c r="C25" i="79"/>
  <c r="B29" i="78"/>
  <c r="C30" i="78"/>
  <c r="B27" i="26"/>
  <c r="C28" i="26"/>
  <c r="B24" i="74"/>
  <c r="C25" i="74"/>
  <c r="B26" i="71"/>
  <c r="C28" i="71"/>
  <c r="B26" i="28"/>
  <c r="C27" i="28"/>
  <c r="B25" i="68"/>
  <c r="C26" i="68"/>
  <c r="B25" i="65"/>
  <c r="C26" i="65"/>
  <c r="B23" i="66"/>
  <c r="C24" i="66"/>
  <c r="B26" i="64"/>
  <c r="C27" i="64"/>
  <c r="B30" i="63"/>
  <c r="C32" i="63"/>
  <c r="B26" i="60"/>
  <c r="C27" i="60"/>
  <c r="B31" i="24"/>
  <c r="C32" i="24"/>
  <c r="B25" i="59"/>
  <c r="C26" i="59"/>
  <c r="B24" i="31"/>
  <c r="C25" i="31"/>
  <c r="B25" i="58"/>
  <c r="C26" i="58"/>
  <c r="B30" i="29"/>
  <c r="C31" i="29"/>
  <c r="B31" i="29"/>
  <c r="B25" i="57"/>
  <c r="C26" i="57"/>
  <c r="B24" i="23"/>
  <c r="C25" i="23"/>
  <c r="B29" i="22"/>
  <c r="C30" i="22"/>
  <c r="B22" i="76"/>
  <c r="C23" i="76"/>
  <c r="B26" i="5"/>
  <c r="B26" i="81"/>
  <c r="C27" i="81"/>
  <c r="B24" i="80"/>
  <c r="C25" i="80"/>
  <c r="B25" i="79"/>
  <c r="C26" i="79"/>
  <c r="B30" i="78"/>
  <c r="C31" i="78"/>
  <c r="B28" i="26"/>
  <c r="C29" i="26"/>
  <c r="B25" i="74"/>
  <c r="C26" i="74"/>
  <c r="B28" i="71"/>
  <c r="C29" i="71"/>
  <c r="B27" i="28"/>
  <c r="C28" i="28"/>
  <c r="B26" i="68"/>
  <c r="C28" i="68"/>
  <c r="B26" i="65"/>
  <c r="C27" i="65"/>
  <c r="B24" i="66"/>
  <c r="C25" i="66"/>
  <c r="B27" i="64"/>
  <c r="C28" i="64"/>
  <c r="B32" i="63"/>
  <c r="C33" i="63"/>
  <c r="B27" i="60"/>
  <c r="C28" i="60"/>
  <c r="B32" i="24"/>
  <c r="C33" i="24"/>
  <c r="B26" i="59"/>
  <c r="C27" i="59"/>
  <c r="B25" i="31"/>
  <c r="C26" i="31"/>
  <c r="B26" i="58"/>
  <c r="C27" i="58"/>
  <c r="B26" i="57"/>
  <c r="C27" i="57"/>
  <c r="B25" i="23"/>
  <c r="C26" i="23"/>
  <c r="B30" i="22"/>
  <c r="C31" i="22"/>
  <c r="B23" i="76"/>
  <c r="C24" i="76"/>
  <c r="B24" i="76"/>
  <c r="B27" i="5"/>
  <c r="B27" i="81"/>
  <c r="C28" i="81"/>
  <c r="B25" i="80"/>
  <c r="C26" i="80"/>
  <c r="B26" i="79"/>
  <c r="C27" i="79"/>
  <c r="B31" i="78"/>
  <c r="C32" i="78"/>
  <c r="B29" i="26"/>
  <c r="C30" i="26"/>
  <c r="B26" i="74"/>
  <c r="C27" i="74"/>
  <c r="B29" i="71"/>
  <c r="C30" i="71"/>
  <c r="B28" i="28"/>
  <c r="C29" i="28"/>
  <c r="B28" i="68"/>
  <c r="C29" i="68"/>
  <c r="B27" i="65"/>
  <c r="C28" i="65"/>
  <c r="B25" i="66"/>
  <c r="C26" i="66"/>
  <c r="B28" i="64"/>
  <c r="C29" i="64"/>
  <c r="B33" i="63"/>
  <c r="C34" i="63"/>
  <c r="B28" i="60"/>
  <c r="C29" i="60"/>
  <c r="B33" i="24"/>
  <c r="C34" i="24"/>
  <c r="B27" i="59"/>
  <c r="C28" i="59"/>
  <c r="B26" i="31"/>
  <c r="C27" i="31"/>
  <c r="B27" i="58"/>
  <c r="C29" i="58"/>
  <c r="B27" i="57"/>
  <c r="C28" i="57"/>
  <c r="B26" i="23"/>
  <c r="C27" i="23"/>
  <c r="B31" i="22"/>
  <c r="C33" i="22"/>
  <c r="B28" i="5"/>
  <c r="B28" i="81"/>
  <c r="C30" i="81"/>
  <c r="B26" i="80"/>
  <c r="C27" i="80"/>
  <c r="B27" i="79"/>
  <c r="C28" i="79"/>
  <c r="B32" i="78"/>
  <c r="C33" i="78"/>
  <c r="B30" i="26"/>
  <c r="C31" i="26"/>
  <c r="B27" i="74"/>
  <c r="C28" i="74"/>
  <c r="B30" i="71"/>
  <c r="C31" i="71"/>
  <c r="B29" i="28"/>
  <c r="C30" i="28"/>
  <c r="B29" i="68"/>
  <c r="C30" i="68"/>
  <c r="B28" i="65"/>
  <c r="C29" i="65"/>
  <c r="B26" i="66"/>
  <c r="C27" i="66"/>
  <c r="B29" i="64"/>
  <c r="C31" i="64"/>
  <c r="B34" i="63"/>
  <c r="C35" i="63"/>
  <c r="B29" i="60"/>
  <c r="C30" i="60"/>
  <c r="B34" i="24"/>
  <c r="C35" i="24"/>
  <c r="B28" i="59"/>
  <c r="C29" i="59"/>
  <c r="B27" i="31"/>
  <c r="C28" i="31"/>
  <c r="B29" i="58"/>
  <c r="C30" i="58"/>
  <c r="B28" i="57"/>
  <c r="C29" i="57"/>
  <c r="B27" i="23"/>
  <c r="C28" i="23"/>
  <c r="B33" i="22"/>
  <c r="C34" i="22"/>
  <c r="B30" i="5"/>
  <c r="B30" i="81"/>
  <c r="C31" i="81"/>
  <c r="B27" i="80"/>
  <c r="C28" i="80"/>
  <c r="B28" i="79"/>
  <c r="C30" i="79"/>
  <c r="B33" i="78"/>
  <c r="C34" i="78"/>
  <c r="B31" i="26"/>
  <c r="C32" i="26"/>
  <c r="B28" i="74"/>
  <c r="C29" i="74"/>
  <c r="B31" i="71"/>
  <c r="C32" i="71"/>
  <c r="B30" i="28"/>
  <c r="C31" i="28"/>
  <c r="B30" i="68"/>
  <c r="C31" i="68"/>
  <c r="B29" i="65"/>
  <c r="C30" i="65"/>
  <c r="B27" i="66"/>
  <c r="C28" i="66"/>
  <c r="B31" i="64"/>
  <c r="C32" i="64"/>
  <c r="B35" i="63"/>
  <c r="C36" i="63"/>
  <c r="B30" i="60"/>
  <c r="C31" i="60"/>
  <c r="B35" i="24"/>
  <c r="C36" i="24"/>
  <c r="B29" i="59"/>
  <c r="C30" i="59"/>
  <c r="B28" i="31"/>
  <c r="C29" i="31"/>
  <c r="B30" i="58"/>
  <c r="C31" i="58"/>
  <c r="B29" i="57"/>
  <c r="C30" i="57"/>
  <c r="B28" i="23"/>
  <c r="C29" i="23"/>
  <c r="B34" i="22"/>
  <c r="C35" i="22"/>
  <c r="B31" i="5"/>
  <c r="B31" i="81"/>
  <c r="C33" i="81"/>
  <c r="B28" i="80"/>
  <c r="C29" i="80"/>
  <c r="B30" i="79"/>
  <c r="C31" i="79"/>
  <c r="B34" i="78"/>
  <c r="C35" i="78"/>
  <c r="B32" i="26"/>
  <c r="C33" i="26"/>
  <c r="B29" i="74"/>
  <c r="C30" i="74"/>
  <c r="B32" i="71"/>
  <c r="C33" i="71"/>
  <c r="B31" i="28"/>
  <c r="C32" i="28"/>
  <c r="B31" i="68"/>
  <c r="C32" i="68"/>
  <c r="B30" i="65"/>
  <c r="C32" i="65"/>
  <c r="B28" i="66"/>
  <c r="C30" i="66"/>
  <c r="B32" i="64"/>
  <c r="C33" i="64"/>
  <c r="B36" i="63"/>
  <c r="C37" i="63"/>
  <c r="B31" i="60"/>
  <c r="C32" i="60"/>
  <c r="B36" i="24"/>
  <c r="C37" i="24"/>
  <c r="B30" i="59"/>
  <c r="C31" i="59"/>
  <c r="B29" i="31"/>
  <c r="C30" i="31"/>
  <c r="B31" i="58"/>
  <c r="C32" i="58"/>
  <c r="B30" i="57"/>
  <c r="C31" i="57"/>
  <c r="B29" i="23"/>
  <c r="C30" i="23"/>
  <c r="B35" i="22"/>
  <c r="C36" i="22"/>
  <c r="B32" i="5"/>
  <c r="B33" i="81"/>
  <c r="C34" i="81"/>
  <c r="B29" i="80"/>
  <c r="C30" i="80"/>
  <c r="B31" i="79"/>
  <c r="C32" i="79"/>
  <c r="B35" i="78"/>
  <c r="C37" i="78"/>
  <c r="B33" i="26"/>
  <c r="C34" i="26"/>
  <c r="B30" i="74"/>
  <c r="C31" i="74"/>
  <c r="B33" i="71"/>
  <c r="C34" i="71"/>
  <c r="B32" i="28"/>
  <c r="C33" i="28"/>
  <c r="B32" i="68"/>
  <c r="C33" i="68"/>
  <c r="B32" i="65"/>
  <c r="C33" i="65"/>
  <c r="B30" i="66"/>
  <c r="C31" i="66"/>
  <c r="B33" i="64"/>
  <c r="C34" i="64"/>
  <c r="B37" i="63"/>
  <c r="C38" i="63"/>
  <c r="B32" i="60"/>
  <c r="C33" i="60"/>
  <c r="B37" i="24"/>
  <c r="C38" i="24"/>
  <c r="B31" i="59"/>
  <c r="C32" i="59"/>
  <c r="B30" i="31"/>
  <c r="C31" i="31"/>
  <c r="B32" i="58"/>
  <c r="C33" i="58"/>
  <c r="B31" i="57"/>
  <c r="C32" i="57"/>
  <c r="B30" i="23"/>
  <c r="C32" i="23"/>
  <c r="B36" i="22"/>
  <c r="C37" i="22"/>
  <c r="B33" i="5"/>
  <c r="B34" i="81"/>
  <c r="C35" i="81"/>
  <c r="B30" i="80"/>
  <c r="C31" i="80"/>
  <c r="B32" i="79"/>
  <c r="C33" i="79"/>
  <c r="B37" i="78"/>
  <c r="C38" i="78"/>
  <c r="B34" i="26"/>
  <c r="C35" i="26"/>
  <c r="B31" i="74"/>
  <c r="C32" i="74"/>
  <c r="B34" i="71"/>
  <c r="C35" i="71"/>
  <c r="B33" i="28"/>
  <c r="C34" i="28"/>
  <c r="B33" i="68"/>
  <c r="C34" i="68"/>
  <c r="B33" i="65"/>
  <c r="C34" i="65"/>
  <c r="B31" i="66"/>
  <c r="C32" i="66"/>
  <c r="B34" i="64"/>
  <c r="C35" i="64"/>
  <c r="B38" i="63"/>
  <c r="C39" i="63"/>
  <c r="B33" i="60"/>
  <c r="C34" i="60"/>
  <c r="B38" i="24"/>
  <c r="C39" i="24"/>
  <c r="B32" i="59"/>
  <c r="C33" i="59"/>
  <c r="B31" i="31"/>
  <c r="C32" i="31"/>
  <c r="B33" i="58"/>
  <c r="C34" i="58"/>
  <c r="B32" i="57"/>
  <c r="C33" i="57"/>
  <c r="B32" i="23"/>
  <c r="C33" i="23"/>
  <c r="B37" i="22"/>
  <c r="C39" i="22"/>
  <c r="B34" i="5"/>
  <c r="B35" i="81"/>
  <c r="C36" i="81"/>
  <c r="B31" i="80"/>
  <c r="C32" i="80"/>
  <c r="B32" i="80"/>
  <c r="B33" i="79"/>
  <c r="C34" i="79"/>
  <c r="B38" i="78"/>
  <c r="C39" i="78"/>
  <c r="B35" i="26"/>
  <c r="C37" i="26"/>
  <c r="B32" i="74"/>
  <c r="C33" i="74"/>
  <c r="B35" i="71"/>
  <c r="C36" i="71"/>
  <c r="B34" i="28"/>
  <c r="C35" i="28"/>
  <c r="B34" i="68"/>
  <c r="C36" i="68"/>
  <c r="B34" i="65"/>
  <c r="C35" i="65"/>
  <c r="B32" i="66"/>
  <c r="C33" i="66"/>
  <c r="B35" i="64"/>
  <c r="C37" i="64"/>
  <c r="B39" i="63"/>
  <c r="C40" i="63"/>
  <c r="B34" i="60"/>
  <c r="C35" i="60"/>
  <c r="B39" i="24"/>
  <c r="C40" i="24"/>
  <c r="B33" i="59"/>
  <c r="C34" i="59"/>
  <c r="B32" i="31"/>
  <c r="C33" i="31"/>
  <c r="B34" i="58"/>
  <c r="C35" i="58"/>
  <c r="B33" i="57"/>
  <c r="C34" i="57"/>
  <c r="B33" i="23"/>
  <c r="C34" i="23"/>
  <c r="B39" i="22"/>
  <c r="C40" i="22"/>
  <c r="B36" i="81"/>
  <c r="C37" i="81"/>
  <c r="B34" i="79"/>
  <c r="C35" i="79"/>
  <c r="B39" i="78"/>
  <c r="C40" i="78"/>
  <c r="B37" i="26"/>
  <c r="C38" i="26"/>
  <c r="B33" i="74"/>
  <c r="C34" i="74"/>
  <c r="B36" i="71"/>
  <c r="C37" i="71"/>
  <c r="B35" i="28"/>
  <c r="C36" i="28"/>
  <c r="B36" i="68"/>
  <c r="C37" i="68"/>
  <c r="B35" i="65"/>
  <c r="C36" i="65"/>
  <c r="B33" i="66"/>
  <c r="C34" i="66"/>
  <c r="B37" i="64"/>
  <c r="C38" i="64"/>
  <c r="B40" i="63"/>
  <c r="C41" i="63"/>
  <c r="B35" i="60"/>
  <c r="C36" i="60"/>
  <c r="B40" i="24"/>
  <c r="C41" i="24"/>
  <c r="B34" i="59"/>
  <c r="C35" i="59"/>
  <c r="B33" i="31"/>
  <c r="C35" i="31"/>
  <c r="B35" i="58"/>
  <c r="C36" i="58"/>
  <c r="B34" i="57"/>
  <c r="C35" i="57"/>
  <c r="B34" i="23"/>
  <c r="C35" i="23"/>
  <c r="B40" i="22"/>
  <c r="C41" i="22"/>
  <c r="C39" i="5"/>
  <c r="B37" i="81"/>
  <c r="C38" i="81"/>
  <c r="B35" i="79"/>
  <c r="C36" i="79"/>
  <c r="B40" i="78"/>
  <c r="C41" i="78"/>
  <c r="B38" i="26"/>
  <c r="C39" i="26"/>
  <c r="B34" i="74"/>
  <c r="C35" i="74"/>
  <c r="B37" i="71"/>
  <c r="C38" i="71"/>
  <c r="B36" i="28"/>
  <c r="C37" i="28"/>
  <c r="B37" i="68"/>
  <c r="C38" i="68"/>
  <c r="B36" i="65"/>
  <c r="C37" i="65"/>
  <c r="B34" i="66"/>
  <c r="C35" i="66"/>
  <c r="B38" i="64"/>
  <c r="C39" i="64"/>
  <c r="B41" i="63"/>
  <c r="C42" i="63"/>
  <c r="B36" i="60"/>
  <c r="C37" i="60"/>
  <c r="B41" i="24"/>
  <c r="C42" i="24"/>
  <c r="B35" i="59"/>
  <c r="C36" i="59"/>
  <c r="B35" i="31"/>
  <c r="C36" i="31"/>
  <c r="B36" i="58"/>
  <c r="C37" i="58"/>
  <c r="B35" i="57"/>
  <c r="C36" i="57"/>
  <c r="B35" i="23"/>
  <c r="C36" i="23"/>
  <c r="B41" i="22"/>
  <c r="C42" i="22"/>
  <c r="B39" i="5"/>
  <c r="C40" i="5"/>
  <c r="B38" i="81"/>
  <c r="C39" i="81"/>
  <c r="B36" i="79"/>
  <c r="C37" i="79"/>
  <c r="B41" i="78"/>
  <c r="C42" i="78"/>
  <c r="B39" i="26"/>
  <c r="C40" i="26"/>
  <c r="B35" i="74"/>
  <c r="C36" i="74"/>
  <c r="B38" i="71"/>
  <c r="C39" i="71"/>
  <c r="B37" i="28"/>
  <c r="C38" i="28"/>
  <c r="B38" i="68"/>
  <c r="C39" i="68"/>
  <c r="B37" i="65"/>
  <c r="C38" i="65"/>
  <c r="B35" i="66"/>
  <c r="C36" i="66"/>
  <c r="B39" i="64"/>
  <c r="C40" i="64"/>
  <c r="B42" i="63"/>
  <c r="C43" i="63"/>
  <c r="B37" i="60"/>
  <c r="C38" i="60"/>
  <c r="B42" i="24"/>
  <c r="C43" i="24"/>
  <c r="B36" i="59"/>
  <c r="C39" i="59"/>
  <c r="B36" i="31"/>
  <c r="C37" i="31"/>
  <c r="B37" i="58"/>
  <c r="C38" i="58"/>
  <c r="B36" i="57"/>
  <c r="C37" i="57"/>
  <c r="B36" i="23"/>
  <c r="C37" i="23"/>
  <c r="B42" i="22"/>
  <c r="C43" i="22"/>
  <c r="B40" i="5"/>
  <c r="C41" i="5"/>
  <c r="B39" i="81"/>
  <c r="C40" i="81"/>
  <c r="B37" i="79"/>
  <c r="C38" i="79"/>
  <c r="B42" i="78"/>
  <c r="C43" i="78"/>
  <c r="B40" i="26"/>
  <c r="C41" i="26"/>
  <c r="B36" i="74"/>
  <c r="C37" i="74"/>
  <c r="B39" i="71"/>
  <c r="C40" i="71"/>
  <c r="B38" i="28"/>
  <c r="C39" i="28"/>
  <c r="B39" i="68"/>
  <c r="C40" i="68"/>
  <c r="B38" i="65"/>
  <c r="C39" i="65"/>
  <c r="B36" i="66"/>
  <c r="C37" i="66"/>
  <c r="B37" i="66"/>
  <c r="B40" i="64"/>
  <c r="C42" i="64"/>
  <c r="B43" i="63"/>
  <c r="C45" i="63"/>
  <c r="B38" i="60"/>
  <c r="C39" i="60"/>
  <c r="B43" i="24"/>
  <c r="C44" i="24"/>
  <c r="B39" i="59"/>
  <c r="C40" i="59"/>
  <c r="B37" i="31"/>
  <c r="C38" i="31"/>
  <c r="B38" i="58"/>
  <c r="C39" i="58"/>
  <c r="B37" i="57"/>
  <c r="C38" i="57"/>
  <c r="B37" i="23"/>
  <c r="C38" i="23"/>
  <c r="B43" i="22"/>
  <c r="C44" i="22"/>
  <c r="B41" i="5"/>
  <c r="C42" i="5"/>
  <c r="B40" i="81"/>
  <c r="C41" i="81"/>
  <c r="B38" i="79"/>
  <c r="C39" i="79"/>
  <c r="B43" i="78"/>
  <c r="C44" i="78"/>
  <c r="B41" i="26"/>
  <c r="C42" i="26"/>
  <c r="B37" i="74"/>
  <c r="C38" i="74"/>
  <c r="B40" i="71"/>
  <c r="C41" i="71"/>
  <c r="B41" i="71"/>
  <c r="B39" i="28"/>
  <c r="C40" i="28"/>
  <c r="B40" i="68"/>
  <c r="C41" i="68"/>
  <c r="B39" i="65"/>
  <c r="C40" i="65"/>
  <c r="B42" i="64"/>
  <c r="C43" i="64"/>
  <c r="B45" i="63"/>
  <c r="C46" i="63"/>
  <c r="B39" i="60"/>
  <c r="C40" i="60"/>
  <c r="B44" i="24"/>
  <c r="C45" i="24"/>
  <c r="B40" i="59"/>
  <c r="C41" i="59"/>
  <c r="B38" i="31"/>
  <c r="C39" i="31"/>
  <c r="B39" i="58"/>
  <c r="C40" i="58"/>
  <c r="B38" i="57"/>
  <c r="C39" i="57"/>
  <c r="B38" i="23"/>
  <c r="C39" i="23"/>
  <c r="B44" i="22"/>
  <c r="C45" i="22"/>
  <c r="B42" i="5"/>
  <c r="C43" i="5"/>
  <c r="B41" i="81"/>
  <c r="C42" i="81"/>
  <c r="B39" i="79"/>
  <c r="C40" i="79"/>
  <c r="B44" i="78"/>
  <c r="C45" i="78"/>
  <c r="B42" i="26"/>
  <c r="C43" i="26"/>
  <c r="B38" i="74"/>
  <c r="C39" i="74"/>
  <c r="B40" i="28"/>
  <c r="C41" i="28"/>
  <c r="B41" i="68"/>
  <c r="C42" i="68"/>
  <c r="B40" i="65"/>
  <c r="C41" i="65"/>
  <c r="B43" i="64"/>
  <c r="C44" i="64"/>
  <c r="B46" i="63"/>
  <c r="C47" i="63"/>
  <c r="B40" i="60"/>
  <c r="C41" i="60"/>
  <c r="B45" i="24"/>
  <c r="C46" i="24"/>
  <c r="B41" i="59"/>
  <c r="C42" i="59"/>
  <c r="B39" i="31"/>
  <c r="C40" i="31"/>
  <c r="B40" i="58"/>
  <c r="C41" i="58"/>
  <c r="B39" i="57"/>
  <c r="C40" i="57"/>
  <c r="B39" i="23"/>
  <c r="C40" i="23"/>
  <c r="B45" i="22"/>
  <c r="C46" i="22"/>
  <c r="B43" i="5"/>
  <c r="C45" i="5"/>
  <c r="B42" i="81"/>
  <c r="C43" i="81"/>
  <c r="B40" i="79"/>
  <c r="C41" i="79"/>
  <c r="B45" i="78"/>
  <c r="C46" i="78"/>
  <c r="B43" i="26"/>
  <c r="C44" i="26"/>
  <c r="B39" i="74"/>
  <c r="C40" i="74"/>
  <c r="B41" i="28"/>
  <c r="C42" i="28"/>
  <c r="B42" i="68"/>
  <c r="C43" i="68"/>
  <c r="B43" i="68"/>
  <c r="B41" i="65"/>
  <c r="C42" i="65"/>
  <c r="B44" i="64"/>
  <c r="C45" i="64"/>
  <c r="B47" i="63"/>
  <c r="C48" i="63"/>
  <c r="B41" i="60"/>
  <c r="C42" i="60"/>
  <c r="B46" i="24"/>
  <c r="C47" i="24"/>
  <c r="B42" i="59"/>
  <c r="C43" i="59"/>
  <c r="B40" i="31"/>
  <c r="C41" i="31"/>
  <c r="B41" i="58"/>
  <c r="C42" i="58"/>
  <c r="B40" i="57"/>
  <c r="C41" i="57"/>
  <c r="B41" i="57"/>
  <c r="B40" i="23"/>
  <c r="C41" i="23"/>
  <c r="B46" i="22"/>
  <c r="C47" i="22"/>
  <c r="B47" i="22"/>
  <c r="B45" i="5"/>
  <c r="C46" i="5"/>
  <c r="B43" i="81"/>
  <c r="C44" i="81"/>
  <c r="B41" i="79"/>
  <c r="C43" i="79"/>
  <c r="B46" i="78"/>
  <c r="C47" i="78"/>
  <c r="B44" i="26"/>
  <c r="C45" i="26"/>
  <c r="B40" i="74"/>
  <c r="C41" i="74"/>
  <c r="B42" i="28"/>
  <c r="C43" i="28"/>
  <c r="B42" i="65"/>
  <c r="C43" i="65"/>
  <c r="B45" i="64"/>
  <c r="C46" i="64"/>
  <c r="B48" i="63"/>
  <c r="C50" i="63"/>
  <c r="B42" i="60"/>
  <c r="C44" i="60"/>
  <c r="B47" i="24"/>
  <c r="C48" i="24"/>
  <c r="B43" i="59"/>
  <c r="C44" i="59"/>
  <c r="B41" i="31"/>
  <c r="C42" i="31"/>
  <c r="B42" i="58"/>
  <c r="C43" i="58"/>
  <c r="B41" i="23"/>
  <c r="C42" i="23"/>
  <c r="B46" i="5"/>
  <c r="C47" i="5"/>
  <c r="B44" i="81"/>
  <c r="C45" i="81"/>
  <c r="B43" i="79"/>
  <c r="C44" i="79"/>
  <c r="B47" i="78"/>
  <c r="C48" i="78"/>
  <c r="B45" i="26"/>
  <c r="C46" i="26"/>
  <c r="B41" i="74"/>
  <c r="C42" i="74"/>
  <c r="B43" i="28"/>
  <c r="C44" i="28"/>
  <c r="B43" i="65"/>
  <c r="C44" i="65"/>
  <c r="B46" i="64"/>
  <c r="C47" i="64"/>
  <c r="B50" i="63"/>
  <c r="C51" i="63"/>
  <c r="B44" i="60"/>
  <c r="C45" i="60"/>
  <c r="B48" i="24"/>
  <c r="C49" i="24"/>
  <c r="B44" i="59"/>
  <c r="C45" i="59"/>
  <c r="B42" i="31"/>
  <c r="C43" i="31"/>
  <c r="B43" i="58"/>
  <c r="C44" i="58"/>
  <c r="B42" i="23"/>
  <c r="C43" i="23"/>
  <c r="B47" i="5"/>
  <c r="C48" i="5"/>
  <c r="B45" i="81"/>
  <c r="C46" i="81"/>
  <c r="B44" i="79"/>
  <c r="C45" i="79"/>
  <c r="B48" i="78"/>
  <c r="C49" i="78"/>
  <c r="B46" i="26"/>
  <c r="C47" i="26"/>
  <c r="B42" i="74"/>
  <c r="C43" i="74"/>
  <c r="B44" i="28"/>
  <c r="C45" i="28"/>
  <c r="B44" i="65"/>
  <c r="C45" i="65"/>
  <c r="B47" i="64"/>
  <c r="C48" i="64"/>
  <c r="B51" i="63"/>
  <c r="C52" i="63"/>
  <c r="B45" i="60"/>
  <c r="C46" i="60"/>
  <c r="B49" i="24"/>
  <c r="C50" i="24"/>
  <c r="B45" i="59"/>
  <c r="C46" i="59"/>
  <c r="B43" i="31"/>
  <c r="C45" i="31"/>
  <c r="B44" i="58"/>
  <c r="C45" i="58"/>
  <c r="B43" i="23"/>
  <c r="C44" i="23"/>
  <c r="B48" i="5"/>
  <c r="C49" i="5"/>
  <c r="B46" i="81"/>
  <c r="C47" i="81"/>
  <c r="B45" i="79"/>
  <c r="B49" i="78"/>
  <c r="C50" i="78"/>
  <c r="B47" i="26"/>
  <c r="C48" i="26"/>
  <c r="B43" i="74"/>
  <c r="C44" i="74"/>
  <c r="B45" i="28"/>
  <c r="C46" i="28"/>
  <c r="B45" i="65"/>
  <c r="C46" i="65"/>
  <c r="B48" i="64"/>
  <c r="C49" i="64"/>
  <c r="B52" i="63"/>
  <c r="C53" i="63"/>
  <c r="B46" i="60"/>
  <c r="C47" i="60"/>
  <c r="B50" i="24"/>
  <c r="C51" i="24"/>
  <c r="B46" i="59"/>
  <c r="C47" i="59"/>
  <c r="B45" i="31"/>
  <c r="C46" i="31"/>
  <c r="B45" i="58"/>
  <c r="C46" i="58"/>
  <c r="B44" i="23"/>
  <c r="C45" i="23"/>
  <c r="B49" i="5"/>
  <c r="C50" i="5"/>
  <c r="B47" i="81"/>
  <c r="C48" i="81"/>
  <c r="B50" i="78"/>
  <c r="C51" i="78"/>
  <c r="B48" i="26"/>
  <c r="C50" i="26"/>
  <c r="B44" i="74"/>
  <c r="C45" i="74"/>
  <c r="B46" i="28"/>
  <c r="C47" i="28"/>
  <c r="B46" i="65"/>
  <c r="C47" i="65"/>
  <c r="B49" i="64"/>
  <c r="C50" i="64"/>
  <c r="B53" i="63"/>
  <c r="C54" i="63"/>
  <c r="B47" i="60"/>
  <c r="C48" i="60"/>
  <c r="B51" i="24"/>
  <c r="C52" i="24"/>
  <c r="B47" i="59"/>
  <c r="C48" i="59"/>
  <c r="B46" i="31"/>
  <c r="C47" i="31"/>
  <c r="B46" i="58"/>
  <c r="C47" i="58"/>
  <c r="B45" i="23"/>
  <c r="C46" i="23"/>
  <c r="B50" i="5"/>
  <c r="C51" i="5"/>
  <c r="B48" i="81"/>
  <c r="C49" i="81"/>
  <c r="C49" i="79"/>
  <c r="B51" i="78"/>
  <c r="C52" i="78"/>
  <c r="B52" i="78"/>
  <c r="B50" i="26"/>
  <c r="C51" i="26"/>
  <c r="B45" i="74"/>
  <c r="C46" i="74"/>
  <c r="B47" i="28"/>
  <c r="C48" i="28"/>
  <c r="B47" i="65"/>
  <c r="C48" i="65"/>
  <c r="B50" i="64"/>
  <c r="C51" i="64"/>
  <c r="B54" i="63"/>
  <c r="C55" i="63"/>
  <c r="B48" i="60"/>
  <c r="C50" i="60"/>
  <c r="B52" i="24"/>
  <c r="C53" i="24"/>
  <c r="B48" i="59"/>
  <c r="C49" i="59"/>
  <c r="B47" i="31"/>
  <c r="C48" i="31"/>
  <c r="B47" i="58"/>
  <c r="C48" i="58"/>
  <c r="B46" i="23"/>
  <c r="C47" i="23"/>
  <c r="B51" i="5"/>
  <c r="C52" i="5"/>
  <c r="B49" i="81"/>
  <c r="C50" i="81"/>
  <c r="B49" i="79"/>
  <c r="C50" i="79"/>
  <c r="B51" i="26"/>
  <c r="C52" i="26"/>
  <c r="B46" i="74"/>
  <c r="C47" i="74"/>
  <c r="B48" i="28"/>
  <c r="C49" i="28"/>
  <c r="B48" i="65"/>
  <c r="C49" i="65"/>
  <c r="B51" i="64"/>
  <c r="C53" i="64"/>
  <c r="B55" i="63"/>
  <c r="C56" i="63"/>
  <c r="B50" i="60"/>
  <c r="C51" i="60"/>
  <c r="B53" i="24"/>
  <c r="C54" i="24"/>
  <c r="B49" i="59"/>
  <c r="C50" i="59"/>
  <c r="B48" i="31"/>
  <c r="C49" i="31"/>
  <c r="B48" i="58"/>
  <c r="C49" i="58"/>
  <c r="B47" i="23"/>
  <c r="C49" i="23"/>
  <c r="B52" i="5"/>
  <c r="C53" i="5"/>
  <c r="B50" i="81"/>
  <c r="C52" i="81"/>
  <c r="B50" i="79"/>
  <c r="C51" i="79"/>
  <c r="B52" i="26"/>
  <c r="C53" i="26"/>
  <c r="B47" i="74"/>
  <c r="C48" i="74"/>
  <c r="B49" i="28"/>
  <c r="C50" i="28"/>
  <c r="B49" i="65"/>
  <c r="C50" i="65"/>
  <c r="B53" i="64"/>
  <c r="C54" i="64"/>
  <c r="B56" i="63"/>
  <c r="C57" i="63"/>
  <c r="B51" i="60"/>
  <c r="C52" i="60"/>
  <c r="B54" i="24"/>
  <c r="C55" i="24"/>
  <c r="B50" i="59"/>
  <c r="C51" i="59"/>
  <c r="B49" i="31"/>
  <c r="C50" i="31"/>
  <c r="B49" i="58"/>
  <c r="C50" i="58"/>
  <c r="B49" i="23"/>
  <c r="C50" i="23"/>
  <c r="B53" i="5"/>
  <c r="C54" i="5"/>
  <c r="B52" i="81"/>
  <c r="C53" i="81"/>
  <c r="B51" i="79"/>
  <c r="C52" i="79"/>
  <c r="B53" i="26"/>
  <c r="C54" i="26"/>
  <c r="B48" i="74"/>
  <c r="C50" i="74"/>
  <c r="B50" i="28"/>
  <c r="C51" i="28"/>
  <c r="B50" i="65"/>
  <c r="C51" i="65"/>
  <c r="B54" i="64"/>
  <c r="C55" i="64"/>
  <c r="B57" i="63"/>
  <c r="C58" i="63"/>
  <c r="B52" i="60"/>
  <c r="C53" i="60"/>
  <c r="B55" i="24"/>
  <c r="C56" i="24"/>
  <c r="B51" i="59"/>
  <c r="C52" i="59"/>
  <c r="B50" i="31"/>
  <c r="C51" i="31"/>
  <c r="B51" i="31"/>
  <c r="B50" i="58"/>
  <c r="C51" i="58"/>
  <c r="B50" i="23"/>
  <c r="C51" i="23"/>
  <c r="B54" i="5"/>
  <c r="C55" i="5"/>
  <c r="B53" i="81"/>
  <c r="C55" i="81"/>
  <c r="B52" i="79"/>
  <c r="C53" i="79"/>
  <c r="B54" i="26"/>
  <c r="C55" i="26"/>
  <c r="B50" i="74"/>
  <c r="C51" i="74"/>
  <c r="B51" i="28"/>
  <c r="C52" i="28"/>
  <c r="B51" i="65"/>
  <c r="C52" i="65"/>
  <c r="B55" i="64"/>
  <c r="C56" i="64"/>
  <c r="B58" i="63"/>
  <c r="C59" i="63"/>
  <c r="B53" i="60"/>
  <c r="C54" i="60"/>
  <c r="B56" i="24"/>
  <c r="C57" i="24"/>
  <c r="B52" i="59"/>
  <c r="C53" i="59"/>
  <c r="B51" i="58"/>
  <c r="C52" i="58"/>
  <c r="B51" i="23"/>
  <c r="C52" i="23"/>
  <c r="B55" i="5"/>
  <c r="C56" i="5"/>
  <c r="B55" i="81"/>
  <c r="C56" i="81"/>
  <c r="B53" i="79"/>
  <c r="C54" i="79"/>
  <c r="B55" i="26"/>
  <c r="C57" i="26"/>
  <c r="B51" i="74"/>
  <c r="C52" i="74"/>
  <c r="B52" i="28"/>
  <c r="C53" i="28"/>
  <c r="B52" i="65"/>
  <c r="C53" i="65"/>
  <c r="B56" i="64"/>
  <c r="C58" i="64"/>
  <c r="B59" i="63"/>
  <c r="C60" i="63"/>
  <c r="B54" i="60"/>
  <c r="C55" i="60"/>
  <c r="B57" i="24"/>
  <c r="C58" i="24"/>
  <c r="B53" i="59"/>
  <c r="C54" i="59"/>
  <c r="B52" i="58"/>
  <c r="C53" i="58"/>
  <c r="B52" i="23"/>
  <c r="C53" i="23"/>
  <c r="B56" i="5"/>
  <c r="C57" i="5"/>
  <c r="B56" i="81"/>
  <c r="C57" i="81"/>
  <c r="B54" i="79"/>
  <c r="C56" i="79"/>
  <c r="B57" i="26"/>
  <c r="C58" i="26"/>
  <c r="B52" i="74"/>
  <c r="C53" i="74"/>
  <c r="B53" i="28"/>
  <c r="C54" i="28"/>
  <c r="B53" i="65"/>
  <c r="C54" i="65"/>
  <c r="B58" i="64"/>
  <c r="C59" i="64"/>
  <c r="B60" i="63"/>
  <c r="C61" i="63"/>
  <c r="B55" i="60"/>
  <c r="C56" i="60"/>
  <c r="B58" i="24"/>
  <c r="C59" i="24"/>
  <c r="B54" i="59"/>
  <c r="C55" i="59"/>
  <c r="B53" i="58"/>
  <c r="C54" i="58"/>
  <c r="B53" i="23"/>
  <c r="C54" i="23"/>
  <c r="B57" i="5"/>
  <c r="C58" i="5"/>
  <c r="B57" i="81"/>
  <c r="C58" i="81"/>
  <c r="B56" i="79"/>
  <c r="C57" i="79"/>
  <c r="B58" i="26"/>
  <c r="C59" i="26"/>
  <c r="B53" i="74"/>
  <c r="C55" i="74"/>
  <c r="B54" i="28"/>
  <c r="C55" i="28"/>
  <c r="B54" i="65"/>
  <c r="C55" i="65"/>
  <c r="B59" i="64"/>
  <c r="C60" i="64"/>
  <c r="B61" i="63"/>
  <c r="C62" i="63"/>
  <c r="B56" i="60"/>
  <c r="C58" i="60"/>
  <c r="B59" i="24"/>
  <c r="C60" i="24"/>
  <c r="B55" i="59"/>
  <c r="C56" i="59"/>
  <c r="B54" i="58"/>
  <c r="C55" i="58"/>
  <c r="B54" i="23"/>
  <c r="C55" i="23"/>
  <c r="B58" i="5"/>
  <c r="C59" i="5"/>
  <c r="B58" i="81"/>
  <c r="C59" i="81"/>
  <c r="B57" i="79"/>
  <c r="C58" i="79"/>
  <c r="B59" i="26"/>
  <c r="C60" i="26"/>
  <c r="B55" i="74"/>
  <c r="C56" i="74"/>
  <c r="B55" i="28"/>
  <c r="C56" i="28"/>
  <c r="B55" i="65"/>
  <c r="C56" i="65"/>
  <c r="B60" i="64"/>
  <c r="C62" i="64"/>
  <c r="B62" i="63"/>
  <c r="C63" i="63"/>
  <c r="B58" i="60"/>
  <c r="C59" i="60"/>
  <c r="B60" i="24"/>
  <c r="C61" i="24"/>
  <c r="B56" i="59"/>
  <c r="C57" i="59"/>
  <c r="B55" i="58"/>
  <c r="C56" i="58"/>
  <c r="B55" i="23"/>
  <c r="C56" i="23"/>
  <c r="B59" i="5"/>
  <c r="C60" i="5"/>
  <c r="B59" i="81"/>
  <c r="C60" i="81"/>
  <c r="B58" i="79"/>
  <c r="C59" i="79"/>
  <c r="B60" i="26"/>
  <c r="C61" i="26"/>
  <c r="B56" i="74"/>
  <c r="C57" i="74"/>
  <c r="B56" i="28"/>
  <c r="C57" i="28"/>
  <c r="B56" i="65"/>
  <c r="C57" i="65"/>
  <c r="B62" i="64"/>
  <c r="C63" i="64"/>
  <c r="B63" i="63"/>
  <c r="C65" i="63"/>
  <c r="B59" i="60"/>
  <c r="C60" i="60"/>
  <c r="B61" i="24"/>
  <c r="C62" i="24"/>
  <c r="B62" i="24"/>
  <c r="B57" i="59"/>
  <c r="C60" i="59"/>
  <c r="B56" i="58"/>
  <c r="C58" i="58"/>
  <c r="B56" i="23"/>
  <c r="C57" i="23"/>
  <c r="B60" i="5"/>
  <c r="C61" i="5"/>
  <c r="B60" i="81"/>
  <c r="C61" i="81"/>
  <c r="B59" i="79"/>
  <c r="C60" i="79"/>
  <c r="B61" i="26"/>
  <c r="C62" i="26"/>
  <c r="B57" i="74"/>
  <c r="C58" i="74"/>
  <c r="B57" i="28"/>
  <c r="C58" i="28"/>
  <c r="B57" i="65"/>
  <c r="C58" i="65"/>
  <c r="B63" i="64"/>
  <c r="C64" i="64"/>
  <c r="B65" i="63"/>
  <c r="C66" i="63"/>
  <c r="B60" i="60"/>
  <c r="C61" i="60"/>
  <c r="B60" i="59"/>
  <c r="C61" i="59"/>
  <c r="B58" i="58"/>
  <c r="C59" i="58"/>
  <c r="B57" i="23"/>
  <c r="C58" i="23"/>
  <c r="B61" i="5"/>
  <c r="C62" i="5"/>
  <c r="B61" i="81"/>
  <c r="C62" i="81"/>
  <c r="B60" i="79"/>
  <c r="C61" i="79"/>
  <c r="B62" i="26"/>
  <c r="C63" i="26"/>
  <c r="B58" i="74"/>
  <c r="C59" i="74"/>
  <c r="B58" i="28"/>
  <c r="C60" i="28"/>
  <c r="B58" i="65"/>
  <c r="C59" i="65"/>
  <c r="B64" i="64"/>
  <c r="C65" i="64"/>
  <c r="B66" i="63"/>
  <c r="C67" i="63"/>
  <c r="B61" i="60"/>
  <c r="C62" i="60"/>
  <c r="B61" i="59"/>
  <c r="C62" i="59"/>
  <c r="B59" i="58"/>
  <c r="C60" i="58"/>
  <c r="B58" i="23"/>
  <c r="C59" i="23"/>
  <c r="B62" i="5"/>
  <c r="C64" i="5"/>
  <c r="B62" i="81"/>
  <c r="C64" i="81"/>
  <c r="B61" i="79"/>
  <c r="C62" i="79"/>
  <c r="B63" i="26"/>
  <c r="C64" i="26"/>
  <c r="B59" i="74"/>
  <c r="C60" i="74"/>
  <c r="B60" i="28"/>
  <c r="C61" i="28"/>
  <c r="B59" i="65"/>
  <c r="C60" i="65"/>
  <c r="B65" i="64"/>
  <c r="C67" i="64"/>
  <c r="B67" i="63"/>
  <c r="C68" i="63"/>
  <c r="B62" i="60"/>
  <c r="C63" i="60"/>
  <c r="B62" i="59"/>
  <c r="C63" i="59"/>
  <c r="B60" i="58"/>
  <c r="C61" i="58"/>
  <c r="B59" i="23"/>
  <c r="C60" i="23"/>
  <c r="B64" i="5"/>
  <c r="C65" i="5"/>
  <c r="B64" i="81"/>
  <c r="C65" i="81"/>
  <c r="B62" i="79"/>
  <c r="C64" i="79"/>
  <c r="B64" i="26"/>
  <c r="C65" i="26"/>
  <c r="B60" i="74"/>
  <c r="C61" i="74"/>
  <c r="B61" i="28"/>
  <c r="C62" i="28"/>
  <c r="B60" i="65"/>
  <c r="C61" i="65"/>
  <c r="B67" i="64"/>
  <c r="C68" i="64"/>
  <c r="B68" i="63"/>
  <c r="C69" i="63"/>
  <c r="B63" i="60"/>
  <c r="C65" i="60"/>
  <c r="B63" i="59"/>
  <c r="C64" i="59"/>
  <c r="B61" i="58"/>
  <c r="C62" i="58"/>
  <c r="B60" i="23"/>
  <c r="C61" i="23"/>
  <c r="B65" i="5"/>
  <c r="C66" i="5"/>
  <c r="B65" i="81"/>
  <c r="C66" i="81"/>
  <c r="B64" i="79"/>
  <c r="C65" i="79"/>
  <c r="B65" i="26"/>
  <c r="C67" i="26"/>
  <c r="B61" i="74"/>
  <c r="C62" i="74"/>
  <c r="B62" i="28"/>
  <c r="C63" i="28"/>
  <c r="B61" i="65"/>
  <c r="C62" i="65"/>
  <c r="B68" i="64"/>
  <c r="C69" i="64"/>
  <c r="B69" i="63"/>
  <c r="C70" i="63"/>
  <c r="B65" i="60"/>
  <c r="C66" i="60"/>
  <c r="B64" i="59"/>
  <c r="C65" i="59"/>
  <c r="B62" i="58"/>
  <c r="C63" i="58"/>
  <c r="B61" i="23"/>
  <c r="C63" i="23"/>
  <c r="B66" i="5"/>
  <c r="C67" i="5"/>
  <c r="B66" i="81"/>
  <c r="C67" i="81"/>
  <c r="B65" i="79"/>
  <c r="C66" i="79"/>
  <c r="B67" i="26"/>
  <c r="C68" i="26"/>
  <c r="B62" i="74"/>
  <c r="C64" i="74"/>
  <c r="B63" i="28"/>
  <c r="C64" i="28"/>
  <c r="B62" i="65"/>
  <c r="C63" i="65"/>
  <c r="B69" i="64"/>
  <c r="C70" i="64"/>
  <c r="B70" i="63"/>
  <c r="C71" i="63"/>
  <c r="B66" i="60"/>
  <c r="C67" i="60"/>
  <c r="B65" i="59"/>
  <c r="C66" i="59"/>
  <c r="B63" i="58"/>
  <c r="C64" i="58"/>
  <c r="B63" i="23"/>
  <c r="C64" i="23"/>
  <c r="B67" i="5"/>
  <c r="C68" i="5"/>
  <c r="B67" i="81"/>
  <c r="C68" i="81"/>
  <c r="B66" i="79"/>
  <c r="C67" i="79"/>
  <c r="B68" i="26"/>
  <c r="C69" i="26"/>
  <c r="B64" i="74"/>
  <c r="C65" i="74"/>
  <c r="B64" i="28"/>
  <c r="C65" i="28"/>
  <c r="B63" i="65"/>
  <c r="C64" i="65"/>
  <c r="B70" i="64"/>
  <c r="C71" i="64"/>
  <c r="B71" i="63"/>
  <c r="C72" i="63"/>
  <c r="B67" i="60"/>
  <c r="C68" i="60"/>
  <c r="B66" i="59"/>
  <c r="C67" i="59"/>
  <c r="B64" i="58"/>
  <c r="C65" i="58"/>
  <c r="B64" i="23"/>
  <c r="C65" i="23"/>
  <c r="B68" i="5"/>
  <c r="C70" i="5"/>
  <c r="B68" i="81"/>
  <c r="C69" i="81"/>
  <c r="B67" i="79"/>
  <c r="C68" i="79"/>
  <c r="B69" i="26"/>
  <c r="C70" i="26"/>
  <c r="B65" i="74"/>
  <c r="C66" i="74"/>
  <c r="B65" i="28"/>
  <c r="C66" i="28"/>
  <c r="B64" i="65"/>
  <c r="C65" i="65"/>
  <c r="B71" i="64"/>
  <c r="C72" i="64"/>
  <c r="B72" i="63"/>
  <c r="C73" i="63"/>
  <c r="B68" i="60"/>
  <c r="C69" i="60"/>
  <c r="B67" i="59"/>
  <c r="C68" i="59"/>
  <c r="B65" i="58"/>
  <c r="C66" i="58"/>
  <c r="B65" i="23"/>
  <c r="C66" i="23"/>
  <c r="B70" i="5"/>
  <c r="C71" i="5"/>
  <c r="B69" i="81"/>
  <c r="C70" i="81"/>
  <c r="B68" i="79"/>
  <c r="C69" i="79"/>
  <c r="B70" i="26"/>
  <c r="C71" i="26"/>
  <c r="B66" i="74"/>
  <c r="C67" i="74"/>
  <c r="B66" i="28"/>
  <c r="C67" i="28"/>
  <c r="B65" i="65"/>
  <c r="C66" i="65"/>
  <c r="B72" i="64"/>
  <c r="C73" i="64"/>
  <c r="B73" i="63"/>
  <c r="C74" i="63"/>
  <c r="B69" i="60"/>
  <c r="C70" i="60"/>
  <c r="B68" i="59"/>
  <c r="C70" i="59"/>
  <c r="B66" i="58"/>
  <c r="C67" i="58"/>
  <c r="B66" i="23"/>
  <c r="C67" i="23"/>
  <c r="B71" i="5"/>
  <c r="C72" i="5"/>
  <c r="B70" i="81"/>
  <c r="C71" i="81"/>
  <c r="B69" i="79"/>
  <c r="C70" i="79"/>
  <c r="B71" i="26"/>
  <c r="C72" i="26"/>
  <c r="B67" i="74"/>
  <c r="C68" i="74"/>
  <c r="B67" i="28"/>
  <c r="C68" i="28"/>
  <c r="B66" i="65"/>
  <c r="C67" i="65"/>
  <c r="B73" i="64"/>
  <c r="C74" i="64"/>
  <c r="B74" i="63"/>
  <c r="C75" i="63"/>
  <c r="B70" i="60"/>
  <c r="C71" i="60"/>
  <c r="B70" i="59"/>
  <c r="C71" i="59"/>
  <c r="B67" i="58"/>
  <c r="C68" i="58"/>
  <c r="B67" i="23"/>
  <c r="C68" i="23"/>
  <c r="B72" i="5"/>
  <c r="C73" i="5"/>
  <c r="B71" i="81"/>
  <c r="C72" i="81"/>
  <c r="B70" i="79"/>
  <c r="C71" i="79"/>
  <c r="B72" i="26"/>
  <c r="C73" i="26"/>
  <c r="B68" i="74"/>
  <c r="C69" i="74"/>
  <c r="B68" i="28"/>
  <c r="C69" i="28"/>
  <c r="B67" i="65"/>
  <c r="C68" i="65"/>
  <c r="B74" i="64"/>
  <c r="C75" i="64"/>
  <c r="B75" i="63"/>
  <c r="C76" i="63"/>
  <c r="B76" i="63"/>
  <c r="B71" i="60"/>
  <c r="C72" i="60"/>
  <c r="B71" i="59"/>
  <c r="C72" i="59"/>
  <c r="B68" i="58"/>
  <c r="C69" i="58"/>
  <c r="B68" i="23"/>
  <c r="C69" i="23"/>
  <c r="B73" i="5"/>
  <c r="C74" i="5"/>
  <c r="B72" i="81"/>
  <c r="C73" i="81"/>
  <c r="B71" i="79"/>
  <c r="C73" i="79"/>
  <c r="B73" i="26"/>
  <c r="C74" i="26"/>
  <c r="B69" i="74"/>
  <c r="C70" i="74"/>
  <c r="B69" i="28"/>
  <c r="C70" i="28"/>
  <c r="B68" i="65"/>
  <c r="C69" i="65"/>
  <c r="B75" i="64"/>
  <c r="C76" i="64"/>
  <c r="B72" i="60"/>
  <c r="C73" i="60"/>
  <c r="B72" i="59"/>
  <c r="C73" i="59"/>
  <c r="B69" i="58"/>
  <c r="C70" i="58"/>
  <c r="B69" i="23"/>
  <c r="C70" i="23"/>
  <c r="B74" i="5"/>
  <c r="C75" i="5"/>
  <c r="B73" i="81"/>
  <c r="C74" i="81"/>
  <c r="B73" i="79"/>
  <c r="C74" i="79"/>
  <c r="B74" i="26"/>
  <c r="C76" i="26"/>
  <c r="B70" i="74"/>
  <c r="C72" i="74"/>
  <c r="B70" i="28"/>
  <c r="C71" i="28"/>
  <c r="B69" i="65"/>
  <c r="C70" i="65"/>
  <c r="B76" i="64"/>
  <c r="C77" i="64"/>
  <c r="B73" i="60"/>
  <c r="C74" i="60"/>
  <c r="B73" i="59"/>
  <c r="C74" i="59"/>
  <c r="B70" i="58"/>
  <c r="C71" i="58"/>
  <c r="B70" i="23"/>
  <c r="C71" i="23"/>
  <c r="B71" i="23"/>
  <c r="B75" i="5"/>
  <c r="C76" i="5"/>
  <c r="B74" i="81"/>
  <c r="C75" i="81"/>
  <c r="B74" i="79"/>
  <c r="C75" i="79"/>
  <c r="B76" i="26"/>
  <c r="C77" i="26"/>
  <c r="B72" i="74"/>
  <c r="C73" i="74"/>
  <c r="B71" i="28"/>
  <c r="C72" i="28"/>
  <c r="B70" i="65"/>
  <c r="C71" i="65"/>
  <c r="B77" i="64"/>
  <c r="C78" i="64"/>
  <c r="B74" i="60"/>
  <c r="C75" i="60"/>
  <c r="B74" i="59"/>
  <c r="C75" i="59"/>
  <c r="B71" i="58"/>
  <c r="C72" i="58"/>
  <c r="B76" i="5"/>
  <c r="C77" i="5"/>
  <c r="B75" i="81"/>
  <c r="C76" i="81"/>
  <c r="B75" i="79"/>
  <c r="C76" i="79"/>
  <c r="B77" i="26"/>
  <c r="C78" i="26"/>
  <c r="B73" i="74"/>
  <c r="C74" i="74"/>
  <c r="B72" i="28"/>
  <c r="C73" i="28"/>
  <c r="B71" i="65"/>
  <c r="C72" i="65"/>
  <c r="B78" i="64"/>
  <c r="C80" i="64"/>
  <c r="B75" i="60"/>
  <c r="C76" i="60"/>
  <c r="B75" i="59"/>
  <c r="C77" i="59"/>
  <c r="B72" i="58"/>
  <c r="C73" i="58"/>
  <c r="B77" i="5"/>
  <c r="C78" i="5"/>
  <c r="B76" i="81"/>
  <c r="C77" i="81"/>
  <c r="B76" i="79"/>
  <c r="C77" i="79"/>
  <c r="B78" i="26"/>
  <c r="C79" i="26"/>
  <c r="B74" i="74"/>
  <c r="C75" i="74"/>
  <c r="B73" i="28"/>
  <c r="C74" i="28"/>
  <c r="B72" i="65"/>
  <c r="C73" i="65"/>
  <c r="B80" i="64"/>
  <c r="C81" i="64"/>
  <c r="B76" i="60"/>
  <c r="C78" i="60"/>
  <c r="B77" i="59"/>
  <c r="C78" i="59"/>
  <c r="B73" i="58"/>
  <c r="C74" i="58"/>
  <c r="B78" i="5"/>
  <c r="C79" i="5"/>
  <c r="B77" i="81"/>
  <c r="C78" i="81"/>
  <c r="B77" i="79"/>
  <c r="C78" i="79"/>
  <c r="B79" i="26"/>
  <c r="C80" i="26"/>
  <c r="B75" i="74"/>
  <c r="C76" i="74"/>
  <c r="B74" i="28"/>
  <c r="C75" i="28"/>
  <c r="B73" i="65"/>
  <c r="C74" i="65"/>
  <c r="B81" i="64"/>
  <c r="C82" i="64"/>
  <c r="B78" i="60"/>
  <c r="C79" i="60"/>
  <c r="B78" i="59"/>
  <c r="C79" i="59"/>
  <c r="B74" i="58"/>
  <c r="C75" i="58"/>
  <c r="B79" i="5"/>
  <c r="C80" i="5"/>
  <c r="B78" i="81"/>
  <c r="C79" i="81"/>
  <c r="B78" i="79"/>
  <c r="C79" i="79"/>
  <c r="B80" i="26"/>
  <c r="C81" i="26"/>
  <c r="B76" i="74"/>
  <c r="C77" i="74"/>
  <c r="B75" i="28"/>
  <c r="C76" i="28"/>
  <c r="B74" i="65"/>
  <c r="C75" i="65"/>
  <c r="B82" i="64"/>
  <c r="C83" i="64"/>
  <c r="B79" i="60"/>
  <c r="C80" i="60"/>
  <c r="B79" i="59"/>
  <c r="C81" i="59"/>
  <c r="B75" i="58"/>
  <c r="C76" i="58"/>
  <c r="B80" i="5"/>
  <c r="C81" i="5"/>
  <c r="B79" i="81"/>
  <c r="C80" i="81"/>
  <c r="B79" i="79"/>
  <c r="C80" i="79"/>
  <c r="B80" i="79"/>
  <c r="B81" i="26"/>
  <c r="C83" i="26"/>
  <c r="B77" i="74"/>
  <c r="C78" i="74"/>
  <c r="B76" i="28"/>
  <c r="C77" i="28"/>
  <c r="B75" i="65"/>
  <c r="C76" i="65"/>
  <c r="B83" i="64"/>
  <c r="C84" i="64"/>
  <c r="B84" i="64"/>
  <c r="B80" i="60"/>
  <c r="C81" i="60"/>
  <c r="B81" i="59"/>
  <c r="C82" i="59"/>
  <c r="B76" i="58"/>
  <c r="C77" i="58"/>
  <c r="B81" i="5"/>
  <c r="C82" i="5"/>
  <c r="B80" i="81"/>
  <c r="C81" i="81"/>
  <c r="B83" i="26"/>
  <c r="C84" i="26"/>
  <c r="B78" i="74"/>
  <c r="C79" i="74"/>
  <c r="B77" i="28"/>
  <c r="C79" i="28"/>
  <c r="B76" i="65"/>
  <c r="C77" i="65"/>
  <c r="B77" i="65"/>
  <c r="B81" i="60"/>
  <c r="C82" i="60"/>
  <c r="B82" i="59"/>
  <c r="C83" i="59"/>
  <c r="B77" i="58"/>
  <c r="C78" i="58"/>
  <c r="B82" i="5"/>
  <c r="C83" i="5"/>
  <c r="B81" i="81"/>
  <c r="C82" i="81"/>
  <c r="B84" i="26"/>
  <c r="C85" i="26"/>
  <c r="B79" i="74"/>
  <c r="C80" i="74"/>
  <c r="B79" i="28"/>
  <c r="C80" i="28"/>
  <c r="B82" i="60"/>
  <c r="C83" i="60"/>
  <c r="B83" i="59"/>
  <c r="C84" i="59"/>
  <c r="B78" i="58"/>
  <c r="C79" i="58"/>
  <c r="B83" i="5"/>
  <c r="C85" i="5"/>
  <c r="B82" i="81"/>
  <c r="C83" i="81"/>
  <c r="B85" i="26"/>
  <c r="C86" i="26"/>
  <c r="B80" i="74"/>
  <c r="C82" i="74"/>
  <c r="B80" i="28"/>
  <c r="C81" i="28"/>
  <c r="B83" i="60"/>
  <c r="C85" i="60"/>
  <c r="B84" i="59"/>
  <c r="C85" i="59"/>
  <c r="B79" i="58"/>
  <c r="C80" i="58"/>
  <c r="B85" i="5"/>
  <c r="C86" i="5"/>
  <c r="B83" i="81"/>
  <c r="C84" i="81"/>
  <c r="B86" i="26"/>
  <c r="C87" i="26"/>
  <c r="B82" i="74"/>
  <c r="C83" i="74"/>
  <c r="B81" i="28"/>
  <c r="C82" i="28"/>
  <c r="B85" i="60"/>
  <c r="C86" i="60"/>
  <c r="B85" i="59"/>
  <c r="C86" i="59"/>
  <c r="B80" i="58"/>
  <c r="C81" i="58"/>
  <c r="B86" i="5"/>
  <c r="C87" i="5"/>
  <c r="B84" i="81"/>
  <c r="C85" i="81"/>
  <c r="B87" i="26"/>
  <c r="C88" i="26"/>
  <c r="B83" i="74"/>
  <c r="C84" i="74"/>
  <c r="B82" i="28"/>
  <c r="C83" i="28"/>
  <c r="B86" i="60"/>
  <c r="C87" i="60"/>
  <c r="B86" i="59"/>
  <c r="C87" i="59"/>
  <c r="B81" i="58"/>
  <c r="C82" i="58"/>
  <c r="B87" i="5"/>
  <c r="C88" i="5"/>
  <c r="B85" i="81"/>
  <c r="C86" i="81"/>
  <c r="B88" i="26"/>
  <c r="C89" i="26"/>
  <c r="B84" i="74"/>
  <c r="C85" i="74"/>
  <c r="B83" i="28"/>
  <c r="C84" i="28"/>
  <c r="B87" i="60"/>
  <c r="C88" i="60"/>
  <c r="B87" i="59"/>
  <c r="C88" i="59"/>
  <c r="B82" i="58"/>
  <c r="C83" i="58"/>
  <c r="B88" i="5"/>
  <c r="C89" i="5"/>
  <c r="B86" i="81"/>
  <c r="C88" i="81"/>
  <c r="B89" i="26"/>
  <c r="C90" i="26"/>
  <c r="B85" i="74"/>
  <c r="C86" i="74"/>
  <c r="B84" i="28"/>
  <c r="C85" i="28"/>
  <c r="B88" i="60"/>
  <c r="C89" i="60"/>
  <c r="B88" i="59"/>
  <c r="C89" i="59"/>
  <c r="B83" i="58"/>
  <c r="C84" i="58"/>
  <c r="B89" i="5"/>
  <c r="C90" i="5"/>
  <c r="B88" i="81"/>
  <c r="C89" i="81"/>
  <c r="B90" i="26"/>
  <c r="C91" i="26"/>
  <c r="B86" i="74"/>
  <c r="C87" i="74"/>
  <c r="B85" i="28"/>
  <c r="C86" i="28"/>
  <c r="B89" i="60"/>
  <c r="C90" i="60"/>
  <c r="B89" i="59"/>
  <c r="C90" i="59"/>
  <c r="B84" i="58"/>
  <c r="C85" i="58"/>
  <c r="B90" i="5"/>
  <c r="C91" i="5"/>
  <c r="B89" i="81"/>
  <c r="C90" i="81"/>
  <c r="B91" i="26"/>
  <c r="C93" i="26"/>
  <c r="B87" i="74"/>
  <c r="C88" i="74"/>
  <c r="B86" i="28"/>
  <c r="C87" i="28"/>
  <c r="B90" i="60"/>
  <c r="C92" i="60"/>
  <c r="B90" i="59"/>
  <c r="C91" i="59"/>
  <c r="B85" i="58"/>
  <c r="C86" i="58"/>
  <c r="B91" i="5"/>
  <c r="C92" i="5"/>
  <c r="B90" i="81"/>
  <c r="C91" i="81"/>
  <c r="B93" i="26"/>
  <c r="C94" i="26"/>
  <c r="B88" i="74"/>
  <c r="C89" i="74"/>
  <c r="B87" i="28"/>
  <c r="C88" i="28"/>
  <c r="B92" i="60"/>
  <c r="C93" i="60"/>
  <c r="B91" i="59"/>
  <c r="C93" i="59"/>
  <c r="B86" i="58"/>
  <c r="C87" i="58"/>
  <c r="B92" i="5"/>
  <c r="C93" i="5"/>
  <c r="B91" i="81"/>
  <c r="C92" i="81"/>
  <c r="B94" i="26"/>
  <c r="C95" i="26"/>
  <c r="B89" i="74"/>
  <c r="C90" i="74"/>
  <c r="B88" i="28"/>
  <c r="C89" i="28"/>
  <c r="B93" i="60"/>
  <c r="C94" i="60"/>
  <c r="B93" i="59"/>
  <c r="C94" i="59"/>
  <c r="B87" i="58"/>
  <c r="C88" i="58"/>
  <c r="B93" i="5"/>
  <c r="C94" i="5"/>
  <c r="B92" i="81"/>
  <c r="C93" i="81"/>
  <c r="B95" i="26"/>
  <c r="C96" i="26"/>
  <c r="B90" i="74"/>
  <c r="C91" i="74"/>
  <c r="B89" i="28"/>
  <c r="C90" i="28"/>
  <c r="B94" i="60"/>
  <c r="C95" i="60"/>
  <c r="B94" i="59"/>
  <c r="C95" i="59"/>
  <c r="B88" i="58"/>
  <c r="C89" i="58"/>
  <c r="B94" i="5"/>
  <c r="C95" i="5"/>
  <c r="B93" i="81"/>
  <c r="C95" i="81"/>
  <c r="B96" i="26"/>
  <c r="C97" i="26"/>
  <c r="B91" i="74"/>
  <c r="C92" i="74"/>
  <c r="B90" i="28"/>
  <c r="C91" i="28"/>
  <c r="B95" i="60"/>
  <c r="C96" i="60"/>
  <c r="B95" i="59"/>
  <c r="C96" i="59"/>
  <c r="B89" i="58"/>
  <c r="C90" i="58"/>
  <c r="B95" i="5"/>
  <c r="C97" i="5"/>
  <c r="B95" i="81"/>
  <c r="C96" i="81"/>
  <c r="B97" i="26"/>
  <c r="C98" i="26"/>
  <c r="B92" i="74"/>
  <c r="C93" i="74"/>
  <c r="B91" i="28"/>
  <c r="C92" i="28"/>
  <c r="B96" i="60"/>
  <c r="C97" i="60"/>
  <c r="B96" i="59"/>
  <c r="C97" i="59"/>
  <c r="B90" i="58"/>
  <c r="C91" i="58"/>
  <c r="B97" i="5"/>
  <c r="C98" i="5"/>
  <c r="B96" i="81"/>
  <c r="C97" i="81"/>
  <c r="B98" i="26"/>
  <c r="C99" i="26"/>
  <c r="B93" i="74"/>
  <c r="C94" i="74"/>
  <c r="B92" i="28"/>
  <c r="C93" i="28"/>
  <c r="B97" i="60"/>
  <c r="C98" i="60"/>
  <c r="B98" i="60"/>
  <c r="B97" i="59"/>
  <c r="C98" i="59"/>
  <c r="B91" i="58"/>
  <c r="C92" i="58"/>
  <c r="B98" i="5"/>
  <c r="C99" i="5"/>
  <c r="B97" i="81"/>
  <c r="C98" i="81"/>
  <c r="B99" i="26"/>
  <c r="C100" i="26"/>
  <c r="B94" i="74"/>
  <c r="C95" i="74"/>
  <c r="B93" i="28"/>
  <c r="C95" i="28"/>
  <c r="B98" i="59"/>
  <c r="C99" i="59"/>
  <c r="B92" i="58"/>
  <c r="C93" i="58"/>
  <c r="B99" i="5"/>
  <c r="C100" i="5"/>
  <c r="B98" i="81"/>
  <c r="C99" i="81"/>
  <c r="B100" i="26"/>
  <c r="C101" i="26"/>
  <c r="B95" i="74"/>
  <c r="C96" i="74"/>
  <c r="B95" i="28"/>
  <c r="C96" i="28"/>
  <c r="B99" i="59"/>
  <c r="C100" i="59"/>
  <c r="B93" i="58"/>
  <c r="C94" i="58"/>
  <c r="B100" i="5"/>
  <c r="C101" i="5"/>
  <c r="B99" i="81"/>
  <c r="C100" i="81"/>
  <c r="B101" i="26"/>
  <c r="C102" i="26"/>
  <c r="B96" i="74"/>
  <c r="C98" i="74"/>
  <c r="B96" i="28"/>
  <c r="C97" i="28"/>
  <c r="B100" i="59"/>
  <c r="C101" i="59"/>
  <c r="B94" i="58"/>
  <c r="C95" i="58"/>
  <c r="B101" i="5"/>
  <c r="C102" i="5"/>
  <c r="B100" i="81"/>
  <c r="C102" i="81"/>
  <c r="B102" i="26"/>
  <c r="C103" i="26"/>
  <c r="B98" i="74"/>
  <c r="C99" i="74"/>
  <c r="B97" i="28"/>
  <c r="C98" i="28"/>
  <c r="B101" i="59"/>
  <c r="C102" i="59"/>
  <c r="B102" i="59"/>
  <c r="B95" i="58"/>
  <c r="C96" i="58"/>
  <c r="B102" i="5"/>
  <c r="C105" i="5"/>
  <c r="B102" i="81"/>
  <c r="C103" i="81"/>
  <c r="B103" i="26"/>
  <c r="C104" i="26"/>
  <c r="B99" i="74"/>
  <c r="C100" i="74"/>
  <c r="B98" i="28"/>
  <c r="C99" i="28"/>
  <c r="B96" i="58"/>
  <c r="C97" i="58"/>
  <c r="B105" i="5"/>
  <c r="C106" i="5"/>
  <c r="B103" i="81"/>
  <c r="C104" i="81"/>
  <c r="B104" i="26"/>
  <c r="C105" i="26"/>
  <c r="B100" i="74"/>
  <c r="C101" i="74"/>
  <c r="B99" i="28"/>
  <c r="C100" i="28"/>
  <c r="B97" i="58"/>
  <c r="C98" i="58"/>
  <c r="B106" i="5"/>
  <c r="C107" i="5"/>
  <c r="B104" i="81"/>
  <c r="C105" i="81"/>
  <c r="B105" i="26"/>
  <c r="C106" i="26"/>
  <c r="B101" i="74"/>
  <c r="C102" i="74"/>
  <c r="B100" i="28"/>
  <c r="C101" i="28"/>
  <c r="B98" i="58"/>
  <c r="C99" i="58"/>
  <c r="B107" i="5"/>
  <c r="C108" i="5"/>
  <c r="B105" i="81"/>
  <c r="C107" i="81"/>
  <c r="B106" i="26"/>
  <c r="C107" i="26"/>
  <c r="B102" i="74"/>
  <c r="C103" i="74"/>
  <c r="B101" i="28"/>
  <c r="C103" i="28"/>
  <c r="B99" i="58"/>
  <c r="C100" i="58"/>
  <c r="B108" i="5"/>
  <c r="C109" i="5"/>
  <c r="B107" i="81"/>
  <c r="C108" i="81"/>
  <c r="B107" i="26"/>
  <c r="C108" i="26"/>
  <c r="B103" i="74"/>
  <c r="C105" i="74"/>
  <c r="B103" i="28"/>
  <c r="C104" i="28"/>
  <c r="B100" i="58"/>
  <c r="C101" i="58"/>
  <c r="B109" i="5"/>
  <c r="C110" i="5"/>
  <c r="B108" i="81"/>
  <c r="C109" i="81"/>
  <c r="B108" i="26"/>
  <c r="C110" i="26"/>
  <c r="B105" i="74"/>
  <c r="C106" i="74"/>
  <c r="B104" i="28"/>
  <c r="C105" i="28"/>
  <c r="B101" i="58"/>
  <c r="C102" i="58"/>
  <c r="B110" i="5"/>
  <c r="C111" i="5"/>
  <c r="B109" i="81"/>
  <c r="C110" i="81"/>
  <c r="B110" i="26"/>
  <c r="C111" i="26"/>
  <c r="B106" i="74"/>
  <c r="C107" i="74"/>
  <c r="B105" i="28"/>
  <c r="C106" i="28"/>
  <c r="B102" i="58"/>
  <c r="C103" i="58"/>
  <c r="B111" i="5"/>
  <c r="C112" i="5"/>
  <c r="B110" i="81"/>
  <c r="C111" i="81"/>
  <c r="B111" i="26"/>
  <c r="C112" i="26"/>
  <c r="B107" i="74"/>
  <c r="C108" i="74"/>
  <c r="B106" i="28"/>
  <c r="C107" i="28"/>
  <c r="B103" i="58"/>
  <c r="C104" i="58"/>
  <c r="B112" i="5"/>
  <c r="C113" i="5"/>
  <c r="B111" i="81"/>
  <c r="C112" i="81"/>
  <c r="B112" i="26"/>
  <c r="C113" i="26"/>
  <c r="B108" i="74"/>
  <c r="C110" i="74"/>
  <c r="B107" i="28"/>
  <c r="C108" i="28"/>
  <c r="B104" i="58"/>
  <c r="C105" i="58"/>
  <c r="B113" i="5"/>
  <c r="C114" i="5"/>
  <c r="B112" i="81"/>
  <c r="C113" i="81"/>
  <c r="B113" i="26"/>
  <c r="C114" i="26"/>
  <c r="B110" i="74"/>
  <c r="C111" i="74"/>
  <c r="B108" i="28"/>
  <c r="C109" i="28"/>
  <c r="B105" i="58"/>
  <c r="C106" i="58"/>
  <c r="B114" i="5"/>
  <c r="C115" i="5"/>
  <c r="B113" i="81"/>
  <c r="C114" i="81"/>
  <c r="B114" i="26"/>
  <c r="C115" i="26"/>
  <c r="B111" i="74"/>
  <c r="C112" i="74"/>
  <c r="B109" i="28"/>
  <c r="C110" i="28"/>
  <c r="B106" i="58"/>
  <c r="C107" i="58"/>
  <c r="B115" i="5"/>
  <c r="C116" i="5"/>
  <c r="B114" i="81"/>
  <c r="C115" i="81"/>
  <c r="B115" i="26"/>
  <c r="C116" i="26"/>
  <c r="B112" i="74"/>
  <c r="C113" i="74"/>
  <c r="B110" i="28"/>
  <c r="C111" i="28"/>
  <c r="B107" i="58"/>
  <c r="C109" i="58"/>
  <c r="B116" i="5"/>
  <c r="C117" i="5"/>
  <c r="B115" i="81"/>
  <c r="C116" i="81"/>
  <c r="B116" i="26"/>
  <c r="C117" i="26"/>
  <c r="B113" i="74"/>
  <c r="C114" i="74"/>
  <c r="B111" i="28"/>
  <c r="C112" i="28"/>
  <c r="B109" i="58"/>
  <c r="C110" i="58"/>
  <c r="B117" i="5"/>
  <c r="C118" i="5"/>
  <c r="B116" i="81"/>
  <c r="C117" i="81"/>
  <c r="B117" i="26"/>
  <c r="C118" i="26"/>
  <c r="B114" i="74"/>
  <c r="C115" i="74"/>
  <c r="B112" i="28"/>
  <c r="C113" i="28"/>
  <c r="B110" i="58"/>
  <c r="C111" i="58"/>
  <c r="B118" i="5"/>
  <c r="C119" i="5"/>
  <c r="B117" i="81"/>
  <c r="C118" i="81"/>
  <c r="B118" i="26"/>
  <c r="C119" i="26"/>
  <c r="B115" i="74"/>
  <c r="C116" i="74"/>
  <c r="B113" i="28"/>
  <c r="C114" i="28"/>
  <c r="B111" i="58"/>
  <c r="C112" i="58"/>
  <c r="B119" i="5"/>
  <c r="C120" i="5"/>
  <c r="B118" i="81"/>
  <c r="C119" i="81"/>
  <c r="B119" i="26"/>
  <c r="C120" i="26"/>
  <c r="B116" i="74"/>
  <c r="C117" i="74"/>
  <c r="B114" i="28"/>
  <c r="C115" i="28"/>
  <c r="B112" i="58"/>
  <c r="C113" i="58"/>
  <c r="B120" i="5"/>
  <c r="C121" i="5"/>
  <c r="B119" i="81"/>
  <c r="C120" i="81"/>
  <c r="B120" i="26"/>
  <c r="C122" i="26"/>
  <c r="B117" i="74"/>
  <c r="C118" i="74"/>
  <c r="B115" i="28"/>
  <c r="C116" i="28"/>
  <c r="B113" i="58"/>
  <c r="C114" i="58"/>
  <c r="B121" i="5"/>
  <c r="C122" i="5"/>
  <c r="B120" i="81"/>
  <c r="C121" i="81"/>
  <c r="B122" i="26"/>
  <c r="C123" i="26"/>
  <c r="B118" i="74"/>
  <c r="C119" i="74"/>
  <c r="B116" i="28"/>
  <c r="C118" i="28"/>
  <c r="B114" i="58"/>
  <c r="C115" i="58"/>
  <c r="B115" i="58"/>
  <c r="B122" i="5"/>
  <c r="C123" i="5"/>
  <c r="B121" i="81"/>
  <c r="C122" i="81"/>
  <c r="B123" i="26"/>
  <c r="C124" i="26"/>
  <c r="B119" i="74"/>
  <c r="C120" i="74"/>
  <c r="B118" i="28"/>
  <c r="C119" i="28"/>
  <c r="B123" i="5"/>
  <c r="C124" i="5"/>
  <c r="B122" i="81"/>
  <c r="C123" i="81"/>
  <c r="B124" i="26"/>
  <c r="C125" i="26"/>
  <c r="B120" i="74"/>
  <c r="C121" i="74"/>
  <c r="B119" i="28"/>
  <c r="C120" i="28"/>
  <c r="B124" i="5"/>
  <c r="C125" i="5"/>
  <c r="B123" i="81"/>
  <c r="C124" i="81"/>
  <c r="B125" i="26"/>
  <c r="C126" i="26"/>
  <c r="B121" i="74"/>
  <c r="C122" i="74"/>
  <c r="B120" i="28"/>
  <c r="C122" i="28"/>
  <c r="B125" i="5"/>
  <c r="C126" i="5"/>
  <c r="B124" i="81"/>
  <c r="C125" i="81"/>
  <c r="B126" i="26"/>
  <c r="C127" i="26"/>
  <c r="B122" i="74"/>
  <c r="C123" i="74"/>
  <c r="B122" i="28"/>
  <c r="C123" i="28"/>
  <c r="B126" i="5"/>
  <c r="C127" i="5"/>
  <c r="B125" i="81"/>
  <c r="C126" i="81"/>
  <c r="B127" i="26"/>
  <c r="C128" i="26"/>
  <c r="B123" i="74"/>
  <c r="C125" i="74"/>
  <c r="B123" i="28"/>
  <c r="C124" i="28"/>
  <c r="B127" i="5"/>
  <c r="C128" i="5"/>
  <c r="B126" i="81"/>
  <c r="C128" i="81"/>
  <c r="B128" i="26"/>
  <c r="C129" i="26"/>
  <c r="B125" i="74"/>
  <c r="C126" i="74"/>
  <c r="B124" i="28"/>
  <c r="C125" i="28"/>
  <c r="B128" i="5"/>
  <c r="C129" i="5"/>
  <c r="B128" i="81"/>
  <c r="C129" i="81"/>
  <c r="B129" i="26"/>
  <c r="C130" i="26"/>
  <c r="B126" i="74"/>
  <c r="C127" i="74"/>
  <c r="B125" i="28"/>
  <c r="C126" i="28"/>
  <c r="B129" i="5"/>
  <c r="C130" i="5"/>
  <c r="B129" i="81"/>
  <c r="C130" i="81"/>
  <c r="B130" i="26"/>
  <c r="C131" i="26"/>
  <c r="B127" i="74"/>
  <c r="C128" i="74"/>
  <c r="B126" i="28"/>
  <c r="C127" i="28"/>
  <c r="B130" i="5"/>
  <c r="C131" i="5"/>
  <c r="B130" i="81"/>
  <c r="C131" i="81"/>
  <c r="B131" i="26"/>
  <c r="C133" i="26"/>
  <c r="B128" i="74"/>
  <c r="C129" i="74"/>
  <c r="B127" i="28"/>
  <c r="C129" i="28"/>
  <c r="B131" i="5"/>
  <c r="C132" i="5"/>
  <c r="B131" i="81"/>
  <c r="C132" i="81"/>
  <c r="B133" i="26"/>
  <c r="C134" i="26"/>
  <c r="B129" i="74"/>
  <c r="C130" i="74"/>
  <c r="B129" i="28"/>
  <c r="C130" i="28"/>
  <c r="B132" i="5"/>
  <c r="C133" i="5"/>
  <c r="B132" i="81"/>
  <c r="C133" i="81"/>
  <c r="B134" i="26"/>
  <c r="C135" i="26"/>
  <c r="B130" i="74"/>
  <c r="C131" i="74"/>
  <c r="B130" i="28"/>
  <c r="C131" i="28"/>
  <c r="B133" i="5"/>
  <c r="C134" i="5"/>
  <c r="B134" i="5"/>
  <c r="B133" i="81"/>
  <c r="C134" i="81"/>
  <c r="B135" i="26"/>
  <c r="C136" i="26"/>
  <c r="B131" i="74"/>
  <c r="C132" i="74"/>
  <c r="B131" i="28"/>
  <c r="C132" i="28"/>
  <c r="B134" i="81"/>
  <c r="C135" i="81"/>
  <c r="B136" i="26"/>
  <c r="C137" i="26"/>
  <c r="B132" i="74"/>
  <c r="C133" i="74"/>
  <c r="B132" i="28"/>
  <c r="C133" i="28"/>
  <c r="B135" i="81"/>
  <c r="C137" i="81"/>
  <c r="B137" i="26"/>
  <c r="C140" i="26"/>
  <c r="B133" i="74"/>
  <c r="C134" i="74"/>
  <c r="B133" i="28"/>
  <c r="C134" i="28"/>
  <c r="B137" i="81"/>
  <c r="C138" i="81"/>
  <c r="B140" i="26"/>
  <c r="C141" i="26"/>
  <c r="B134" i="74"/>
  <c r="C136" i="74"/>
  <c r="B134" i="28"/>
  <c r="C136" i="28"/>
  <c r="B138" i="81"/>
  <c r="C139" i="81"/>
  <c r="B141" i="26"/>
  <c r="C142" i="26"/>
  <c r="B136" i="74"/>
  <c r="C137" i="74"/>
  <c r="B136" i="28"/>
  <c r="C137" i="28"/>
  <c r="B139" i="81"/>
  <c r="C141" i="81"/>
  <c r="B142" i="26"/>
  <c r="C143" i="26"/>
  <c r="B137" i="74"/>
  <c r="C138" i="74"/>
  <c r="B137" i="28"/>
  <c r="C138" i="28"/>
  <c r="B141" i="81"/>
  <c r="C142" i="81"/>
  <c r="B143" i="26"/>
  <c r="C144" i="26"/>
  <c r="B138" i="74"/>
  <c r="C139" i="74"/>
  <c r="B138" i="28"/>
  <c r="C139" i="28"/>
  <c r="B142" i="81"/>
  <c r="C143" i="81"/>
  <c r="B144" i="26"/>
  <c r="C145" i="26"/>
  <c r="B139" i="74"/>
  <c r="C140" i="74"/>
  <c r="B139" i="28"/>
  <c r="C140" i="28"/>
  <c r="B143" i="81"/>
  <c r="C144" i="81"/>
  <c r="B145" i="26"/>
  <c r="C146" i="26"/>
  <c r="B140" i="74"/>
  <c r="C141" i="74"/>
  <c r="B140" i="28"/>
  <c r="C141" i="28"/>
  <c r="B144" i="81"/>
  <c r="C145" i="81"/>
  <c r="B146" i="26"/>
  <c r="C147" i="26"/>
  <c r="B141" i="74"/>
  <c r="C143" i="74"/>
  <c r="B141" i="28"/>
  <c r="C142" i="28"/>
  <c r="B145" i="81"/>
  <c r="C146" i="81"/>
  <c r="B147" i="26"/>
  <c r="C148" i="26"/>
  <c r="B143" i="74"/>
  <c r="C144" i="74"/>
  <c r="B142" i="28"/>
  <c r="C143" i="28"/>
  <c r="B146" i="81"/>
  <c r="C147" i="81"/>
  <c r="B148" i="26"/>
  <c r="C149" i="26"/>
  <c r="B144" i="74"/>
  <c r="C145" i="74"/>
  <c r="B143" i="28"/>
  <c r="C144" i="28"/>
  <c r="B147" i="81"/>
  <c r="C148" i="81"/>
  <c r="B149" i="26"/>
  <c r="C150" i="26"/>
  <c r="B145" i="74"/>
  <c r="C146" i="74"/>
  <c r="B144" i="28"/>
  <c r="C145" i="28"/>
  <c r="B148" i="81"/>
  <c r="C150" i="81"/>
  <c r="B150" i="26"/>
  <c r="C151" i="26"/>
  <c r="B146" i="74"/>
  <c r="C148" i="74"/>
  <c r="B145" i="28"/>
  <c r="C146" i="28"/>
  <c r="B150" i="81"/>
  <c r="C151" i="81"/>
  <c r="B151" i="26"/>
  <c r="C152" i="26"/>
  <c r="B152" i="26"/>
  <c r="B148" i="74"/>
  <c r="C149" i="74"/>
  <c r="B146" i="28"/>
  <c r="C147" i="28"/>
  <c r="B151" i="81"/>
  <c r="C152" i="81"/>
  <c r="B149" i="74"/>
  <c r="C150" i="74"/>
  <c r="B147" i="28"/>
  <c r="C148" i="28"/>
  <c r="B152" i="81"/>
  <c r="C154" i="81"/>
  <c r="B150" i="74"/>
  <c r="C151" i="74"/>
  <c r="B148" i="28"/>
  <c r="C149" i="28"/>
  <c r="B154" i="81"/>
  <c r="C155" i="81"/>
  <c r="B151" i="74"/>
  <c r="C152" i="74"/>
  <c r="B149" i="28"/>
  <c r="C150" i="28"/>
  <c r="B155" i="81"/>
  <c r="C156" i="81"/>
  <c r="B152" i="74"/>
  <c r="C153" i="74"/>
  <c r="B150" i="28"/>
  <c r="C151" i="28"/>
  <c r="B156" i="81"/>
  <c r="C157" i="81"/>
  <c r="B153" i="74"/>
  <c r="C154" i="74"/>
  <c r="B151" i="28"/>
  <c r="C152" i="28"/>
  <c r="B157" i="81"/>
  <c r="C158" i="81"/>
  <c r="B154" i="74"/>
  <c r="C155" i="74"/>
  <c r="B152" i="28"/>
  <c r="C153" i="28"/>
  <c r="B158" i="81"/>
  <c r="C160" i="81"/>
  <c r="B155" i="74"/>
  <c r="C156" i="74"/>
  <c r="B153" i="28"/>
  <c r="C155" i="28"/>
  <c r="B160" i="81"/>
  <c r="C161" i="81"/>
  <c r="B156" i="74"/>
  <c r="C157" i="74"/>
  <c r="B155" i="28"/>
  <c r="C156" i="28"/>
  <c r="B161" i="81"/>
  <c r="C162" i="81"/>
  <c r="B157" i="74"/>
  <c r="C159" i="74"/>
  <c r="B156" i="28"/>
  <c r="C157" i="28"/>
  <c r="B162" i="81"/>
  <c r="C163" i="81"/>
  <c r="B159" i="74"/>
  <c r="C160" i="74"/>
  <c r="B157" i="28"/>
  <c r="C158" i="28"/>
  <c r="B163" i="81"/>
  <c r="C164" i="81"/>
  <c r="B160" i="74"/>
  <c r="C161" i="74"/>
  <c r="B158" i="28"/>
  <c r="C159" i="28"/>
  <c r="B164" i="81"/>
  <c r="C165" i="81"/>
  <c r="B161" i="74"/>
  <c r="C162" i="74"/>
  <c r="B159" i="28"/>
  <c r="C160" i="28"/>
  <c r="B165" i="81"/>
  <c r="C166" i="81"/>
  <c r="B162" i="74"/>
  <c r="C163" i="74"/>
  <c r="B160" i="28"/>
  <c r="C161" i="28"/>
  <c r="B166" i="81"/>
  <c r="C167" i="81"/>
  <c r="B163" i="74"/>
  <c r="C164" i="74"/>
  <c r="B161" i="28"/>
  <c r="C162" i="28"/>
  <c r="B167" i="81"/>
  <c r="C168" i="81"/>
  <c r="B164" i="74"/>
  <c r="C165" i="74"/>
  <c r="B162" i="28"/>
  <c r="C163" i="28"/>
  <c r="B168" i="81"/>
  <c r="C170" i="81"/>
  <c r="B165" i="74"/>
  <c r="C166" i="74"/>
  <c r="B163" i="28"/>
  <c r="C164" i="28"/>
  <c r="B170" i="81"/>
  <c r="C171" i="81"/>
  <c r="B166" i="74"/>
  <c r="C168" i="74"/>
  <c r="B164" i="28"/>
  <c r="C165" i="28"/>
  <c r="B171" i="81"/>
  <c r="C172" i="81"/>
  <c r="B168" i="74"/>
  <c r="C169" i="74"/>
  <c r="B165" i="28"/>
  <c r="C166" i="28"/>
  <c r="B172" i="81"/>
  <c r="C173" i="81"/>
  <c r="B169" i="74"/>
  <c r="C170" i="74"/>
  <c r="B166" i="28"/>
  <c r="C167" i="28"/>
  <c r="B173" i="81"/>
  <c r="C174" i="81"/>
  <c r="B170" i="74"/>
  <c r="C171" i="74"/>
  <c r="B167" i="28"/>
  <c r="C168" i="28"/>
  <c r="B174" i="81"/>
  <c r="C175" i="81"/>
  <c r="B171" i="74"/>
  <c r="C172" i="74"/>
  <c r="B168" i="28"/>
  <c r="C169" i="28"/>
  <c r="B175" i="81"/>
  <c r="C176" i="81"/>
  <c r="B172" i="74"/>
  <c r="C173" i="74"/>
  <c r="B169" i="28"/>
  <c r="C170" i="28"/>
  <c r="B176" i="81"/>
  <c r="C178" i="81"/>
  <c r="B173" i="74"/>
  <c r="C174" i="74"/>
  <c r="B170" i="28"/>
  <c r="C171" i="28"/>
  <c r="B178" i="81"/>
  <c r="C180" i="81"/>
  <c r="B174" i="74"/>
  <c r="C175" i="74"/>
  <c r="B171" i="28"/>
  <c r="C172" i="28"/>
  <c r="B180" i="81"/>
  <c r="C181" i="81"/>
  <c r="B175" i="74"/>
  <c r="C176" i="74"/>
  <c r="B172" i="28"/>
  <c r="C173" i="28"/>
  <c r="B181" i="81"/>
  <c r="C182" i="81"/>
  <c r="B176" i="74"/>
  <c r="C177" i="74"/>
  <c r="B173" i="28"/>
  <c r="C174" i="28"/>
  <c r="B182" i="81"/>
  <c r="C183" i="81"/>
  <c r="B177" i="74"/>
  <c r="C178" i="74"/>
  <c r="B174" i="28"/>
  <c r="C175" i="28"/>
  <c r="B183" i="81"/>
  <c r="C184" i="81"/>
  <c r="B178" i="74"/>
  <c r="C179" i="74"/>
  <c r="B175" i="28"/>
  <c r="C176" i="28"/>
  <c r="B184" i="81"/>
  <c r="C185" i="81"/>
  <c r="B179" i="74"/>
  <c r="C180" i="74"/>
  <c r="B176" i="28"/>
  <c r="C177" i="28"/>
  <c r="B185" i="81"/>
  <c r="C186" i="81"/>
  <c r="B180" i="74"/>
  <c r="C181" i="74"/>
  <c r="B177" i="28"/>
  <c r="C178" i="28"/>
  <c r="B186" i="81"/>
  <c r="C187" i="81"/>
  <c r="B181" i="74"/>
  <c r="C183" i="74"/>
  <c r="B178" i="28"/>
  <c r="C179" i="28"/>
  <c r="B187" i="81"/>
  <c r="C188" i="81"/>
  <c r="B183" i="74"/>
  <c r="C184" i="74"/>
  <c r="B179" i="28"/>
  <c r="C180" i="28"/>
  <c r="B188" i="81"/>
  <c r="C189" i="81"/>
  <c r="B184" i="74"/>
  <c r="C185" i="74"/>
  <c r="B180" i="28"/>
  <c r="C181" i="28"/>
  <c r="B189" i="81"/>
  <c r="C190" i="81"/>
  <c r="B185" i="74"/>
  <c r="C186" i="74"/>
  <c r="B181" i="28"/>
  <c r="C182" i="28"/>
  <c r="B182" i="28"/>
  <c r="B190" i="81"/>
  <c r="C191" i="81"/>
  <c r="B186" i="74"/>
  <c r="C187" i="74"/>
  <c r="B191" i="81"/>
  <c r="C192" i="81"/>
  <c r="B187" i="74"/>
  <c r="C189" i="74"/>
  <c r="B192" i="81"/>
  <c r="C193" i="81"/>
  <c r="B189" i="74"/>
  <c r="C190" i="74"/>
  <c r="B193" i="81"/>
  <c r="C194" i="81"/>
  <c r="B190" i="74"/>
  <c r="C191" i="74"/>
  <c r="B194" i="81"/>
  <c r="C195" i="81"/>
  <c r="B191" i="74"/>
  <c r="C192" i="74"/>
  <c r="B195" i="81"/>
  <c r="C196" i="81"/>
  <c r="B192" i="74"/>
  <c r="C193" i="74"/>
  <c r="B196" i="81"/>
  <c r="C197" i="81"/>
  <c r="B193" i="74"/>
  <c r="C194" i="74"/>
  <c r="B197" i="81"/>
  <c r="C198" i="81"/>
  <c r="B194" i="74"/>
  <c r="C195" i="74"/>
  <c r="B198" i="81"/>
  <c r="C200" i="81"/>
  <c r="B195" i="74"/>
  <c r="C196" i="74"/>
  <c r="B200" i="81"/>
  <c r="C201" i="81"/>
  <c r="B196" i="74"/>
  <c r="C197" i="74"/>
  <c r="B201" i="81"/>
  <c r="C202" i="81"/>
  <c r="B197" i="74"/>
  <c r="C198" i="74"/>
  <c r="B202" i="81"/>
  <c r="C203" i="81"/>
  <c r="B198" i="74"/>
  <c r="C200" i="74"/>
  <c r="B203" i="81"/>
  <c r="C204" i="81"/>
  <c r="B200" i="74"/>
  <c r="C201" i="74"/>
  <c r="B204" i="81"/>
  <c r="C205" i="81"/>
  <c r="B201" i="74"/>
  <c r="C202" i="74"/>
  <c r="B205" i="81"/>
  <c r="C206" i="81"/>
  <c r="B202" i="74"/>
  <c r="C203" i="74"/>
  <c r="B206" i="81"/>
  <c r="C207" i="81"/>
  <c r="B203" i="74"/>
  <c r="C204" i="74"/>
  <c r="B207" i="81"/>
  <c r="C209" i="81"/>
  <c r="B204" i="74"/>
  <c r="C205" i="74"/>
  <c r="B209" i="81"/>
  <c r="C210" i="81"/>
  <c r="B205" i="74"/>
  <c r="C206" i="74"/>
  <c r="B210" i="81"/>
  <c r="C212" i="81"/>
  <c r="B206" i="74"/>
  <c r="C207" i="74"/>
  <c r="B212" i="81"/>
  <c r="C213" i="81"/>
  <c r="B207" i="74"/>
  <c r="C208" i="74"/>
  <c r="B213" i="81"/>
  <c r="C214" i="81"/>
  <c r="B208" i="74"/>
  <c r="C209" i="74"/>
  <c r="B214" i="81"/>
  <c r="C215" i="81"/>
  <c r="B209" i="74"/>
  <c r="C210" i="74"/>
  <c r="B215" i="81"/>
  <c r="C216" i="81"/>
  <c r="B210" i="74"/>
  <c r="C211" i="74"/>
  <c r="B216" i="81"/>
  <c r="C217" i="81"/>
  <c r="B211" i="74"/>
  <c r="C212" i="74"/>
  <c r="B217" i="81"/>
  <c r="C218" i="81"/>
  <c r="B212" i="74"/>
  <c r="C213" i="74"/>
  <c r="B218" i="81"/>
  <c r="C219" i="81"/>
  <c r="B213" i="74"/>
  <c r="C214" i="74"/>
  <c r="B219" i="81"/>
  <c r="C220" i="81"/>
  <c r="B214" i="74"/>
  <c r="C215" i="74"/>
  <c r="B220" i="81"/>
  <c r="C221" i="81"/>
  <c r="B215" i="74"/>
  <c r="C216" i="74"/>
  <c r="B221" i="81"/>
  <c r="C222" i="81"/>
  <c r="B216" i="74"/>
  <c r="C217" i="74"/>
  <c r="B222" i="81"/>
  <c r="C223" i="81"/>
  <c r="B217" i="74"/>
  <c r="C218" i="74"/>
  <c r="B223" i="81"/>
  <c r="C224" i="81"/>
  <c r="B218" i="74"/>
  <c r="C219" i="74"/>
  <c r="B224" i="81"/>
  <c r="C225" i="81"/>
  <c r="B219" i="74"/>
  <c r="C220" i="74"/>
  <c r="B225" i="81"/>
  <c r="C226" i="81"/>
  <c r="B220" i="74"/>
  <c r="C222" i="74"/>
  <c r="B226" i="81"/>
  <c r="C227" i="81"/>
  <c r="B222" i="74"/>
  <c r="C223" i="74"/>
  <c r="B227" i="81"/>
  <c r="C228" i="81"/>
  <c r="B223" i="74"/>
  <c r="C224" i="74"/>
  <c r="B228" i="81"/>
  <c r="C229" i="81"/>
  <c r="B224" i="74"/>
  <c r="C225" i="74"/>
  <c r="B229" i="81"/>
  <c r="C230" i="81"/>
  <c r="B225" i="74"/>
  <c r="C227" i="74"/>
  <c r="B230" i="81"/>
  <c r="C231" i="81"/>
  <c r="B227" i="74"/>
  <c r="C228" i="74"/>
  <c r="B231" i="81"/>
  <c r="C232" i="81"/>
  <c r="B228" i="74"/>
  <c r="C229" i="74"/>
  <c r="B232" i="81"/>
  <c r="C233" i="81"/>
  <c r="B229" i="74"/>
  <c r="C230" i="74"/>
  <c r="B233" i="81"/>
  <c r="C234" i="81"/>
  <c r="B230" i="74"/>
  <c r="C231" i="74"/>
  <c r="B231" i="74"/>
  <c r="B234" i="81"/>
  <c r="C235" i="81"/>
  <c r="B235" i="81"/>
  <c r="C237" i="81"/>
  <c r="B237" i="81"/>
  <c r="C238" i="81"/>
  <c r="B238" i="81"/>
  <c r="C239" i="81"/>
  <c r="B239" i="81"/>
  <c r="C240" i="81"/>
  <c r="B240" i="81"/>
  <c r="C241" i="81"/>
  <c r="B241" i="81"/>
  <c r="C242" i="81"/>
  <c r="B242" i="81"/>
  <c r="C243" i="81"/>
  <c r="B243" i="81"/>
  <c r="C244" i="81"/>
  <c r="B244" i="81"/>
  <c r="C245" i="81"/>
  <c r="B245" i="81"/>
  <c r="C246" i="81"/>
  <c r="B246" i="81"/>
  <c r="C247" i="81"/>
  <c r="B247" i="81"/>
  <c r="C248" i="81"/>
  <c r="B248" i="81"/>
  <c r="C249" i="81"/>
  <c r="B249" i="81"/>
  <c r="C250" i="81"/>
  <c r="B250" i="81"/>
  <c r="C251" i="81"/>
  <c r="B251" i="81"/>
  <c r="C253" i="81"/>
  <c r="B253" i="81"/>
  <c r="C254" i="81"/>
  <c r="B254" i="81"/>
  <c r="C255" i="81"/>
  <c r="B255" i="81"/>
  <c r="C256" i="81"/>
  <c r="B256" i="81"/>
  <c r="C257" i="81"/>
  <c r="B257" i="81"/>
  <c r="C259" i="81"/>
  <c r="B259" i="81"/>
  <c r="C260" i="81"/>
  <c r="B260" i="81"/>
  <c r="C262" i="81"/>
  <c r="B262" i="81"/>
  <c r="C263" i="81"/>
  <c r="B263" i="81"/>
  <c r="C264" i="81"/>
  <c r="B264" i="81"/>
  <c r="C265" i="81"/>
  <c r="B265" i="81"/>
  <c r="C266" i="81"/>
  <c r="B266" i="81"/>
  <c r="C267" i="81"/>
  <c r="B267" i="81"/>
  <c r="C268" i="81"/>
  <c r="B268" i="81"/>
  <c r="C269" i="81"/>
  <c r="B269" i="81"/>
  <c r="C270" i="81"/>
  <c r="B270" i="81"/>
  <c r="C271" i="81"/>
  <c r="B271" i="81"/>
  <c r="C272" i="81"/>
  <c r="B272" i="81"/>
  <c r="C273" i="81"/>
  <c r="B273" i="81"/>
  <c r="C274" i="81"/>
  <c r="B274" i="81"/>
  <c r="C275" i="81"/>
  <c r="B275" i="81"/>
  <c r="C276" i="81"/>
  <c r="B276" i="81"/>
  <c r="C277" i="81"/>
  <c r="B277" i="81"/>
  <c r="C278" i="81"/>
  <c r="B278" i="81"/>
  <c r="C279" i="81"/>
  <c r="B279" i="81"/>
  <c r="C280" i="81"/>
  <c r="B280" i="81"/>
  <c r="C281" i="81"/>
  <c r="B281" i="81"/>
  <c r="C282" i="81"/>
  <c r="B282" i="81"/>
  <c r="C283" i="81"/>
  <c r="B283" i="81"/>
  <c r="C284" i="81"/>
  <c r="B284" i="81"/>
  <c r="C285" i="81"/>
  <c r="B285" i="81"/>
  <c r="C286" i="81"/>
  <c r="B286" i="81"/>
  <c r="C287" i="81"/>
  <c r="B287" i="81"/>
  <c r="C288" i="81"/>
  <c r="B288" i="81"/>
  <c r="C289" i="81"/>
  <c r="B289" i="81"/>
  <c r="C291" i="81"/>
  <c r="B291" i="81"/>
  <c r="C292" i="81"/>
  <c r="B292" i="81"/>
  <c r="C294" i="81"/>
  <c r="B294" i="81"/>
  <c r="C295" i="81"/>
  <c r="B295" i="81"/>
  <c r="C296" i="81"/>
  <c r="B296" i="81"/>
  <c r="C297" i="81"/>
  <c r="B297" i="81"/>
  <c r="C299" i="81"/>
  <c r="B299" i="81"/>
  <c r="C300" i="81"/>
  <c r="B300" i="81"/>
  <c r="C301" i="81"/>
  <c r="B301" i="81"/>
  <c r="C302" i="81"/>
  <c r="B302" i="81"/>
  <c r="C303" i="81"/>
  <c r="B303" i="81"/>
  <c r="C305" i="81"/>
  <c r="B305" i="81"/>
  <c r="C306" i="81"/>
  <c r="B306" i="81"/>
  <c r="C307" i="81"/>
  <c r="B307" i="81"/>
  <c r="C309" i="81"/>
  <c r="B309" i="81"/>
  <c r="C310" i="81"/>
  <c r="B310" i="81"/>
  <c r="C311" i="81"/>
  <c r="B311" i="81"/>
  <c r="C312" i="81"/>
  <c r="B312" i="81"/>
  <c r="C313" i="81"/>
  <c r="B313" i="81"/>
  <c r="C316" i="81"/>
  <c r="B316" i="81"/>
  <c r="C317" i="81"/>
  <c r="B317" i="81"/>
  <c r="C318" i="81"/>
  <c r="B318" i="81"/>
  <c r="C319" i="81"/>
  <c r="B319" i="81"/>
  <c r="C320" i="81"/>
  <c r="B320" i="81"/>
  <c r="C321" i="81"/>
  <c r="B321" i="81"/>
  <c r="C322" i="81"/>
  <c r="B322" i="81"/>
  <c r="C323" i="81"/>
  <c r="B323" i="81"/>
  <c r="C324" i="81"/>
  <c r="B324" i="81"/>
  <c r="C325" i="81"/>
  <c r="B325" i="81"/>
  <c r="C326" i="81"/>
  <c r="B326" i="81"/>
  <c r="C327" i="81"/>
  <c r="B327" i="81"/>
  <c r="C328" i="81"/>
  <c r="B328" i="81"/>
  <c r="C329" i="81"/>
  <c r="B329" i="81"/>
  <c r="C330" i="81"/>
  <c r="B330" i="81"/>
  <c r="C332" i="81"/>
  <c r="B332" i="81"/>
  <c r="C333" i="81"/>
  <c r="B333" i="81"/>
  <c r="C334" i="81"/>
  <c r="B334" i="81"/>
  <c r="C335" i="81"/>
  <c r="B335" i="81"/>
  <c r="C336" i="81"/>
  <c r="B336" i="81"/>
  <c r="C337" i="81"/>
  <c r="B337" i="81"/>
  <c r="C338" i="81"/>
  <c r="B338" i="81"/>
  <c r="C339" i="81"/>
  <c r="B339" i="81"/>
  <c r="C340" i="81"/>
  <c r="B340" i="81"/>
  <c r="C341" i="81"/>
  <c r="B341" i="81"/>
  <c r="K24" i="70" l="1"/>
  <c r="K6" i="70"/>
  <c r="K121" i="70"/>
  <c r="K7" i="70"/>
  <c r="K3" i="70" s="1"/>
  <c r="D65" i="6" s="1"/>
  <c r="K26" i="70"/>
  <c r="K48" i="70"/>
  <c r="K64" i="70"/>
  <c r="K82" i="70"/>
  <c r="K98" i="70"/>
  <c r="K120" i="70"/>
  <c r="K126" i="70"/>
  <c r="K52" i="70"/>
  <c r="K94" i="70"/>
  <c r="K49" i="70"/>
  <c r="K57" i="70"/>
  <c r="K65" i="70"/>
  <c r="K16" i="70"/>
  <c r="K122" i="70"/>
  <c r="K78" i="70"/>
  <c r="K124" i="70"/>
  <c r="K14" i="70"/>
  <c r="K116" i="70"/>
  <c r="H65" i="6"/>
  <c r="H45" i="6" s="1"/>
  <c r="H12" i="6" s="1"/>
  <c r="K9" i="70"/>
  <c r="K21" i="70"/>
  <c r="K29" i="70"/>
  <c r="K43" i="70"/>
  <c r="K51" i="70"/>
  <c r="K68" i="70"/>
  <c r="K77" i="70"/>
  <c r="K85" i="70"/>
  <c r="K93" i="70"/>
  <c r="K101" i="70"/>
  <c r="K127" i="70"/>
  <c r="K37" i="70"/>
  <c r="K36" i="70"/>
  <c r="F65" i="6"/>
  <c r="F45" i="6" s="1"/>
  <c r="F12" i="6" s="1"/>
  <c r="D155" i="6"/>
  <c r="D135" i="6" s="1"/>
  <c r="G135" i="6"/>
  <c r="I23" i="2"/>
  <c r="I2" i="2" s="1"/>
  <c r="D35" i="6"/>
  <c r="D15" i="6" s="1"/>
  <c r="G15" i="6"/>
  <c r="G9" i="6" s="1"/>
  <c r="D9" i="6" s="1"/>
  <c r="E65" i="6"/>
  <c r="E45" i="6" s="1"/>
  <c r="E12" i="6" s="1"/>
  <c r="E35" i="6"/>
  <c r="E15" i="6" s="1"/>
  <c r="E9" i="6" s="1"/>
  <c r="H23" i="2"/>
  <c r="H2" i="2" s="1"/>
  <c r="C65" i="6"/>
  <c r="C155" i="6"/>
  <c r="C125" i="6"/>
  <c r="C95" i="6"/>
  <c r="G105" i="6"/>
  <c r="D125" i="6"/>
  <c r="D105" i="6" s="1"/>
  <c r="C6" i="70"/>
  <c r="C7" i="70"/>
  <c r="B7" i="70" s="1"/>
  <c r="C8" i="70"/>
  <c r="B8" i="70" s="1"/>
  <c r="G75" i="6"/>
  <c r="K3" i="65"/>
  <c r="D61" i="6" s="1"/>
  <c r="D12" i="6" l="1"/>
  <c r="G6" i="6" s="1"/>
  <c r="D45" i="6"/>
  <c r="B6" i="70"/>
  <c r="C9" i="70"/>
  <c r="C10" i="70" l="1"/>
  <c r="B9" i="70"/>
  <c r="B10" i="70" l="1"/>
  <c r="C11" i="70"/>
  <c r="C12" i="70" s="1"/>
  <c r="B12" i="70" l="1"/>
  <c r="B11" i="70"/>
  <c r="C13" i="70"/>
  <c r="B13" i="70" s="1"/>
  <c r="C14" i="70" l="1"/>
  <c r="B14" i="70" l="1"/>
  <c r="C15" i="70"/>
  <c r="C17" i="70" l="1"/>
  <c r="B17" i="70" s="1"/>
  <c r="C16" i="70"/>
  <c r="B15" i="70"/>
  <c r="B16" i="70" l="1"/>
  <c r="C18" i="70"/>
  <c r="B18" i="70" l="1"/>
  <c r="C19" i="70"/>
  <c r="B19" i="70" s="1"/>
  <c r="C21" i="70" l="1"/>
  <c r="B21" i="70" l="1"/>
  <c r="C22" i="70"/>
  <c r="B22" i="70" s="1"/>
  <c r="C23" i="70" l="1"/>
  <c r="C24" i="70" s="1"/>
  <c r="B24" i="70" s="1"/>
  <c r="B23" i="70" l="1"/>
  <c r="C25" i="70"/>
  <c r="B25" i="70" s="1"/>
  <c r="C26" i="70" l="1"/>
  <c r="B26" i="70" s="1"/>
  <c r="C27" i="70" l="1"/>
  <c r="C28" i="70" l="1"/>
  <c r="B27" i="70"/>
  <c r="B28" i="70" l="1"/>
  <c r="C29" i="70"/>
  <c r="B29" i="70" l="1"/>
  <c r="C30" i="70"/>
  <c r="B30" i="70" l="1"/>
  <c r="C31" i="70"/>
  <c r="B31" i="70" l="1"/>
  <c r="C32" i="70"/>
  <c r="C34" i="70" l="1"/>
  <c r="B32" i="70"/>
  <c r="C35" i="70" l="1"/>
  <c r="B34" i="70"/>
  <c r="B35" i="70" l="1"/>
  <c r="C36" i="70"/>
  <c r="B36" i="70" l="1"/>
  <c r="C37" i="70"/>
  <c r="B37" i="70" l="1"/>
  <c r="C38" i="70"/>
  <c r="B38" i="70" l="1"/>
  <c r="C39" i="70"/>
  <c r="B39" i="70" l="1"/>
  <c r="C40" i="70"/>
  <c r="C41" i="70" l="1"/>
  <c r="B41" i="70" s="1"/>
  <c r="B40" i="70"/>
  <c r="C43" i="70" l="1"/>
  <c r="B43" i="70" l="1"/>
  <c r="C44" i="70"/>
  <c r="C45" i="70"/>
  <c r="B45" i="70" s="1"/>
  <c r="C46" i="70"/>
  <c r="B46" i="70" s="1"/>
  <c r="C47" i="70" l="1"/>
  <c r="B44" i="70"/>
  <c r="C48" i="70"/>
  <c r="B48" i="70" s="1"/>
  <c r="B47" i="70" l="1"/>
  <c r="C49" i="70"/>
  <c r="B49" i="70" l="1"/>
  <c r="C50" i="70"/>
  <c r="B50" i="70" l="1"/>
  <c r="C52" i="70"/>
  <c r="B52" i="70" s="1"/>
  <c r="C51" i="70"/>
  <c r="B51" i="70" l="1"/>
  <c r="C53" i="70"/>
  <c r="B53" i="70" s="1"/>
  <c r="C54" i="70" l="1"/>
  <c r="B54" i="70" s="1"/>
  <c r="C56" i="70"/>
  <c r="B56" i="70" s="1"/>
  <c r="C55" i="70"/>
  <c r="B55" i="70" s="1"/>
  <c r="C57" i="70" l="1"/>
  <c r="B57" i="70" l="1"/>
  <c r="C58" i="70"/>
  <c r="B58" i="70" l="1"/>
  <c r="C59" i="70"/>
  <c r="B59" i="70" l="1"/>
  <c r="C60" i="70"/>
  <c r="B60" i="70" l="1"/>
  <c r="C61" i="70"/>
  <c r="B61" i="70" l="1"/>
  <c r="C62" i="70"/>
  <c r="B62" i="70" s="1"/>
  <c r="C63" i="70"/>
  <c r="B63" i="70" s="1"/>
  <c r="C64" i="70" l="1"/>
  <c r="B64" i="70"/>
  <c r="C65" i="70"/>
  <c r="B65" i="70" l="1"/>
  <c r="C66" i="70"/>
  <c r="B66" i="70" l="1"/>
  <c r="C68" i="70"/>
  <c r="B68" i="70" l="1"/>
  <c r="C69" i="70"/>
  <c r="B69" i="70" l="1"/>
  <c r="C70" i="70"/>
  <c r="B70" i="70" l="1"/>
  <c r="C72" i="70"/>
  <c r="B72" i="70" l="1"/>
  <c r="C73" i="70"/>
  <c r="B73" i="70" l="1"/>
  <c r="C74" i="70"/>
  <c r="B74" i="70" l="1"/>
  <c r="C75" i="70"/>
  <c r="B75" i="70" l="1"/>
  <c r="C76" i="70"/>
  <c r="B76" i="70" l="1"/>
  <c r="C77" i="70"/>
  <c r="B77" i="70" l="1"/>
  <c r="C78" i="70"/>
  <c r="B78" i="70" l="1"/>
  <c r="C79" i="70"/>
  <c r="B79" i="70" l="1"/>
  <c r="C80" i="70"/>
  <c r="B80" i="70" l="1"/>
  <c r="C81" i="70"/>
  <c r="B81" i="70" l="1"/>
  <c r="C82" i="70"/>
  <c r="B82" i="70" l="1"/>
  <c r="C83" i="70"/>
  <c r="B83" i="70" l="1"/>
  <c r="C84" i="70"/>
  <c r="B84" i="70" l="1"/>
  <c r="C85" i="70"/>
  <c r="B85" i="70" l="1"/>
  <c r="C86" i="70"/>
  <c r="B86" i="70" l="1"/>
  <c r="C87" i="70"/>
  <c r="B87" i="70" l="1"/>
  <c r="C88" i="70"/>
  <c r="B88" i="70" l="1"/>
  <c r="C89" i="70"/>
  <c r="B89" i="70" l="1"/>
  <c r="C90" i="70"/>
  <c r="B90" i="70" l="1"/>
  <c r="C91" i="70"/>
  <c r="B91" i="70" l="1"/>
  <c r="C92" i="70"/>
  <c r="B92" i="70" l="1"/>
  <c r="C93" i="70"/>
  <c r="B93" i="70" l="1"/>
  <c r="C94" i="70"/>
  <c r="B94" i="70" l="1"/>
  <c r="C95" i="70"/>
  <c r="B95" i="70" l="1"/>
  <c r="C96" i="70"/>
  <c r="B96" i="70" l="1"/>
  <c r="C97" i="70"/>
  <c r="B97" i="70" l="1"/>
  <c r="C98" i="70"/>
  <c r="B98" i="70" l="1"/>
  <c r="C99" i="70"/>
  <c r="B99" i="70" l="1"/>
  <c r="C100" i="70"/>
  <c r="B100" i="70" l="1"/>
  <c r="C101" i="70"/>
  <c r="B101" i="70" l="1"/>
  <c r="C103" i="70"/>
  <c r="B103" i="70" l="1"/>
  <c r="C104" i="70"/>
  <c r="B104" i="70" l="1"/>
  <c r="C105" i="70"/>
  <c r="B105" i="70" l="1"/>
  <c r="C106" i="70"/>
  <c r="B106" i="70" l="1"/>
  <c r="C107" i="70"/>
  <c r="B107" i="70" l="1"/>
  <c r="C108" i="70"/>
  <c r="B108" i="70" l="1"/>
  <c r="C110" i="70"/>
  <c r="B110" i="70" l="1"/>
  <c r="C111" i="70"/>
  <c r="B111" i="70" l="1"/>
  <c r="C112" i="70"/>
  <c r="B112" i="70" l="1"/>
  <c r="C113" i="70"/>
  <c r="B113" i="70" l="1"/>
  <c r="C114" i="70"/>
  <c r="B114" i="70" l="1"/>
  <c r="C115" i="70"/>
  <c r="B115" i="70" l="1"/>
  <c r="C116" i="70"/>
  <c r="B116" i="70" l="1"/>
  <c r="C117" i="70"/>
  <c r="B117" i="70" l="1"/>
  <c r="C118" i="70"/>
  <c r="B118" i="70" l="1"/>
  <c r="C119" i="70"/>
  <c r="B119" i="70" l="1"/>
  <c r="C120" i="70"/>
  <c r="B120" i="70" l="1"/>
  <c r="C121" i="70"/>
  <c r="B121" i="70" l="1"/>
  <c r="C122" i="70"/>
  <c r="B122" i="70" l="1"/>
  <c r="C123" i="70"/>
  <c r="B123" i="70" l="1"/>
  <c r="C124" i="70"/>
  <c r="B124" i="70" l="1"/>
  <c r="C125" i="70"/>
  <c r="B125" i="70" l="1"/>
  <c r="C126" i="70"/>
  <c r="B126" i="70" l="1"/>
  <c r="C127" i="70"/>
  <c r="B127" i="70" l="1"/>
  <c r="C128" i="70"/>
  <c r="B128" i="70" l="1"/>
  <c r="C129" i="70"/>
  <c r="B129" i="70" l="1"/>
  <c r="C130" i="70"/>
  <c r="B130" i="70" l="1"/>
  <c r="C131" i="70"/>
  <c r="B131" i="70" s="1"/>
</calcChain>
</file>

<file path=xl/sharedStrings.xml><?xml version="1.0" encoding="utf-8"?>
<sst xmlns="http://schemas.openxmlformats.org/spreadsheetml/2006/main" count="8789" uniqueCount="2547">
  <si>
    <t>Proposal Evaluation Summary</t>
  </si>
  <si>
    <t>Vendor Name:</t>
  </si>
  <si>
    <t>Date:</t>
  </si>
  <si>
    <t>Total LERMS Specification Score</t>
  </si>
  <si>
    <t>System</t>
  </si>
  <si>
    <t>Category</t>
  </si>
  <si>
    <t>Maximum Score</t>
  </si>
  <si>
    <t>Number of Requirements</t>
  </si>
  <si>
    <t>Not Answered</t>
  </si>
  <si>
    <t>Crucial</t>
  </si>
  <si>
    <t>Important</t>
  </si>
  <si>
    <t>Minimal</t>
  </si>
  <si>
    <t>ALL</t>
  </si>
  <si>
    <t>ALL CATEGORIES</t>
  </si>
  <si>
    <t>Score</t>
  </si>
  <si>
    <t>Function Available</t>
  </si>
  <si>
    <t>Function Not Available</t>
  </si>
  <si>
    <t>Exception</t>
  </si>
  <si>
    <t>LERMS</t>
  </si>
  <si>
    <t>Number of Crucial</t>
  </si>
  <si>
    <t>Crucial - Not Answered</t>
  </si>
  <si>
    <t>Crucial - Function Available</t>
  </si>
  <si>
    <t>Crucial - Function Not Available</t>
  </si>
  <si>
    <t>Crucial - Exception</t>
  </si>
  <si>
    <t>Number of Important</t>
  </si>
  <si>
    <t>Important - Not Answered</t>
  </si>
  <si>
    <t>Important - Function Available</t>
  </si>
  <si>
    <t>Important - Function Not Available</t>
  </si>
  <si>
    <t>Important - Exception</t>
  </si>
  <si>
    <t>Number of Minimal</t>
  </si>
  <si>
    <t>Minimal - Not Answered</t>
  </si>
  <si>
    <t>Minimal - Function Available</t>
  </si>
  <si>
    <t>Minimal - Function Not Available</t>
  </si>
  <si>
    <t>Minimal - Exception</t>
  </si>
  <si>
    <t>Drop Down Definitions</t>
  </si>
  <si>
    <t>Worksheet</t>
  </si>
  <si>
    <t>Sheets</t>
  </si>
  <si>
    <t>Items</t>
  </si>
  <si>
    <t>Workbook Total Master Interfaces Specs</t>
  </si>
  <si>
    <t>Specification Type</t>
  </si>
  <si>
    <t>Weight</t>
  </si>
  <si>
    <t>N/A</t>
  </si>
  <si>
    <t>Availability</t>
  </si>
  <si>
    <t>Select From Drop Down</t>
  </si>
  <si>
    <t>Spec
ID</t>
  </si>
  <si>
    <t>Spec Number</t>
  </si>
  <si>
    <t>Importance</t>
  </si>
  <si>
    <t>Description of Capability
Law Enforcement RMS
General Requirements</t>
  </si>
  <si>
    <t>Descriptions</t>
  </si>
  <si>
    <t>Summary</t>
  </si>
  <si>
    <t>Spec Weight</t>
  </si>
  <si>
    <t>Avail Weight</t>
  </si>
  <si>
    <t>Review Comments</t>
  </si>
  <si>
    <t>Law RMS General Requirements</t>
  </si>
  <si>
    <t>Total</t>
  </si>
  <si>
    <t>Total Score -&gt;</t>
  </si>
  <si>
    <t>LGen</t>
  </si>
  <si>
    <t>The System tab of the CAD Main Functional Specifications applies to all applications and modules including Law Enforcement RMS.</t>
  </si>
  <si>
    <t>Total Not Answered</t>
  </si>
  <si>
    <t>The Common tab in the CAD Main Functional Specifications applies to all applications and modules including Law Enforcement RMS.</t>
  </si>
  <si>
    <t>Total Available</t>
  </si>
  <si>
    <t>Security</t>
  </si>
  <si>
    <t>Once a report is completed and approved by the appropriate supervisor, it is locked and non-editable without the intervention of an authorized user with appropriate security designation(s).</t>
  </si>
  <si>
    <t>Total Not Available</t>
  </si>
  <si>
    <t>During report approval process, updates and edits are tracked.</t>
  </si>
  <si>
    <t>Total Exception</t>
  </si>
  <si>
    <t>The system provides for a spell check capability on narrative entries.</t>
  </si>
  <si>
    <t>Total Crucial &amp; Not Answered</t>
  </si>
  <si>
    <t>The system provides for a grammar check capability on narrative entries.</t>
  </si>
  <si>
    <t>Total Crucial &amp; Function Available</t>
  </si>
  <si>
    <t>The ability to restrict access to individual records related to persons and activities when performed by an authorized user.</t>
  </si>
  <si>
    <t>Total Crucial &amp; Function Not Available</t>
  </si>
  <si>
    <t>RMS records are accessible from mobile devices, with authorization.</t>
  </si>
  <si>
    <t>Total Crucial &amp; Exception</t>
  </si>
  <si>
    <t>RMS records are accessible by external workstations from other jurisdictions, with authorization.</t>
  </si>
  <si>
    <t>Total Important &amp; Not Answered</t>
  </si>
  <si>
    <t>CJIS Advanced Authentication methodology is provided for access security.</t>
  </si>
  <si>
    <t>Total Important &amp; Function Available</t>
  </si>
  <si>
    <t>Access to the RMS module can be restricted based on:</t>
  </si>
  <si>
    <t>Jurisdiction</t>
  </si>
  <si>
    <t>Total Important &amp; Function Not Available</t>
  </si>
  <si>
    <t>Workstation</t>
  </si>
  <si>
    <t>Total Important &amp; Exception</t>
  </si>
  <si>
    <t>User</t>
  </si>
  <si>
    <t>Total Minimal &amp; Not Answered</t>
  </si>
  <si>
    <t>Access to individual records can be restricted based on:</t>
  </si>
  <si>
    <t>Total Minimal &amp; Function Available</t>
  </si>
  <si>
    <t>Total Minimal &amp; Function Not Available</t>
  </si>
  <si>
    <t>Total Minimal &amp; Exception</t>
  </si>
  <si>
    <t>Data related to juveniles can be designated as juvenile records.</t>
  </si>
  <si>
    <t>Access to juvenile records can be restricted based on:</t>
  </si>
  <si>
    <t>Basic Capabilities</t>
  </si>
  <si>
    <t>LERMS records fully integrate with the CAD software.</t>
  </si>
  <si>
    <t xml:space="preserve">Full integration include automatic, seamless transfer of critical information between CAD, mobile computing, and LERMS. </t>
  </si>
  <si>
    <t>The system interfaces and can send data to other regional RMS databases.</t>
  </si>
  <si>
    <t>LERMS records functions are tightly integrated to the proposed CAD system.</t>
  </si>
  <si>
    <t>LERMS records functions are tightly integrated to the proposed mobile data system.</t>
  </si>
  <si>
    <t>All modules will be compliant with HIPAA standards where applicable.</t>
  </si>
  <si>
    <t>Drop down lists throughout the application, in all modules, utilize common data and do not require separate entry for similar fields. E.g. the "vehicle color" drop down list in the Property module is the same "vehicle color" drop down in the Impounded Vehicles module.</t>
  </si>
  <si>
    <t>Drop down lists throughout the application, in all modules, remain in synch as changes are made to the list data.</t>
  </si>
  <si>
    <t>The software allows for agency defined colors on all forms and screens.</t>
  </si>
  <si>
    <t>The software allow toolbars and toolbar buttons to be agency defined.</t>
  </si>
  <si>
    <t>The software allows patches and updates to be distributed  and deployed to remote and mobile workstations from a single management console.</t>
  </si>
  <si>
    <t xml:space="preserve">The system supports forms incorporating dynamic data entry user interfaces.   For example, if data entered in field of a form has a certain value, other fields of that form can be made mandatory entry fields. </t>
  </si>
  <si>
    <t>The system, at a minimum, supports the capture/transfer from CAD of the following data elements for each CAD event:</t>
  </si>
  <si>
    <t>Event number</t>
  </si>
  <si>
    <t>Report number</t>
  </si>
  <si>
    <t>Event location</t>
  </si>
  <si>
    <t>Event type - initial</t>
  </si>
  <si>
    <t>Event type - final</t>
  </si>
  <si>
    <t>Caller location</t>
  </si>
  <si>
    <t>Caller name</t>
  </si>
  <si>
    <t>Alternate call back number</t>
  </si>
  <si>
    <t>Event priority</t>
  </si>
  <si>
    <t>Call Back field (date and time)</t>
  </si>
  <si>
    <t>Free-form text fields</t>
  </si>
  <si>
    <t>Disposition (unlimited)</t>
  </si>
  <si>
    <t>Time call received</t>
  </si>
  <si>
    <t>Time dispatched</t>
  </si>
  <si>
    <t>Time first unit responded</t>
  </si>
  <si>
    <t>Time first unit arrived</t>
  </si>
  <si>
    <t>Time first unit cleared</t>
  </si>
  <si>
    <t>Time last unit cleared</t>
  </si>
  <si>
    <t>The system, at a minimum, supports the capture/transfer from CAD of the following data elements for each unit logged on during a day/shift:</t>
  </si>
  <si>
    <t>Unit ID</t>
  </si>
  <si>
    <t>Vehicle ID</t>
  </si>
  <si>
    <t>MDD log in times</t>
  </si>
  <si>
    <t>MDD log out times</t>
  </si>
  <si>
    <t>Personnel assigned</t>
  </si>
  <si>
    <t>The system supports the capture/transfer from CAD of the, at a minimum, following data elements for each event to which the unit was assigned:</t>
  </si>
  <si>
    <t>Time acknowledged</t>
  </si>
  <si>
    <t>Time enroute</t>
  </si>
  <si>
    <t>Time arrived</t>
  </si>
  <si>
    <t>User defined milestones (shots fired, in custody, in pursuit, pursuit terminated)</t>
  </si>
  <si>
    <t>Time departed for transport</t>
  </si>
  <si>
    <t>Time arrived for transport</t>
  </si>
  <si>
    <t>Time available</t>
  </si>
  <si>
    <t>Time cleared</t>
  </si>
  <si>
    <t>All run data required for completing incident reports, is available to an authorized user at any time.  The intent of this requirement is to insure that it is not necessary for a unit to wait until an event is closed before they can complete their report.</t>
  </si>
  <si>
    <t>The system provides a method, including full audit trail information, for an authorized user to re-open a report for changes.</t>
  </si>
  <si>
    <t>All CAD data fields will be available/accessible from the LERMS.</t>
  </si>
  <si>
    <t>The system allows any active workstation to print to any printer available on the network.</t>
  </si>
  <si>
    <t>An authorized user is capable of generating hard-copy incident reports.</t>
  </si>
  <si>
    <t>The system allows authorized user to redact, at a minimum but not limited to, the following items from any printed case report:</t>
  </si>
  <si>
    <t>Victim Information</t>
  </si>
  <si>
    <t>Juvenile Information</t>
  </si>
  <si>
    <t>Social Security Numbers</t>
  </si>
  <si>
    <t>Case Narratives</t>
  </si>
  <si>
    <t>Personnel Information</t>
  </si>
  <si>
    <t>Phone Numbers</t>
  </si>
  <si>
    <r>
      <t xml:space="preserve">A Master Name Index (MNI) is provided.  </t>
    </r>
    <r>
      <rPr>
        <i/>
        <sz val="11"/>
        <rFont val="Arial"/>
        <family val="2"/>
      </rPr>
      <t>See Law Master Name Worksheet for details.</t>
    </r>
  </si>
  <si>
    <r>
      <t xml:space="preserve">A Master Vehicle Index (MVI) is provided.  </t>
    </r>
    <r>
      <rPr>
        <i/>
        <sz val="11"/>
        <rFont val="Arial"/>
        <family val="2"/>
      </rPr>
      <t>See Law Master Vehicle Worksheet for details.</t>
    </r>
  </si>
  <si>
    <t>Reporting</t>
  </si>
  <si>
    <t>The system provides user maintainable workflow defined by report, by user and by department (agency), e.g., Report submitted -&gt; Supervisor review -&gt; Report returned to officer for correction if necessary -&gt; Report resubmitted -&gt; Supervisor approval.</t>
  </si>
  <si>
    <t>The system has the ability to identify outstanding reports by personnel name and ID.</t>
  </si>
  <si>
    <t>The report-writing package is capable of referencing and including data in reports across all disciplines.</t>
  </si>
  <si>
    <t>The system is able to generate electronic NIBRS reports for submission to the State and or Federal agencies as required.</t>
  </si>
  <si>
    <t>The system is able to generate electronic UCR reports for submission to the State and/or Federal agencies as required.</t>
  </si>
  <si>
    <t>Ability to generate multiple standard reports per module to facilitate statistical analysis.</t>
  </si>
  <si>
    <t>Transports</t>
  </si>
  <si>
    <t>The system allows for the collection of the following information related to transports:</t>
  </si>
  <si>
    <t>Approving Officer</t>
  </si>
  <si>
    <t>Transport reason</t>
  </si>
  <si>
    <t>Requesting Agency</t>
  </si>
  <si>
    <t>Requesting Agency Phone Number</t>
  </si>
  <si>
    <t>Beginning Time</t>
  </si>
  <si>
    <t>Ending Time</t>
  </si>
  <si>
    <t>Regular Hours</t>
  </si>
  <si>
    <t>Overtime Hours</t>
  </si>
  <si>
    <t>Beginning mileage</t>
  </si>
  <si>
    <t>Ending mileage</t>
  </si>
  <si>
    <t>Number of Subjects</t>
  </si>
  <si>
    <t>Subject name(s)</t>
  </si>
  <si>
    <t>Subject name(s) integrates with Master Name Index (MNI)</t>
  </si>
  <si>
    <t>Race</t>
  </si>
  <si>
    <t>Sex</t>
  </si>
  <si>
    <t>Transporting Officer/Deputy ID</t>
  </si>
  <si>
    <t>Multiple Transporting Officer/Deputy ID</t>
  </si>
  <si>
    <t>Beginning location</t>
  </si>
  <si>
    <t>Ending location</t>
  </si>
  <si>
    <t>Gallons of Gasoline</t>
  </si>
  <si>
    <t>Cost of Gasoline</t>
  </si>
  <si>
    <t>Total Food Cost</t>
  </si>
  <si>
    <t>Lodging Cost</t>
  </si>
  <si>
    <t>Air Fare</t>
  </si>
  <si>
    <t>Rental Car Fees</t>
  </si>
  <si>
    <t>Rental Gasoline Fees</t>
  </si>
  <si>
    <t>Rental Vehicle Miles</t>
  </si>
  <si>
    <t>Keep separate flags/indicators</t>
  </si>
  <si>
    <t>The transport functionally can be accessed using the CAD system.</t>
  </si>
  <si>
    <t>Description of Capability
Law Enforcement RMS
Accident Tracking
General Requirements</t>
  </si>
  <si>
    <t>Law Accident Tracking</t>
  </si>
  <si>
    <t>LAcc</t>
  </si>
  <si>
    <t xml:space="preserve">The system accepts, maintains and tracks information about an accident. </t>
  </si>
  <si>
    <t>Accident data can be entered from pre-defined forms from:</t>
  </si>
  <si>
    <t>mobile field reporting module</t>
  </si>
  <si>
    <t>network connected workstation</t>
  </si>
  <si>
    <t>Accident data entry fields must be in the same order as the paper form.</t>
  </si>
  <si>
    <t>The system accepts, maintains and tracks detailed information about  subjects associated with an accident (e.g., drivers, passengers, pedestrians, witnesses).</t>
  </si>
  <si>
    <t xml:space="preserve">The system accepts, maintains and tracks detailed information about  vehicles associated with an accident. </t>
  </si>
  <si>
    <t>The system provides the ability to attach ANY type of file (e.g., PDF, image, audio) to an accident record.</t>
  </si>
  <si>
    <t>The system links accident, incident and case numbers for investigative and search purposes.</t>
  </si>
  <si>
    <t>The system supports commercial vehicle supplements to capture required information for commercial vehicles.</t>
  </si>
  <si>
    <t>The system complies with all state-mandated accident reports.</t>
  </si>
  <si>
    <t>The system provides a module that is compliant with the State accident reporting requirements.</t>
  </si>
  <si>
    <t>The system provides a means to update the accident module to maintain compliancy with the State accident reports.</t>
  </si>
  <si>
    <t>The system can print accident reports on demand.</t>
  </si>
  <si>
    <t>Printed form mimics the State accident report.</t>
  </si>
  <si>
    <t>The design of the printed forms can be edited and maintained by the agency.</t>
  </si>
  <si>
    <t>The accident module accepts accident data downloads from the State via state accident reporting system. (see Interfaces tab)</t>
  </si>
  <si>
    <t>The accident module provides a complete data analysis capability to review data and generate reports based on all accident data fields.</t>
  </si>
  <si>
    <t>The system provides the ability to complete any required accident diagram within the accident module.</t>
  </si>
  <si>
    <t>The system provides the ability to complete any required accident diagram in the Mobile (in-car) accident reporting module.</t>
  </si>
  <si>
    <t>Description of Capability
Law Enforcement RMS
Activity Time Tracking</t>
  </si>
  <si>
    <t>Law Activity Time Tracking</t>
  </si>
  <si>
    <t>LActT</t>
  </si>
  <si>
    <t>The system tracks the amount of time personnel spend on system-wide RMS related activities.</t>
  </si>
  <si>
    <t xml:space="preserve">The system tracks time against the following activity types: </t>
  </si>
  <si>
    <t>Accidents</t>
  </si>
  <si>
    <t>Administrative</t>
  </si>
  <si>
    <t>Arrests</t>
  </si>
  <si>
    <t>Building Documents</t>
  </si>
  <si>
    <t>Business</t>
  </si>
  <si>
    <t>Cases</t>
  </si>
  <si>
    <t>Field Investigations</t>
  </si>
  <si>
    <t>Gun</t>
  </si>
  <si>
    <t>Impounded Vehicles</t>
  </si>
  <si>
    <t>Incidents</t>
  </si>
  <si>
    <t>Personnel</t>
  </si>
  <si>
    <t>Persons</t>
  </si>
  <si>
    <t>Property</t>
  </si>
  <si>
    <t>Tickets and Citations</t>
  </si>
  <si>
    <t>Vehicles</t>
  </si>
  <si>
    <t>Wants and Warrants</t>
  </si>
  <si>
    <t xml:space="preserve">An authorized user can define and track time against multiple agency-defined activity codes (or activity sub-types) per activity type. </t>
  </si>
  <si>
    <t xml:space="preserve">The system can generate a time tracking report to facilitate the analysis of time that personnel spend on RMS related activities. </t>
  </si>
  <si>
    <t>Description of Capability
Law Enforcement RMS
Alarm Tracking and Billing</t>
  </si>
  <si>
    <t>Law Alarm Tracking and Billing</t>
  </si>
  <si>
    <t>LAlm</t>
  </si>
  <si>
    <t>The system creates department specific alarm permits.</t>
  </si>
  <si>
    <t xml:space="preserve">The system associates permits to specific registrants. </t>
  </si>
  <si>
    <t>The system associates permits to specific locations.</t>
  </si>
  <si>
    <t>The system is able to determine fees for agency-defined permit types.</t>
  </si>
  <si>
    <t>The system is able to determine fees for agency-defined transaction types.</t>
  </si>
  <si>
    <t>The system allows agency defined criteria for billing purposes.</t>
  </si>
  <si>
    <t>The system tracks complete location and alarm history.</t>
  </si>
  <si>
    <t>The system creates department specific warning letters based on business rules established by the agency.</t>
  </si>
  <si>
    <t>The system generates department designed invoices based on business rules established by the agency.</t>
  </si>
  <si>
    <t>The alarm tracking and billing module is integrated with CAD.</t>
  </si>
  <si>
    <t>The system tracks all history assigned to a permit.</t>
  </si>
  <si>
    <t>The system can reference all permit history.</t>
  </si>
  <si>
    <t>The system can reference all permit activity.</t>
  </si>
  <si>
    <t>The system is able to create department specific reports from any data field of the alarm record.</t>
  </si>
  <si>
    <t>The system can interface with 3rd Party Alarms Tracking and Billing software (e.g. Cry Wolf, DDG, Alpine).</t>
  </si>
  <si>
    <t>Description of Capability
Law Enforcement RMS
Animal Control</t>
  </si>
  <si>
    <t>Law Animal Control</t>
  </si>
  <si>
    <t>LAnim</t>
  </si>
  <si>
    <t>The system can create full master name records for animals.</t>
  </si>
  <si>
    <t>The system can display the photo of the subject within the animal control record.</t>
  </si>
  <si>
    <t xml:space="preserve">A photo image can be loaded and stored via direct connect with a digital camera. </t>
  </si>
  <si>
    <t>The photo image can be uploaded from:</t>
  </si>
  <si>
    <t>digital camera</t>
  </si>
  <si>
    <t>computer disk</t>
  </si>
  <si>
    <t>TWAIN32-compliant imaging device</t>
  </si>
  <si>
    <t>USB drive</t>
  </si>
  <si>
    <t>embedded email</t>
  </si>
  <si>
    <t>embedded text message</t>
  </si>
  <si>
    <t xml:space="preserve">The system accepts and maintains the following animal subject information: </t>
  </si>
  <si>
    <t>Name (Last, First, Middle, Suffix)</t>
  </si>
  <si>
    <t>Address (City, State, Zip Code)</t>
  </si>
  <si>
    <t>Date of Birth</t>
  </si>
  <si>
    <t>Age Range</t>
  </si>
  <si>
    <t>Indicate whether animal is Deceased</t>
  </si>
  <si>
    <t>ID Number/License Number</t>
  </si>
  <si>
    <t>Species</t>
  </si>
  <si>
    <t>Breed</t>
  </si>
  <si>
    <t>Indicate whether animal has been Altered</t>
  </si>
  <si>
    <t>Mixed Breed</t>
  </si>
  <si>
    <t>Height Range</t>
  </si>
  <si>
    <t>Weight Range</t>
  </si>
  <si>
    <t>Primary Color</t>
  </si>
  <si>
    <t>Owner (master name record)</t>
  </si>
  <si>
    <t>Veterinarian (master name record)</t>
  </si>
  <si>
    <t>The system tracks associated identification numbers, e.g., license number and microchip implant number.</t>
  </si>
  <si>
    <t>The system accepts and maintains vaccination information, including:</t>
  </si>
  <si>
    <t>Vaccination type</t>
  </si>
  <si>
    <t>Vaccination Date</t>
  </si>
  <si>
    <t>Expiration Date</t>
  </si>
  <si>
    <t>Comments (free-form text narrative)</t>
  </si>
  <si>
    <t>The system accepts and maintains quarantine information, including the following data elements:</t>
  </si>
  <si>
    <t>Start Date</t>
  </si>
  <si>
    <t>End Date</t>
  </si>
  <si>
    <t>Reason for quarantine</t>
  </si>
  <si>
    <t>The system is able to attach miscellaneous documents to an animal record.</t>
  </si>
  <si>
    <t>The system allows search for existing animal records based on any data field in the record.</t>
  </si>
  <si>
    <t>The system creates animal license records.</t>
  </si>
  <si>
    <t xml:space="preserve">The system accepts and maintains information about the license and associated fees.  </t>
  </si>
  <si>
    <t xml:space="preserve">The system allows search for existing animal license records based on any data field in the record. </t>
  </si>
  <si>
    <t>Description of Capability
Law Enforcement RMS
Arrest Records</t>
  </si>
  <si>
    <t>Law Arrest Records</t>
  </si>
  <si>
    <t xml:space="preserve">The system accepts and maintains the following arrest information: </t>
  </si>
  <si>
    <t>LArst</t>
  </si>
  <si>
    <t>Arrest Number</t>
  </si>
  <si>
    <t>Date/Time of Arrest</t>
  </si>
  <si>
    <t xml:space="preserve">Arrest Type </t>
  </si>
  <si>
    <t>Arrest Status and Status Date/Time</t>
  </si>
  <si>
    <t>Charge(s)</t>
  </si>
  <si>
    <t>Associated Case Number</t>
  </si>
  <si>
    <t>Location of Arrest</t>
  </si>
  <si>
    <t>Name of Arrested Person</t>
  </si>
  <si>
    <t>Arresting Officer (multiple possible)</t>
  </si>
  <si>
    <t>Reporting Districts of the Arrest</t>
  </si>
  <si>
    <t>Assisting Arrest Officer</t>
  </si>
  <si>
    <t>Disposition of the Arrest</t>
  </si>
  <si>
    <t>Disposition Date</t>
  </si>
  <si>
    <t>Resulting Charge at Disposition</t>
  </si>
  <si>
    <t>Sentencing Information</t>
  </si>
  <si>
    <t>Bond Information</t>
  </si>
  <si>
    <t>The system accepts and maintains information about all charges associated with the arrest.</t>
  </si>
  <si>
    <t xml:space="preserve">The system accepts and maintains data on arrest and court dispositions. </t>
  </si>
  <si>
    <t>The system links arrests to cases.</t>
  </si>
  <si>
    <t>The system can link multiple arrests to a single case.</t>
  </si>
  <si>
    <t>The system can link an arrest to multiple cases.</t>
  </si>
  <si>
    <t xml:space="preserve">The system accepts and maintains information about injuries the arrestee may have sustained while being apprehended (HIPAA compliant).  </t>
  </si>
  <si>
    <t xml:space="preserve">The system accepts and maintains information about weapons involved in the arrest. </t>
  </si>
  <si>
    <t>The system is integrated with Booking module, allowing subject data to be transferred into the Booking module from a related arrest.</t>
  </si>
  <si>
    <t>The system is integrated with Booking module, allowing offense data to be transferred into the Booking module from a related arrest for use with Booking charges.</t>
  </si>
  <si>
    <t>The system accepts and maintains information about identification numbers associated with the arrest, including, not limited to:</t>
  </si>
  <si>
    <t>booking number</t>
  </si>
  <si>
    <t>case number</t>
  </si>
  <si>
    <t>warrant number</t>
  </si>
  <si>
    <t>offender-based tracking system number</t>
  </si>
  <si>
    <t xml:space="preserve">The system maintains and reports information per NIBRS requirements. </t>
  </si>
  <si>
    <t xml:space="preserve">The system maintains and reports information per UCR requirements. </t>
  </si>
  <si>
    <t>The system links newly arrested individuals to previous arrests, if applicable.</t>
  </si>
  <si>
    <t xml:space="preserve">If one does not already exist, the system automatically create a master name record at the time of the arrest processing. </t>
  </si>
  <si>
    <t>The system has access to an arrest register within a selected date range.</t>
  </si>
  <si>
    <t>An arrest record can be added at the time of the original case report.</t>
  </si>
  <si>
    <t>An arrest record can be added at any time after the original case report.</t>
  </si>
  <si>
    <t>In the event of an arrest at a later date, the system is able to add additional supplemental narrative to the original case report.</t>
  </si>
  <si>
    <t>The system has the ability to flag or otherwise indicate that an arrest is a 'juvenile'.</t>
  </si>
  <si>
    <t xml:space="preserve">The system requires additional user authentication to access juvenile records. </t>
  </si>
  <si>
    <t>To view or access juvenile records, the user must be specifically authorized to do so.</t>
  </si>
  <si>
    <t>The system has the ability to flag an arrest as 'domestic related'.</t>
  </si>
  <si>
    <t xml:space="preserve">The system can search for arrest records based on the following criteria: </t>
  </si>
  <si>
    <t>Arrestee’s Name</t>
  </si>
  <si>
    <t>Arrestee's Address</t>
  </si>
  <si>
    <t>Arrest Location</t>
  </si>
  <si>
    <t>Arrest Area (District, Beat, Reporting Area)</t>
  </si>
  <si>
    <t>Arrest Date/Range</t>
  </si>
  <si>
    <t>Complaint/Case Number</t>
  </si>
  <si>
    <t>Arresting Officer ID</t>
  </si>
  <si>
    <t>Arrest Tracking Number</t>
  </si>
  <si>
    <t xml:space="preserve">The system can print a variety of arrest related reports to facilitate the statistical analysis or arrest data, including the following: </t>
  </si>
  <si>
    <t>Arrest by Court Disposition Date Report</t>
  </si>
  <si>
    <t>Arrest by Location Report</t>
  </si>
  <si>
    <t>Arrest by Officer Report</t>
  </si>
  <si>
    <t>Arrest Charge Summary Report</t>
  </si>
  <si>
    <t>Arrest Detail Report</t>
  </si>
  <si>
    <t xml:space="preserve">Arrest Register Report </t>
  </si>
  <si>
    <t>Arrest Status Summary Report</t>
  </si>
  <si>
    <t>The system provides equivalent reports for both juvenile and adult arrest records.</t>
  </si>
  <si>
    <t>Only authorized users can print reports with information pertaining to juvenile subjects.</t>
  </si>
  <si>
    <t>Description of Capability
Law Enforcement RMS
Bicycle Registration</t>
  </si>
  <si>
    <t>Law Bicycle Registration</t>
  </si>
  <si>
    <t>LBike</t>
  </si>
  <si>
    <t>The system allows for the creation of agency-defined registration types.</t>
  </si>
  <si>
    <t>The system tracks registration by agency-defined status.</t>
  </si>
  <si>
    <t xml:space="preserve">The system allows agency defined registration numbers, including auto-incrementing of registration numbers. </t>
  </si>
  <si>
    <t>The system associates bicycle with registered owner.</t>
  </si>
  <si>
    <t>The register owner is entered into Master Name Index.</t>
  </si>
  <si>
    <t>The Bicycle information is entered into Master Vehicle Index.</t>
  </si>
  <si>
    <t>At a minimum, the following owner information is tracked:</t>
  </si>
  <si>
    <t>Address</t>
  </si>
  <si>
    <t>Telephone number</t>
  </si>
  <si>
    <t>The system tracks complete agency contact history of registered owner.</t>
  </si>
  <si>
    <t>The system tracks complete agency contact history of bicycle.</t>
  </si>
  <si>
    <t>The system is capable of searching all registered bicycles.</t>
  </si>
  <si>
    <t>The system tracks bicycle registration by:</t>
  </si>
  <si>
    <t>Make</t>
  </si>
  <si>
    <t>Model</t>
  </si>
  <si>
    <t>Registered Owner</t>
  </si>
  <si>
    <t>Wheel size</t>
  </si>
  <si>
    <t>Frame size</t>
  </si>
  <si>
    <t>Color</t>
  </si>
  <si>
    <t>Serial number</t>
  </si>
  <si>
    <t>The system can attach a variety of supporting documents (of various types) to the bicycle registration record.</t>
  </si>
  <si>
    <t>The system provides a means to print a bicycle registration bar code label.</t>
  </si>
  <si>
    <t>The system provides a means to print a bicycle inspection bar code label.</t>
  </si>
  <si>
    <t>The system generates agency specific reports on any or all captured fields.</t>
  </si>
  <si>
    <t>The system references all bicycle owners’ agency history.</t>
  </si>
  <si>
    <t>Description of Capability
Law Enforcement RMS
Booking</t>
  </si>
  <si>
    <t>Law Booking</t>
  </si>
  <si>
    <t>LBook</t>
  </si>
  <si>
    <t>The system tracks and maintains a complete history of and up-to-date log about each inmate.</t>
  </si>
  <si>
    <t>The system accepts, maintains and tracks required details about a booking/incarceration.</t>
  </si>
  <si>
    <t>The system accepts, maintains and tracks required details about personal property collected during the booking process.</t>
  </si>
  <si>
    <t>The system accepts, maintains and tracks fingerprint data elements for the inmate.</t>
  </si>
  <si>
    <t>The system is capable of exporting the fingerprint data elements to the State.</t>
  </si>
  <si>
    <t>The system is capable of exporting the fingerprint data elements to Federal authorities, e.g., FBI.</t>
  </si>
  <si>
    <t>The booking record displays inmate information such as:</t>
  </si>
  <si>
    <t>name</t>
  </si>
  <si>
    <t>date of birth</t>
  </si>
  <si>
    <t>physical description</t>
  </si>
  <si>
    <t>charges</t>
  </si>
  <si>
    <t>housing location, if applicable</t>
  </si>
  <si>
    <t>photo or mugshot</t>
  </si>
  <si>
    <t>While active in the Booking module, authorized users have access to information, such as arrest details, prior records, and warrants.</t>
  </si>
  <si>
    <t>Data captured in the Arrest module can be uploaded to the Booking module to eliminate redundant entry.</t>
  </si>
  <si>
    <t xml:space="preserve">The system accepts and maintains the names of the individuals who brought the subject in, as well as their associated ORI. </t>
  </si>
  <si>
    <t>The system records and maintains unlimited booking related procedures and procedure detail.</t>
  </si>
  <si>
    <t xml:space="preserve">The system accepts and maintain unlimited number of charges for the inmate. </t>
  </si>
  <si>
    <t xml:space="preserve">The system records the inmate's housing type, e.g., facility, pod/block, cell. </t>
  </si>
  <si>
    <t xml:space="preserve">The system accommodates each facility's cell types and cell locations. </t>
  </si>
  <si>
    <t>The system maintains an up-to-date log on each inmate’s housing location, including cell and bed number.</t>
  </si>
  <si>
    <t xml:space="preserve">When housing an inmate, user is alerted if inmate's classification level does not match the cell to which he or she is being moved. </t>
  </si>
  <si>
    <t>When housing an inmate, user is alerted if co-defendants or known associates are housed together.</t>
  </si>
  <si>
    <t xml:space="preserve">The system maintains and tracks the name of the individual who received the offender’s personal possessions on booking and the location of their storage. </t>
  </si>
  <si>
    <t xml:space="preserve">The system prints receipts for possessions. </t>
  </si>
  <si>
    <t>The system tracks and maintains issued possessions, such as pillows, blankets, clothes, etc.</t>
  </si>
  <si>
    <t>The system attaches associated documents to the booking record.</t>
  </si>
  <si>
    <t>When creating a new record, the module automatically checks the database for an existing record to eliminate duplicates.</t>
  </si>
  <si>
    <t xml:space="preserve">The system tracks an inmate’s booking history. </t>
  </si>
  <si>
    <t>The Law Enforcement Booking module integrates with (or is shared by) the Corrections Management software module/package.</t>
  </si>
  <si>
    <t>Description of Capability
Law Enforcement RMS
Career Criminal</t>
  </si>
  <si>
    <t>Law Career Criminal</t>
  </si>
  <si>
    <t>LCCrm</t>
  </si>
  <si>
    <t>The system has the ability to create and maintain agency defined categories, e.g., Sex offender, Violent Offender, DUI.</t>
  </si>
  <si>
    <t xml:space="preserve">The system allows an authorized user to determine if an offense is violent vs. non violent. </t>
  </si>
  <si>
    <t>The system is able to create agency-defined statuses.</t>
  </si>
  <si>
    <t>The system will identify parole/probation agents.</t>
  </si>
  <si>
    <t>The system will capture terms and conditions.</t>
  </si>
  <si>
    <t>The system will capture complete registrant department history (e.g. report date/times, address verification, photo).</t>
  </si>
  <si>
    <t>The system will indicate all (unlimited) offenses.</t>
  </si>
  <si>
    <t>The system will capture registration dates.</t>
  </si>
  <si>
    <t xml:space="preserve">The system will import and attach a variety of document/file types to career criminal records. </t>
  </si>
  <si>
    <t xml:space="preserve">The system is able to accept additional comments in free-form narrative format. </t>
  </si>
  <si>
    <t>The system is able to automatically create officer warnings throughout system (e.g. user adding subject to case or citation, would have indication the subject being added was a Career Criminal).</t>
  </si>
  <si>
    <t>The system displays the photo of the subject within the career criminal record.</t>
  </si>
  <si>
    <t>The system can assign "career criminal" designations to subjects based on agency-defined criteria, such as 3 charges for violent crime, based on entered case data.</t>
  </si>
  <si>
    <t>The system can assign "career criminal" designations to subjects based on agency-defined criteria, such as being incarcerated four (4) times, based on entered Corrections Management information.</t>
  </si>
  <si>
    <t>The system is able to automatically create system wide alerts on all registrants.</t>
  </si>
  <si>
    <t>System wide alerts include mobile data system.</t>
  </si>
  <si>
    <t xml:space="preserve">The system is able to generate department-specific reports from any captured fields. </t>
  </si>
  <si>
    <t>The system is able to reference all activity of listed registrants.</t>
  </si>
  <si>
    <t>The system is able to reference all registrants’ department activity.</t>
  </si>
  <si>
    <t>Career criminal module integrates with the Master Name Index (MNI).</t>
  </si>
  <si>
    <t>Description of Capability
Law Enforcement RMS
Case Entry</t>
  </si>
  <si>
    <t>Law Case Entry</t>
  </si>
  <si>
    <t>LCseP</t>
  </si>
  <si>
    <t xml:space="preserve">The system will apply user security to case entry, search and all incident related reports.  </t>
  </si>
  <si>
    <t>The system can pull data from an existing incident record.</t>
  </si>
  <si>
    <t>The system has the ability to flag a case as 'domestic related'.</t>
  </si>
  <si>
    <t xml:space="preserve">When a case is flagged as 'domestic related' the system will require specific mandatory domestic-related fields be completed by the user.  </t>
  </si>
  <si>
    <t>The system links the case to:</t>
  </si>
  <si>
    <t>CAD incident</t>
  </si>
  <si>
    <t>Master name index</t>
  </si>
  <si>
    <t>Arrest data</t>
  </si>
  <si>
    <t>Property data</t>
  </si>
  <si>
    <t>Master vehicle index</t>
  </si>
  <si>
    <t>The system is able to accept entry of supplemental reports.</t>
  </si>
  <si>
    <t>The system is able to index case records by case number, which may be the same as the originating incident number.</t>
  </si>
  <si>
    <t xml:space="preserve">The system is able to accept and maintain case records on any type of incident or criminal activity.  </t>
  </si>
  <si>
    <t>The system tracks multiple crimes within a single master case record.</t>
  </si>
  <si>
    <t xml:space="preserve">When name related information is entered into the module, it is updated in the master name file in RMS. </t>
  </si>
  <si>
    <t xml:space="preserve">The system will cross-reference and link multiple related offenses to a specific case record via its case number. </t>
  </si>
  <si>
    <t xml:space="preserve">The system will cross-reference and link multiple related incident records to a specific case record via its case number. </t>
  </si>
  <si>
    <t>The system will allow direct access to any related incident via hyperlink or other direct access method from within the case and/or any related incident record.</t>
  </si>
  <si>
    <t xml:space="preserve">The system will cross-reference and link multiple related cases to a specific case record via its case number. </t>
  </si>
  <si>
    <t>The system will allow direct access to any related case via hyperlink or other direct access method from within the case and/or any related case record.</t>
  </si>
  <si>
    <t>The system will create a case record upon entry of the crime report data.</t>
  </si>
  <si>
    <t xml:space="preserve">The system allows the generation of year-based case numbers. </t>
  </si>
  <si>
    <t>The system has the ability for an authorized user to correct previously entered incident data in the case data entry screen.</t>
  </si>
  <si>
    <t xml:space="preserve">The system will accept and maintain the following case record data elements:  </t>
  </si>
  <si>
    <t>Incident Type</t>
  </si>
  <si>
    <t>Occurred Location</t>
  </si>
  <si>
    <t>Hate Bias Information</t>
  </si>
  <si>
    <t>Criminal Activity</t>
  </si>
  <si>
    <t>Entry and Exit Methods/Points</t>
  </si>
  <si>
    <t>Date/Time of Occurrence</t>
  </si>
  <si>
    <t>Date of Reported Occurrence</t>
  </si>
  <si>
    <t>Multiple Crime/Offense Codes</t>
  </si>
  <si>
    <t>Type of Arson Reported</t>
  </si>
  <si>
    <t>Type of Theft Reported</t>
  </si>
  <si>
    <t>Status of the Complaint</t>
  </si>
  <si>
    <t>Disposition/Date of the Complaint</t>
  </si>
  <si>
    <t>Multiple MOs of the Crime</t>
  </si>
  <si>
    <t>Attempted Crime</t>
  </si>
  <si>
    <t>Type of Weapon</t>
  </si>
  <si>
    <t>Type of Tool</t>
  </si>
  <si>
    <t>Codes for the Type of Scene of the Crime</t>
  </si>
  <si>
    <t>Type of Stolen/Recovered Vehicle</t>
  </si>
  <si>
    <t>Estimated Dollar Amount of Property Involved</t>
  </si>
  <si>
    <t>Property Involved</t>
  </si>
  <si>
    <t>Solvability Factors Associated with Complaint</t>
  </si>
  <si>
    <t>The system allows for the collection of all data elements required for the State Criminal Compliant form.</t>
  </si>
  <si>
    <t>The system prints case reports  in the format of the State Criminal Compliant form.</t>
  </si>
  <si>
    <t>The system allows for the collection of all data elements required for the State Missing Persons Report form.</t>
  </si>
  <si>
    <t>The system prints missing persons reports  in the format of the State Missing Persons Report form.</t>
  </si>
  <si>
    <t>The system allows for the collection of all data elements required for the Use of Force form.</t>
  </si>
  <si>
    <t>The system prints Use of Force reports  in the format of Use of Force form.</t>
  </si>
  <si>
    <t xml:space="preserve">The system will accept and maintain, at a minimum, the following domestic violence data elements associated with a case:  </t>
  </si>
  <si>
    <t>Injury type</t>
  </si>
  <si>
    <t>Extent of injury</t>
  </si>
  <si>
    <t>If medical treatment was required</t>
  </si>
  <si>
    <t>Hospital subject was treated</t>
  </si>
  <si>
    <t>Treating Physician's name</t>
  </si>
  <si>
    <t>Elements associated with Justifiable Homicide related to a domestic violence case.</t>
  </si>
  <si>
    <t>Sobriety of victim</t>
  </si>
  <si>
    <t>Demeanor of victim</t>
  </si>
  <si>
    <t>Length of relationship</t>
  </si>
  <si>
    <t>Date relationship ended (if applicable)</t>
  </si>
  <si>
    <t>Prior domestic violence victim</t>
  </si>
  <si>
    <t>Number of calls to law enforcement</t>
  </si>
  <si>
    <t>If Protective Order is in effect</t>
  </si>
  <si>
    <t>Protective Order expired</t>
  </si>
  <si>
    <t>Court issuing protective order</t>
  </si>
  <si>
    <t>Order/Docket number</t>
  </si>
  <si>
    <t>Free text fields to track specific victim information that may have been provided.</t>
  </si>
  <si>
    <t>User defined date field(s)</t>
  </si>
  <si>
    <t>User defined free text entry field(s)</t>
  </si>
  <si>
    <t>User defined table driven field(s)</t>
  </si>
  <si>
    <t xml:space="preserve">The system will accept and maintain detailed information about all offenses associated with a case. </t>
  </si>
  <si>
    <t>The system will accept and maintain detailed information about all subjects associated with a case (e.g., arrested adults, juveniles, witnesses, complainants, missing persons, reporting party, victims).</t>
  </si>
  <si>
    <t xml:space="preserve">The system will accept and maintain information about all arrests associated with a case. </t>
  </si>
  <si>
    <t xml:space="preserve">The system will accept and maintain information about all property associated with a case. </t>
  </si>
  <si>
    <t xml:space="preserve">The system will accept and maintain information about all field investigations associated with a case. </t>
  </si>
  <si>
    <t>The system will automatically link all information from a field investigation record to the original case report.</t>
  </si>
  <si>
    <t xml:space="preserve">The system will accept and maintain information about all vehicles associated with a case. </t>
  </si>
  <si>
    <t>The system supports unlimited narrative input and editing capabilities for the original case report.</t>
  </si>
  <si>
    <t>The system supports unlimited narrative input and editing capabilities for any type of supplemental report.</t>
  </si>
  <si>
    <t>The system will capture crime analysis related information during case processing.</t>
  </si>
  <si>
    <t xml:space="preserve">The system has the ability to expunge a subject from a case record. </t>
  </si>
  <si>
    <t xml:space="preserve">Information from an incident record is automatically pulled into an associated case record to eliminate the need to enter the same data twice. </t>
  </si>
  <si>
    <t>The system is able print hard copies of case records and supplemental reports, depending on security.</t>
  </si>
  <si>
    <t xml:space="preserve">The system is able to print a sanitized version of a case record for public use.  </t>
  </si>
  <si>
    <t>All entry information can be built into a report, which will plot on a map or generate a printable report.</t>
  </si>
  <si>
    <t>The system has the ability to generate multiple case related reports for statistical crime analysis.</t>
  </si>
  <si>
    <t>The system is able to attach multiple supporting documents/files of various types (e.g., Word, Excel, JPG, MPG, WAV) to a case record.</t>
  </si>
  <si>
    <t xml:space="preserve">A user defined description can be associated with each attached file. </t>
  </si>
  <si>
    <t>Case entry provides a mechanism to complete an IBR edit check from within the record at any time.</t>
  </si>
  <si>
    <t>Case entry provides a mechanism to complete a UCR edit check from within the record at any time.</t>
  </si>
  <si>
    <t>Updates to case data update IBR-related information when applicable, and generates any updates that are required for IBR submissions.</t>
  </si>
  <si>
    <t>Updates to case data update UCR-related information when applicable, and generates any updates that are required for UCR submissions.</t>
  </si>
  <si>
    <t>The system can generate an IBR edit list at any time.</t>
  </si>
  <si>
    <t>The system can generate an UCR edit list at any time.</t>
  </si>
  <si>
    <t>IBR edit lists reference the applicable case number and correction required based on imbedded IBR logic.</t>
  </si>
  <si>
    <t>The system will generate a report that references case numbers that have been issued via CAD and Field Reporting that do not have a corresponding report (i.e. still resident within field reporting or officer has not completed via the RMS system.)</t>
  </si>
  <si>
    <t>System security allows narrative access to be assigned to only specific individual users.</t>
  </si>
  <si>
    <t>System security allows narrative access to be assigned to only a specific group of users.</t>
  </si>
  <si>
    <t>The system shall allow any individual case report to be closed, where the report will then be visible only to those users who have authority to see closed records based on security settings.</t>
  </si>
  <si>
    <t xml:space="preserve">The system shall allow individual case elements to be marked closed, where those elements are only visible to users who have authority to see closed records based on security settings. </t>
  </si>
  <si>
    <t>Case subjects</t>
  </si>
  <si>
    <t>Case property</t>
  </si>
  <si>
    <t>Case Arrests</t>
  </si>
  <si>
    <t>Case MO's</t>
  </si>
  <si>
    <t>Case suspect vehicles</t>
  </si>
  <si>
    <t>Entire Case</t>
  </si>
  <si>
    <t>Case Narrative</t>
  </si>
  <si>
    <t>Description of Capability
Law Enforcement RMS
Case Management</t>
  </si>
  <si>
    <t>Law Case Management</t>
  </si>
  <si>
    <t>LCseM</t>
  </si>
  <si>
    <t>The system maintains a database of current cases and statuses.</t>
  </si>
  <si>
    <t xml:space="preserve">The system is able to use the module as a supervisory tool.  </t>
  </si>
  <si>
    <t>The system provides edit check capabilities to ensure each case meets all entry requirements as defined by the agency.</t>
  </si>
  <si>
    <t>Items checked, at a minimum:</t>
  </si>
  <si>
    <t>Subject information</t>
  </si>
  <si>
    <t>Property information</t>
  </si>
  <si>
    <t>Offense information</t>
  </si>
  <si>
    <t>Arrest information</t>
  </si>
  <si>
    <t>The system will notify the user what edit check items are not met.</t>
  </si>
  <si>
    <t>At a minimum, the edit checks will meet the minimum requirements for submission to the State and Federal authorities, specifically, UCR data elements.</t>
  </si>
  <si>
    <t>At a minimum, the edit checks will meet the minimum requirements for submission to the State and Federal authorities, specifically NIBRS data elements.</t>
  </si>
  <si>
    <t>The system allows for agency-defined case activities (e.g. table driven coding).</t>
  </si>
  <si>
    <t>The system will have the ability to integrate case activities with commercial calendar applications (e.g. Microsoft Outlook).</t>
  </si>
  <si>
    <t>Case activity shall include, but not be limited to:</t>
  </si>
  <si>
    <t>Assigned deputy/investigator</t>
  </si>
  <si>
    <t>activity type</t>
  </si>
  <si>
    <t>activity date</t>
  </si>
  <si>
    <t>activity time</t>
  </si>
  <si>
    <t>free text narrative</t>
  </si>
  <si>
    <t>status</t>
  </si>
  <si>
    <t>status date</t>
  </si>
  <si>
    <t xml:space="preserve">The system accepts and maintains solvability factors. </t>
  </si>
  <si>
    <t xml:space="preserve">The system allows an authorized user to assign case activities to various personnel as required (e.g. property clerk, other investigator, supervisor). </t>
  </si>
  <si>
    <t>The system allows personnel to see all cases assigned to them based on log in.</t>
  </si>
  <si>
    <t xml:space="preserve">The system tracks case status history. </t>
  </si>
  <si>
    <t xml:space="preserve">The system tracks case disposition history. </t>
  </si>
  <si>
    <t xml:space="preserve">Case Management integrates with Crime Analysis module to produce comprehensive statistical reports. </t>
  </si>
  <si>
    <t xml:space="preserve">The system tracks assigned and unassigned cases. </t>
  </si>
  <si>
    <t>The system tracks cases by, but not limited to:</t>
  </si>
  <si>
    <t>officer</t>
  </si>
  <si>
    <t>assigned bureau</t>
  </si>
  <si>
    <t>activity officer</t>
  </si>
  <si>
    <t>disposition</t>
  </si>
  <si>
    <t>The system provides case load reports by officer, supervisor, case status and activities.</t>
  </si>
  <si>
    <t>The system allows personnel to assign activities to others, including but not limited to:</t>
  </si>
  <si>
    <t>Domestic violence investigator</t>
  </si>
  <si>
    <t>Domestic violence unit</t>
  </si>
  <si>
    <t>The system can enable automatic e-mail notifications to appropriate personnel whenever a case is updated or a report is added to a case.</t>
  </si>
  <si>
    <t xml:space="preserve">The system can enable automatic e-mail notifications to appropriate personnel whenever they are assigned a case. </t>
  </si>
  <si>
    <t>The system can enable automatic e-mail notifications to appropriate personnel whenever they are assigned a case activity.</t>
  </si>
  <si>
    <t>The system provides a methodology that allows supervisors to review open, unassigned cases to make deputy/personnel assignments.</t>
  </si>
  <si>
    <t>The system allows a user to assign multiple dispositions to a single case.</t>
  </si>
  <si>
    <t>Description of Capability
Law Enforcement RMS
Investigations</t>
  </si>
  <si>
    <t>Law Investigations</t>
  </si>
  <si>
    <t>LInv</t>
  </si>
  <si>
    <t>The system can track Law Enforcement investigations.</t>
  </si>
  <si>
    <t>The system restricts access to data pertaining to juvenile offenders to authorized users only.</t>
  </si>
  <si>
    <t>The juvenile offenders section within the investigations module has separate security settings.</t>
  </si>
  <si>
    <t>The system supports the ability to create multiple investigation types.</t>
  </si>
  <si>
    <t>The system upholds strict security allowing only authorized user(s) access to investigation records.</t>
  </si>
  <si>
    <t>The system allows the designation of an incident as a potential arson, with ability to record additional fields of associated information.</t>
  </si>
  <si>
    <t>The system is able to secure investigative records to limit individual and group access to individual or multiple records.</t>
  </si>
  <si>
    <t>Investigation data includes, but is not limited to:</t>
  </si>
  <si>
    <t>Investigator name and ID</t>
  </si>
  <si>
    <t>PD investigator assigned</t>
  </si>
  <si>
    <t>PD case number</t>
  </si>
  <si>
    <t>Date case begun</t>
  </si>
  <si>
    <t>Date case closed</t>
  </si>
  <si>
    <t>Investigation location / address</t>
  </si>
  <si>
    <t>Witness information/statements (unlimited)</t>
  </si>
  <si>
    <t>Victim information/statements (unlimited)</t>
  </si>
  <si>
    <t>Property Occupant</t>
  </si>
  <si>
    <t>Property owner</t>
  </si>
  <si>
    <t>Property owner address</t>
  </si>
  <si>
    <t>Who collected evidence</t>
  </si>
  <si>
    <t>Property Type (i.e. evidence, property, sample, etc.)</t>
  </si>
  <si>
    <t>Track Chain-of-Evidence</t>
  </si>
  <si>
    <t>Characteristics of modus operandi</t>
  </si>
  <si>
    <t>Narrative</t>
  </si>
  <si>
    <t>The system is able to attach graphic file(s) to an investigation record (e.g., scene diagram).</t>
  </si>
  <si>
    <t>The system is able to restrict assigned investigator to certain information.</t>
  </si>
  <si>
    <t>The system is able to assign investigator(s) to case.</t>
  </si>
  <si>
    <t>The system is able to relate multiple incidents to one case.</t>
  </si>
  <si>
    <t>The system is able to attach any Windows-compliant file(s) to an investigation record.</t>
  </si>
  <si>
    <t>The system allows case status to be updated with ongoing activities and notes.</t>
  </si>
  <si>
    <t xml:space="preserve">The system is able to import, link, or attach initial reports into the investigation record. </t>
  </si>
  <si>
    <t>Property and Evidence</t>
  </si>
  <si>
    <t>The system tracks, at a minimum, the following:</t>
  </si>
  <si>
    <t>Sequential property/evidence number</t>
  </si>
  <si>
    <t>Investigator ID - submitting Investigator</t>
  </si>
  <si>
    <t>Officer ID - receiving officer</t>
  </si>
  <si>
    <t>Received date</t>
  </si>
  <si>
    <t>Item image</t>
  </si>
  <si>
    <t>Item type (NCIC standard)</t>
  </si>
  <si>
    <t>Item manufacturer</t>
  </si>
  <si>
    <t>Item model</t>
  </si>
  <si>
    <t>Item serial number</t>
  </si>
  <si>
    <t>Item value</t>
  </si>
  <si>
    <t>Item location (facility, room, locker, drawer, bin, etc.)</t>
  </si>
  <si>
    <t>Disposition</t>
  </si>
  <si>
    <t>Disposition date</t>
  </si>
  <si>
    <t>Released to</t>
  </si>
  <si>
    <t>Chain of custody information</t>
  </si>
  <si>
    <t>The transfer of custody form is printable for signature.</t>
  </si>
  <si>
    <t>The system supports the use of barcodes for tracking items.</t>
  </si>
  <si>
    <t>Investigative Case Management</t>
  </si>
  <si>
    <t>The system tracks, at a minimum, the following for each case:</t>
  </si>
  <si>
    <t>Assigned to</t>
  </si>
  <si>
    <t>Assigned date</t>
  </si>
  <si>
    <t>Status</t>
  </si>
  <si>
    <t>Status date</t>
  </si>
  <si>
    <t>Initial narrative</t>
  </si>
  <si>
    <t>Supplemental narratives (unlimited)</t>
  </si>
  <si>
    <t>Solvability factors</t>
  </si>
  <si>
    <t>Calculated solvability rating</t>
  </si>
  <si>
    <t>Hours of activity</t>
  </si>
  <si>
    <t>The system provides case investigation summaries for each detective including at a minimum, the following:</t>
  </si>
  <si>
    <t>Number of active cases</t>
  </si>
  <si>
    <t>Case type breakdown</t>
  </si>
  <si>
    <t>Assignment date</t>
  </si>
  <si>
    <t>Activity log</t>
  </si>
  <si>
    <t>An authorized user is able to assign (or reassign) cases to any detective.</t>
  </si>
  <si>
    <t>The system is able to view and print entire case report.</t>
  </si>
  <si>
    <t>Additional System-Based Investigator Tools Requirements</t>
  </si>
  <si>
    <t xml:space="preserve">An authorized user can create an electronic lineup based on user-defined physical characteristics and/or other pertinent information. </t>
  </si>
  <si>
    <t xml:space="preserve">An authorized user can modify, reorganize and print lineups. </t>
  </si>
  <si>
    <t xml:space="preserve">An authorized user can select any single photo of possibly multiple available photos for a single lineup subject. </t>
  </si>
  <si>
    <t>An authorized user can locate subjects using a single criterion or multiple criteria, including, but not limited to:</t>
  </si>
  <si>
    <t>physical characteristics</t>
  </si>
  <si>
    <t>fingerprints</t>
  </si>
  <si>
    <t>scars</t>
  </si>
  <si>
    <t>marks</t>
  </si>
  <si>
    <t>tattoos</t>
  </si>
  <si>
    <t>MO</t>
  </si>
  <si>
    <t xml:space="preserve">An authorized user is able to create random lineups of subjects drawn from search results. </t>
  </si>
  <si>
    <t xml:space="preserve">Searches can be limited to a single jurisdiction or search all jurisdictions. </t>
  </si>
  <si>
    <t xml:space="preserve">Searches include master names and businesses.  </t>
  </si>
  <si>
    <t>specific criminal activity</t>
  </si>
  <si>
    <t>offenses</t>
  </si>
  <si>
    <t>entry/exit methods</t>
  </si>
  <si>
    <t>evidence collected</t>
  </si>
  <si>
    <t>location/scene</t>
  </si>
  <si>
    <t>hate/bias</t>
  </si>
  <si>
    <t>weapon used</t>
  </si>
  <si>
    <t>Description of Capability
Law Enforcement RMS
Civil Process</t>
  </si>
  <si>
    <t>Law Civil Process</t>
  </si>
  <si>
    <t>LCivl</t>
  </si>
  <si>
    <t>The Civil Process module can be accessed and updated from a mobile data device.</t>
  </si>
  <si>
    <t>The system is able to create and track civil process of unlimited types, including the following:</t>
  </si>
  <si>
    <t>summons</t>
  </si>
  <si>
    <t>property executions</t>
  </si>
  <si>
    <t>garnishments</t>
  </si>
  <si>
    <t>subpoenas</t>
  </si>
  <si>
    <t>The system is able to accept and maintain unlimited civil process statuses, including the following:</t>
  </si>
  <si>
    <t>active</t>
  </si>
  <si>
    <t>expired</t>
  </si>
  <si>
    <t>The system is able to accept and maintain data about all the subjects associated with a civil process, including the role they serve in regard to the process, such as, but not limited to:</t>
  </si>
  <si>
    <t>plaintiff</t>
  </si>
  <si>
    <t>defendant</t>
  </si>
  <si>
    <t>person to be served</t>
  </si>
  <si>
    <t>customers</t>
  </si>
  <si>
    <t>payment recipients</t>
  </si>
  <si>
    <t>Subjects associated with civil process entries must be integrated with system Master Name Index.</t>
  </si>
  <si>
    <t>The system will accept and maintain data on personnel assignments.</t>
  </si>
  <si>
    <t xml:space="preserve">The system is able to accept and maintain data on the activities associated with a civil process. </t>
  </si>
  <si>
    <t>The system is able to accept and maintain data on service attempts.</t>
  </si>
  <si>
    <t>The data accepted and maintained on service attempts include:</t>
  </si>
  <si>
    <t>attempt date</t>
  </si>
  <si>
    <t>attempt time</t>
  </si>
  <si>
    <t>service type</t>
  </si>
  <si>
    <t>substitute person to be served</t>
  </si>
  <si>
    <t>address</t>
  </si>
  <si>
    <t>miscellaneous comments (free-form narrative).</t>
  </si>
  <si>
    <t>The system will provide all service history.</t>
  </si>
  <si>
    <t xml:space="preserve">The system is able to accept, maintain and void associated fees. </t>
  </si>
  <si>
    <t>The system will correct account discrepancies with "write-off" transactions.</t>
  </si>
  <si>
    <t>The system will associate fees with agency-defined process types.</t>
  </si>
  <si>
    <t xml:space="preserve">The system can set up payment allocations and easily review a given process's allocations. </t>
  </si>
  <si>
    <t xml:space="preserve">The system provides review and posts a civil process's disbursements. </t>
  </si>
  <si>
    <t xml:space="preserve">The system can enable automatic disbursements. </t>
  </si>
  <si>
    <t>The system is able to import prepayment information into a new civil process record.</t>
  </si>
  <si>
    <t>The system will document and set travel rates.</t>
  </si>
  <si>
    <t>The system will track payments received.</t>
  </si>
  <si>
    <t>The system will create a payment schedule.</t>
  </si>
  <si>
    <t>The system will provide a view to payment history.</t>
  </si>
  <si>
    <t xml:space="preserve">The system is able to print checks. </t>
  </si>
  <si>
    <t>The system is able to tie each civil process category (e.g., general process, distress warrant, execution) to a specific bank and check template.</t>
  </si>
  <si>
    <t xml:space="preserve">The system is able to tie each civil process charge code to a fee or expense amount, disbursement codes and general ledger accounts. </t>
  </si>
  <si>
    <t xml:space="preserve">The system is able to tie each civil process activity to a rate (e.g., fee) and disbursement codes (in and out). </t>
  </si>
  <si>
    <t>The system enables the automatic updating of civil process statuses.</t>
  </si>
  <si>
    <t xml:space="preserve">The system enables the automatic creation of activity records whenever service attempts are recorded. </t>
  </si>
  <si>
    <t xml:space="preserve">The system enables automatic commission calculation for civil processes based on the amount of money paid against a judgment.  </t>
  </si>
  <si>
    <t xml:space="preserve">The system is able to create and maintain a list of civil process customers (e.g., the treasurer's office, law firms). </t>
  </si>
  <si>
    <t xml:space="preserve">The system is able to enable automatic interest rate calculation based on date range and the number of days in a year for which interest is calculated.  </t>
  </si>
  <si>
    <t xml:space="preserve">The system is able to set up the automatic crediting and debiting of general ledger accounts when monies are paid toward charges. </t>
  </si>
  <si>
    <t xml:space="preserve">The system is able to tie general ledger accounts to charge codes and track monies received and monies paid out for the processing of civil processes. </t>
  </si>
  <si>
    <t>The system is able to create department-specific reports from any and all captured fields.</t>
  </si>
  <si>
    <t>The Civil Process module integrates with the Jail/Corrections Management module.</t>
  </si>
  <si>
    <t>The system is able to associate a Civil Process record with an inmate in the Jail/Corrections Management module.</t>
  </si>
  <si>
    <t>The system is able to associate a Civil Process record with an inmate bond in the Jail/Corrections Management module.</t>
  </si>
  <si>
    <t>Description of Capability
Law Enforcement RMS
Crime Analysis</t>
  </si>
  <si>
    <t>Law Crime Analysis</t>
  </si>
  <si>
    <t>LCrmA</t>
  </si>
  <si>
    <t>The system will utilize existing data previously entered or transferred into other integrated application modules for use in crime analysis reporting.</t>
  </si>
  <si>
    <t>At a minimum, the following data will be extracted:</t>
  </si>
  <si>
    <t>Date of Offense</t>
  </si>
  <si>
    <t>Time of Offense</t>
  </si>
  <si>
    <t>Location of Offense</t>
  </si>
  <si>
    <t>Description of the Premises</t>
  </si>
  <si>
    <t>Type of Offense</t>
  </si>
  <si>
    <t>Method and Point of Entry</t>
  </si>
  <si>
    <t>Description of Weapons Used</t>
  </si>
  <si>
    <t>Description of Tools Used</t>
  </si>
  <si>
    <t>Victim Data (Age/Relationship)</t>
  </si>
  <si>
    <t>Type of Property Stolen</t>
  </si>
  <si>
    <t>Suspect Vehicle Description</t>
  </si>
  <si>
    <t>Suspect Description</t>
  </si>
  <si>
    <t>M.O. Parameters</t>
  </si>
  <si>
    <t>Hard Copy and Map Plotting</t>
  </si>
  <si>
    <t>The system can generate any reports using a report wizard.</t>
  </si>
  <si>
    <t>The system can generate a report that shows statistical data on crimes concerning the frequency and the distribution of crime throughout user-selected jurisdiction reporting districts.</t>
  </si>
  <si>
    <t>The system can generate a report that shows statistical data on crimes concerning the frequency and the distribution of crime throughout user-selected mapping layers available via the GIS maps (e.g. stations, sectors, grids, voting districts, etc.).</t>
  </si>
  <si>
    <t>The system is able to retrieve cases with similar crime modus operandi to assist investigators in solving crimes.</t>
  </si>
  <si>
    <t>The system is able to identify the overall activity per crime type within a selected date range and reporting district.</t>
  </si>
  <si>
    <t>The system can create reports that target specific types of crimes based on the following:</t>
  </si>
  <si>
    <t>Location (specific address) of Occurrence</t>
  </si>
  <si>
    <t>User Selected Crime Type</t>
  </si>
  <si>
    <t>Geographical Groupings of Crimes</t>
  </si>
  <si>
    <t>Similar Types of Victims</t>
  </si>
  <si>
    <t>Common M.O. of Crime</t>
  </si>
  <si>
    <t>Suspect Physical Description</t>
  </si>
  <si>
    <t>Tools Used</t>
  </si>
  <si>
    <t>Weapons Used</t>
  </si>
  <si>
    <t>Property Targeted for Theft</t>
  </si>
  <si>
    <t>Point and Method of Entry</t>
  </si>
  <si>
    <t>Scene Category of Crime</t>
  </si>
  <si>
    <t>Theft Category of Crime (e.g., shoplifting from buildings, vehicles)</t>
  </si>
  <si>
    <t>Crime Attempts</t>
  </si>
  <si>
    <t>The system allows the generation of ad hoc reports.</t>
  </si>
  <si>
    <t>The system allows data to be sorted based on any field used to create the report.</t>
  </si>
  <si>
    <t>The system can produce the following specific reports to support COMPSTAT oriented needs:</t>
  </si>
  <si>
    <t>Records entry activity by user (user ID), to include cases, citations, and accidents.</t>
  </si>
  <si>
    <t>Reports entered by deputy (deputy ID).</t>
  </si>
  <si>
    <t>Missing reports (reports where a case number was issued but the report is not in the main LERMS case module).</t>
  </si>
  <si>
    <t>Deputy activity log (calls for service based on clearance codes/dispositions assigned to call, by deputy and by shift).</t>
  </si>
  <si>
    <t>Open cases requiring supplements.</t>
  </si>
  <si>
    <t>The system can retrieve suspect names based on:</t>
  </si>
  <si>
    <t>Available photo</t>
  </si>
  <si>
    <t>Known Offender Address</t>
  </si>
  <si>
    <t>Past Criminal Contacts</t>
  </si>
  <si>
    <t>Past Vehicle Relations</t>
  </si>
  <si>
    <t>Pawn Transactions</t>
  </si>
  <si>
    <t>Weapon Registration</t>
  </si>
  <si>
    <t>Known Associates</t>
  </si>
  <si>
    <t>The system can retrieve suspect vehicle information based upon:</t>
  </si>
  <si>
    <t>Model Year of Vehicle</t>
  </si>
  <si>
    <t>Make of Vehicle</t>
  </si>
  <si>
    <t>Model of Vehicle</t>
  </si>
  <si>
    <t>Style of Vehicle</t>
  </si>
  <si>
    <t>Top and Bottom Color of Vehicle</t>
  </si>
  <si>
    <t>License Plate of Vehicle</t>
  </si>
  <si>
    <t>The system can retain information on vehicles obtained through:</t>
  </si>
  <si>
    <t>Field Interview Reports</t>
  </si>
  <si>
    <t>Prior Contacts with the Department</t>
  </si>
  <si>
    <t>Case Reports</t>
  </si>
  <si>
    <t>Citations/Moving Violations</t>
  </si>
  <si>
    <t>Accident Reports</t>
  </si>
  <si>
    <t>Want and Warrant Records</t>
  </si>
  <si>
    <t>Suspect Vehicles Record</t>
  </si>
  <si>
    <t>The system will retain M.O. characteristics in coded fields.</t>
  </si>
  <si>
    <t>The system is able to search for M.O. characteristics as selected parameters.</t>
  </si>
  <si>
    <t>The system is able to generate reports with M.O. parameters and crime specialties.</t>
  </si>
  <si>
    <t>The system will retain information on known offenders, such as:</t>
  </si>
  <si>
    <t>Past Criminal Contact</t>
  </si>
  <si>
    <t>Sex Offenders</t>
  </si>
  <si>
    <t>Narcotics Offenders</t>
  </si>
  <si>
    <t>Parolees</t>
  </si>
  <si>
    <t>Court Probationers</t>
  </si>
  <si>
    <t>Other Agency-defined Offender Types</t>
  </si>
  <si>
    <t>The system is able to capture and retrieve juvenile information, including:</t>
  </si>
  <si>
    <t>Juvenile Demographic Information</t>
  </si>
  <si>
    <t>Juvenile Personal Characteristics</t>
  </si>
  <si>
    <t>Juvenile Guardian Information</t>
  </si>
  <si>
    <t>The system is able to capture and retrieve crime analysis information from complaint records when information is included on a juvenile arrest.</t>
  </si>
  <si>
    <t>The system is able to link related complaints together through associated case numbers.</t>
  </si>
  <si>
    <t>The system allows report data to be exported in ASCII, delimited format.</t>
  </si>
  <si>
    <t>The system allows a report to be converted to PDF format.</t>
  </si>
  <si>
    <t>The system provides capability for data to be displayed as GIS spatial data map, e.g., pin-mapping, hot spots.</t>
  </si>
  <si>
    <t>The system allows report data to be exported to a GIS module.</t>
  </si>
  <si>
    <t>Description of Capability
Law Enforcement RMS
Crime Reporting</t>
  </si>
  <si>
    <t>Law Crime Reporting</t>
  </si>
  <si>
    <t xml:space="preserve">The system satisfies the physical requirements for automated submission (e.g., electronic file transfer, tape, bulletin board or Internet) to: </t>
  </si>
  <si>
    <t>LCrmR</t>
  </si>
  <si>
    <t>State Uniform Crime Reporting (UCR)</t>
  </si>
  <si>
    <t>Incident Based Reporting (IBR)</t>
  </si>
  <si>
    <t>The ability to track additions/modifications/deletions to already submitted data for reporting to the state, as required by State Reporting guidelines.</t>
  </si>
  <si>
    <t>The system has the ability to transmit changed and updated records as well as original records within the reported month.</t>
  </si>
  <si>
    <t>The system provides the required IBR data elements in the appropriate formats.</t>
  </si>
  <si>
    <t>The system provides the required UCR data elements in the appropriate formats.</t>
  </si>
  <si>
    <t>The system has the ability to edit the monthly UCR information and identify errors before submission.</t>
  </si>
  <si>
    <t>The system has the ability to edit the monthly IBR information and identify errors before submission.</t>
  </si>
  <si>
    <t>Description of Capability
Law Enforcement RMS
Data Analysis</t>
  </si>
  <si>
    <t>Law Data Analysis</t>
  </si>
  <si>
    <t>LDAnl</t>
  </si>
  <si>
    <t>The system provides a report wizard that guides users through the steps of generating reports.</t>
  </si>
  <si>
    <t>Authorized users can run a query on every field in the RMS software to generate reports.</t>
  </si>
  <si>
    <t>Ability to sort by any field used in a report query.</t>
  </si>
  <si>
    <t>The system tracks the following types of data:</t>
  </si>
  <si>
    <t>statistical</t>
  </si>
  <si>
    <t>operational</t>
  </si>
  <si>
    <t>investigative</t>
  </si>
  <si>
    <t>management</t>
  </si>
  <si>
    <t>administrative</t>
  </si>
  <si>
    <t>The data analysis module is fully integrated with RMS and all optional modules.</t>
  </si>
  <si>
    <t>Once data is extracted from a query, the user is able to:</t>
  </si>
  <si>
    <t>Save and Edit the query at a later date</t>
  </si>
  <si>
    <t>Export to one of the supported formats (e.g., Excel, XML, CSV, ASCII delimited file, text)</t>
  </si>
  <si>
    <t>Plot data on a map</t>
  </si>
  <si>
    <t>Generate and Print the final report</t>
  </si>
  <si>
    <t>Users can only query data they are authorized to view within the system.</t>
  </si>
  <si>
    <t>The system allows users to customize the following report elements:</t>
  </si>
  <si>
    <t>Font</t>
  </si>
  <si>
    <t>Alignment</t>
  </si>
  <si>
    <t>Titles and Subtitles</t>
  </si>
  <si>
    <t>Graphics (e.g., agency logo)</t>
  </si>
  <si>
    <t>Addresses</t>
  </si>
  <si>
    <t>Phone numbers</t>
  </si>
  <si>
    <t>The system supports electronic transfer of reports.</t>
  </si>
  <si>
    <t>The system provides customizable pull-down menus that allow users to select data to query.</t>
  </si>
  <si>
    <t>The software supports pin-mapping.</t>
  </si>
  <si>
    <t xml:space="preserve">The software supports plotting incidents on a map to show, but not limited: </t>
  </si>
  <si>
    <t>Incidents near specific businesses, such as liquor stores</t>
  </si>
  <si>
    <t>Incidents near specific street, cross streets, stop lights, etc.</t>
  </si>
  <si>
    <t>Incidents near specific schools</t>
  </si>
  <si>
    <t>Incidents in specific regions</t>
  </si>
  <si>
    <t xml:space="preserve">Incidents by type </t>
  </si>
  <si>
    <t>Incidents by date/time</t>
  </si>
  <si>
    <t xml:space="preserve">The system is able to display detailed information about an incident by using mouse-over of the map icon.  </t>
  </si>
  <si>
    <t>The system provides the ability to zoom and pan.</t>
  </si>
  <si>
    <t>The system is able to apply multiple map layers for more details.</t>
  </si>
  <si>
    <t>The system can generate a density map to display the results of inquiries.</t>
  </si>
  <si>
    <t>The system can generate a hot spot map to show high crime areas.</t>
  </si>
  <si>
    <t>The system is capable of exporting data to third party applications.</t>
  </si>
  <si>
    <t>The system has the ability to map crime trends on the following, but not limited to:</t>
  </si>
  <si>
    <t>M.O.</t>
  </si>
  <si>
    <t>location</t>
  </si>
  <si>
    <t>subject</t>
  </si>
  <si>
    <t>weapon</t>
  </si>
  <si>
    <t>The software provides an agency-defined list of topics located in the drop down menus, including:</t>
  </si>
  <si>
    <t>Offenses</t>
  </si>
  <si>
    <t>Warrants</t>
  </si>
  <si>
    <t>Tickets/Citations</t>
  </si>
  <si>
    <t>Master Name Index</t>
  </si>
  <si>
    <t>Officer Initiated Calls</t>
  </si>
  <si>
    <t>Case Subjects</t>
  </si>
  <si>
    <t>Fire Incidents</t>
  </si>
  <si>
    <t>Bookings</t>
  </si>
  <si>
    <t>The system allows users to specify information such as, but not limited to, the following:</t>
  </si>
  <si>
    <t>Date and Date Ranges</t>
  </si>
  <si>
    <t>Time and Time Ranges</t>
  </si>
  <si>
    <t>ORIs</t>
  </si>
  <si>
    <t>Address and Address Ranges</t>
  </si>
  <si>
    <t>Types</t>
  </si>
  <si>
    <t>Maps</t>
  </si>
  <si>
    <t>Specific Beats</t>
  </si>
  <si>
    <t>The system has the ability to name and save a query.</t>
  </si>
  <si>
    <t>The system has the ability to access a saved query.</t>
  </si>
  <si>
    <t>The system allows authorized users to access any query created by another user.</t>
  </si>
  <si>
    <t>The system allows users to only access a query they have created.</t>
  </si>
  <si>
    <t>The system supports agency-defined icons in crime mapping to represent records from the query.</t>
  </si>
  <si>
    <t>Description of Capability
Law Enforcement RMS
Gang Tracking</t>
  </si>
  <si>
    <t>Law Gang Tracking</t>
  </si>
  <si>
    <t>LGang</t>
  </si>
  <si>
    <t>The system accepts and maintains information about gangs.</t>
  </si>
  <si>
    <t xml:space="preserve">The system accepts and maintains information about individual gang members. </t>
  </si>
  <si>
    <t>The system tracks gang activity.</t>
  </si>
  <si>
    <t>The system tracks individual gang member activity.</t>
  </si>
  <si>
    <t xml:space="preserve">The system will alert users to identified gang locations. </t>
  </si>
  <si>
    <t xml:space="preserve">The system will alert users to identified gang members. </t>
  </si>
  <si>
    <t xml:space="preserve">The system will alert users to identified gang/gang member vehicles. </t>
  </si>
  <si>
    <t>The system allows gang tracking data to be secured from unauthorized users.</t>
  </si>
  <si>
    <t>The system allows gang case data (that does not include IBR and/or UCR reporting elements) to be maintained separately from other agency case information.</t>
  </si>
  <si>
    <t>The system allows gang case data to be approved for general viewing based on approval of authorized user.</t>
  </si>
  <si>
    <t xml:space="preserve">The system accepts and maintains the following basic gang related information: </t>
  </si>
  <si>
    <t>Gang name</t>
  </si>
  <si>
    <t>Gang type</t>
  </si>
  <si>
    <t>Location</t>
  </si>
  <si>
    <t>Estimated number of members</t>
  </si>
  <si>
    <t>Alliances/origin</t>
  </si>
  <si>
    <t>Ethnicity</t>
  </si>
  <si>
    <t>Dress/colors</t>
  </si>
  <si>
    <t>Number of sub-groups</t>
  </si>
  <si>
    <t>Reporting district</t>
  </si>
  <si>
    <t>General description (free-from text narrative)</t>
  </si>
  <si>
    <t>Modus operandi</t>
  </si>
  <si>
    <t>Weapons</t>
  </si>
  <si>
    <t>Associated gangs</t>
  </si>
  <si>
    <t>The system accepts and tracks gang-related activities.</t>
  </si>
  <si>
    <t>The system accepts and maintains records on individual members of a gang, including, at a minimum:</t>
  </si>
  <si>
    <t>start/first contact date</t>
  </si>
  <si>
    <t>gang relationship</t>
  </si>
  <si>
    <t>known vehicles</t>
  </si>
  <si>
    <t xml:space="preserve">The system has the capability of attaching multiple supporting documents of various types to a gang record. </t>
  </si>
  <si>
    <t xml:space="preserve">The system is able to search for gang information using the following criteria: </t>
  </si>
  <si>
    <t>Agency system number</t>
  </si>
  <si>
    <t>Alliance/origin</t>
  </si>
  <si>
    <t>Gang member</t>
  </si>
  <si>
    <t>Gang member Alias Name</t>
  </si>
  <si>
    <t>Gang member Alias Name (Multiple)</t>
  </si>
  <si>
    <t>The system will accept and maintain multiple contact numbers associated with gangs.</t>
  </si>
  <si>
    <t>The system will accept and maintain multiple contact numbers associated with individual gang members.</t>
  </si>
  <si>
    <t>The module must require date, time, code, type and officer name to create an activity record.</t>
  </si>
  <si>
    <t xml:space="preserve">The system will accept, maintain, and track intelligence records, i.e., information received from various informants about a gang or gang member.  </t>
  </si>
  <si>
    <t xml:space="preserve">The system can evaluate received intelligence. </t>
  </si>
  <si>
    <t xml:space="preserve">The system is able to accept, maintain, and track separate records on informants. </t>
  </si>
  <si>
    <t xml:space="preserve">The system tracks informants by informant code. </t>
  </si>
  <si>
    <t>The system can generate gang related reports.</t>
  </si>
  <si>
    <t>The Gang Tracking Module integrates with the Jail Management module (shows gang-related information, when applicable, on an inmate record).</t>
  </si>
  <si>
    <t>Description of Capability
Law Enforcement RMS
Narcotics</t>
  </si>
  <si>
    <t>Law Narcotics</t>
  </si>
  <si>
    <t>LNarc</t>
  </si>
  <si>
    <t xml:space="preserve">An authorized user has the ability to create and maintain agency-defined investigation types. </t>
  </si>
  <si>
    <t>An authorized user has the ability to create agency-defined investigation statuses.</t>
  </si>
  <si>
    <t xml:space="preserve">Investigation records are tied to a location and provide full access to location history. </t>
  </si>
  <si>
    <t xml:space="preserve">The system is able to tie an investigation to a case number and case ORI. </t>
  </si>
  <si>
    <t>The system manages associated assignments within the investigation record.</t>
  </si>
  <si>
    <t>The system tracks all investigation activities within the investigation record.</t>
  </si>
  <si>
    <t xml:space="preserve">The system is able to tie to associated intelligence records and other investigation numbers. </t>
  </si>
  <si>
    <t>The system is able to track an unlimited number of subjects with full access to their master name files and agency histories.</t>
  </si>
  <si>
    <t xml:space="preserve">The system is able to track subject activities. </t>
  </si>
  <si>
    <t xml:space="preserve">The system is able to tie an unlimited number of confidential informants to an investigation record. </t>
  </si>
  <si>
    <t>The system is able to track an unlimited number of associated vehicles.</t>
  </si>
  <si>
    <t xml:space="preserve">The system tracks all charges (pending or otherwise) associated with an investigation. </t>
  </si>
  <si>
    <t xml:space="preserve">The system tracks court information associated with a charge. </t>
  </si>
  <si>
    <t xml:space="preserve">The system tracks all drug buys, i.e., narcotics purchased during the course of the investigation. </t>
  </si>
  <si>
    <t xml:space="preserve">The system tracks all drug purchasing locations. </t>
  </si>
  <si>
    <t>The system tracks all monies used in drug buys.</t>
  </si>
  <si>
    <t xml:space="preserve">The system tracks all charges associated with a particular drug buy. </t>
  </si>
  <si>
    <t>The system documents all laboratory results tied to a drug buy.</t>
  </si>
  <si>
    <t>An authorized user can attach multiple supporting documents of various types to a drug buy record.</t>
  </si>
  <si>
    <t xml:space="preserve">The system tracks property associated with the investigation. </t>
  </si>
  <si>
    <t xml:space="preserve">An authorized user can attach unlimited supporting documents of various types to an investigation record. </t>
  </si>
  <si>
    <t>An authorized user is able to determine numbering system for investigation records, including optional auto-incrementing.</t>
  </si>
  <si>
    <t>The system is able to generate a variety of narcotics related reports to facilitate statistical analysis.</t>
  </si>
  <si>
    <t xml:space="preserve">An authorized user is able to create, maintain and track intelligence records associated with narcotics investigations. </t>
  </si>
  <si>
    <t xml:space="preserve">The system is able to tie a confidential informant to an intelligence record. </t>
  </si>
  <si>
    <t xml:space="preserve">The system can secure intelligence records and make them accessible to only those users with the proper Narcotics Management security permissions. </t>
  </si>
  <si>
    <t xml:space="preserve">The system has the capability for entry and maintenance of information about intelligence related payments. </t>
  </si>
  <si>
    <t>The system has the capability to tie intelligence to and define roles for the following:</t>
  </si>
  <si>
    <t>Person</t>
  </si>
  <si>
    <t>Vehicle</t>
  </si>
  <si>
    <t>Ensuing investigation</t>
  </si>
  <si>
    <t xml:space="preserve">An authorized user can attach unlimited supporting documents of various types to an intelligence record. </t>
  </si>
  <si>
    <t xml:space="preserve">The system has the capability to create, maintain and track separate records about confidential informants. </t>
  </si>
  <si>
    <t xml:space="preserve">The system has the capability to track all confidential informant activities. </t>
  </si>
  <si>
    <t xml:space="preserve">The system has the capability to document current confidential informant status. </t>
  </si>
  <si>
    <t>The system has the capability to document and track confidential informant reliability.</t>
  </si>
  <si>
    <t xml:space="preserve">The system has the capability to track all monies paid to a confidential informant. </t>
  </si>
  <si>
    <t>The system has the capability to attach multiple supporting documents of various types to a confidential informant record.</t>
  </si>
  <si>
    <t xml:space="preserve">The system is able to track all narcotics-related funds and transactions. </t>
  </si>
  <si>
    <t xml:space="preserve">The system is able to set user security permissions for all narcotics applications and reports.   </t>
  </si>
  <si>
    <t>The system is able to share department-specific and designated information when approved by an authorized user.</t>
  </si>
  <si>
    <t>Description of Capability
Law Enforcement RMS
Fleet Maintenance</t>
  </si>
  <si>
    <t>Law Fleet Maintenance</t>
  </si>
  <si>
    <t>LFM</t>
  </si>
  <si>
    <t>The system tracks department vehicles by department-specific vehicle type.</t>
  </si>
  <si>
    <t>The system tracks department vehicles by department-issued unit number.</t>
  </si>
  <si>
    <t>The system associates a vehicle with an inventory number.</t>
  </si>
  <si>
    <t xml:space="preserve">The system accepts and maintains purchase information, including the following: </t>
  </si>
  <si>
    <t>Purchase date</t>
  </si>
  <si>
    <t>Individual or business from whom the vehicle was purchased</t>
  </si>
  <si>
    <t>Original cost</t>
  </si>
  <si>
    <t>First in service date</t>
  </si>
  <si>
    <t>Scheduled replacement date</t>
  </si>
  <si>
    <t>The system indicates the vehicle's current status and the date the status was set.</t>
  </si>
  <si>
    <t>The system flags a vehicle as in/out of service.</t>
  </si>
  <si>
    <t xml:space="preserve">The system accepts and maintains the following basic vehicle information: </t>
  </si>
  <si>
    <t>Make and model (model ties make)</t>
  </si>
  <si>
    <t>Model year</t>
  </si>
  <si>
    <t>VIN</t>
  </si>
  <si>
    <t>License plate</t>
  </si>
  <si>
    <t>License plate state</t>
  </si>
  <si>
    <t>Vehicle style</t>
  </si>
  <si>
    <t>Description (free-form narrative)</t>
  </si>
  <si>
    <t>The system can assign a vehicle to a:</t>
  </si>
  <si>
    <t>station</t>
  </si>
  <si>
    <t>unit number</t>
  </si>
  <si>
    <t>Officer/Personnel</t>
  </si>
  <si>
    <t xml:space="preserve">The system is able to document the following information about vehicle size: </t>
  </si>
  <si>
    <t>Height</t>
  </si>
  <si>
    <t>Width</t>
  </si>
  <si>
    <t>Length</t>
  </si>
  <si>
    <t>GVWR</t>
  </si>
  <si>
    <t>Wheel base</t>
  </si>
  <si>
    <t xml:space="preserve">The system tracks the following information about operation specifications: </t>
  </si>
  <si>
    <t>Turn radius</t>
  </si>
  <si>
    <t>Maximum altitude</t>
  </si>
  <si>
    <t>Maximum grade</t>
  </si>
  <si>
    <t xml:space="preserve">The system tracks information about air temperature range.  </t>
  </si>
  <si>
    <t xml:space="preserve">The system tracks the following engine information: </t>
  </si>
  <si>
    <t>Manufacturer</t>
  </si>
  <si>
    <t xml:space="preserve">Model </t>
  </si>
  <si>
    <t>Oil type</t>
  </si>
  <si>
    <t>Fuel type</t>
  </si>
  <si>
    <t>Fuel tank capacity</t>
  </si>
  <si>
    <t>Units</t>
  </si>
  <si>
    <t>Number of cylinders</t>
  </si>
  <si>
    <t>Horsepower</t>
  </si>
  <si>
    <t>Transmission Type</t>
  </si>
  <si>
    <t>The system tracks the following battery information:</t>
  </si>
  <si>
    <t>manufacturer</t>
  </si>
  <si>
    <t>model</t>
  </si>
  <si>
    <t>capacity</t>
  </si>
  <si>
    <t>installation date</t>
  </si>
  <si>
    <t>The system tracks the following vehicle electrical system requirements:</t>
  </si>
  <si>
    <t>number of volts</t>
  </si>
  <si>
    <t>output in amperes</t>
  </si>
  <si>
    <t>The system tracks any tanks the vehicle may contain.</t>
  </si>
  <si>
    <t>The system tracks the following vehicle tank information:</t>
  </si>
  <si>
    <t>type</t>
  </si>
  <si>
    <t>The system tracks tire information.</t>
  </si>
  <si>
    <t>The system tracks the following tire information:</t>
  </si>
  <si>
    <t>make</t>
  </si>
  <si>
    <t>size</t>
  </si>
  <si>
    <t>pressure</t>
  </si>
  <si>
    <t>The system tracks department-specific vehicle activities.</t>
  </si>
  <si>
    <t>The system will schedule a vehicle for any type of maintenance.</t>
  </si>
  <si>
    <t xml:space="preserve">The system tracks a vehicle's maintenance history. </t>
  </si>
  <si>
    <t>The system tracks vendors that have performed maintenance on a vehicle.</t>
  </si>
  <si>
    <t>The system tracks vehicle maintenance costs.</t>
  </si>
  <si>
    <t xml:space="preserve">The system records a vehicle's fuel and oil usage.  </t>
  </si>
  <si>
    <t xml:space="preserve">The system will generate the following vehicle related reports: </t>
  </si>
  <si>
    <t>Vehicle Detail Report</t>
  </si>
  <si>
    <t>Vehicle Fuel/Oil Usage</t>
  </si>
  <si>
    <t>Vehicle Listing</t>
  </si>
  <si>
    <t>Vehicle Maintenance Schedule Report</t>
  </si>
  <si>
    <t xml:space="preserve">The system has the ability to attach supporting documents to a vehicle record.  </t>
  </si>
  <si>
    <t>Description of Capability
Law Enforcement RMS
Field Interview</t>
  </si>
  <si>
    <t>Law Field Interview</t>
  </si>
  <si>
    <t>LFldl</t>
  </si>
  <si>
    <t xml:space="preserve">The Field Investigations module can be accessed and updated from a mobile data device. </t>
  </si>
  <si>
    <t xml:space="preserve">The system is capable of associating an investigation to a specific case. </t>
  </si>
  <si>
    <t xml:space="preserve">The system maintains the following basic contact information:  </t>
  </si>
  <si>
    <t>Contact date/time</t>
  </si>
  <si>
    <t>Contact type</t>
  </si>
  <si>
    <t>Contact reason</t>
  </si>
  <si>
    <t>Ability to add multiple contacts</t>
  </si>
  <si>
    <t>Ability to add suspect vehicle</t>
  </si>
  <si>
    <t>Ability to add multiple suspect vehicles</t>
  </si>
  <si>
    <t>The system accepts and maintains information sources (e.g., rumors, anonymous tips, confidential informants, first-hand accounts from a law enforcement personnel).</t>
  </si>
  <si>
    <t>The system has the ability to grade the credibility of each source (e.g., reliable, unreliable, unknown).</t>
  </si>
  <si>
    <t>The system has the ability to close any investigation record to allow access only to specified authorized users.</t>
  </si>
  <si>
    <t xml:space="preserve">The system will associate an investigation with a specific bureau. </t>
  </si>
  <si>
    <t>The system will associate an investigation with a specific reporting district.</t>
  </si>
  <si>
    <t xml:space="preserve">The system can identify a contact by master name. </t>
  </si>
  <si>
    <t xml:space="preserve">The system can identify a contact by associated case subject. </t>
  </si>
  <si>
    <t xml:space="preserve">The system will accept and maintain contact vehicle information. </t>
  </si>
  <si>
    <t xml:space="preserve">The system will accept maintain all officers associated with the investigation. </t>
  </si>
  <si>
    <t xml:space="preserve">The system is able to attach multiple documents of various types to an investigation record. </t>
  </si>
  <si>
    <t>The system is able to link or group all known associates at a given criminal location.</t>
  </si>
  <si>
    <t>The Field Investigations record can be searched and sorted by any field of the record.</t>
  </si>
  <si>
    <t>The system can generate any report using a report wizard.</t>
  </si>
  <si>
    <t>The system is able to track field investigations by:</t>
  </si>
  <si>
    <t>Case number</t>
  </si>
  <si>
    <t>Date/date range</t>
  </si>
  <si>
    <t>Field investigation number</t>
  </si>
  <si>
    <t>Investigating officer</t>
  </si>
  <si>
    <t>Contact name</t>
  </si>
  <si>
    <t>Description of Capability
Law Enforcement RMS
Field Reporting</t>
  </si>
  <si>
    <t>Law Field Reporting</t>
  </si>
  <si>
    <t>LFldR</t>
  </si>
  <si>
    <t>The software supports entry of field activity from the mobile device.</t>
  </si>
  <si>
    <t>Field activity includes the entry and update to:</t>
  </si>
  <si>
    <t>Field Interview</t>
  </si>
  <si>
    <t>Civil process</t>
  </si>
  <si>
    <t>Field investigations</t>
  </si>
  <si>
    <t>Supplements</t>
  </si>
  <si>
    <t>Tickets</t>
  </si>
  <si>
    <t>User-defined forms</t>
  </si>
  <si>
    <t>The forms and reports merge (into RMS) process is agency-defined.</t>
  </si>
  <si>
    <t>The software has the ability to add business logic to form entry (e.g. If property crime, make property fields required)</t>
  </si>
  <si>
    <t>The system has the ability to include domestic-related fields outlined in case entry to be available for entry within the Field Reporting module.</t>
  </si>
  <si>
    <t>The software supports an Incident Based Reporting (IBR) compliant data schema.</t>
  </si>
  <si>
    <t>The software supports a Uniform Crime Reporting (UCR) compliant data schema.</t>
  </si>
  <si>
    <t>The software has configurable form/field rules that will detect IBR errors at data entry time.</t>
  </si>
  <si>
    <t>The software has configurable form/field rules that will detect UCR errors at data entry time.</t>
  </si>
  <si>
    <t>The printed output from field report type is agency configurable.</t>
  </si>
  <si>
    <t>The software is able to use a scanned image as a background for the report.</t>
  </si>
  <si>
    <t>The software allows an officer to review the report for errors and warnings before submitting to a supervisor.</t>
  </si>
  <si>
    <t>The software supports supervisor review.</t>
  </si>
  <si>
    <t>The software allows for upload of officer reports using the following:</t>
  </si>
  <si>
    <t>Removable/Portable media (USB drives)</t>
  </si>
  <si>
    <t>Wireless (RF) over any protocol and network including, but not limited to:(i.e. private radio, commercial wireless network, mesh, etc.)</t>
  </si>
  <si>
    <t>The system can utilize NetMotion Wireless mobile VPN software application to help manage connectivity to the wireless network.</t>
  </si>
  <si>
    <t>If connectivity is lost, data entered on forms is stored for later recall and upload once connectivity is restored.</t>
  </si>
  <si>
    <t>The software supports printing of a Field Report prior to being merged into the RMS database.</t>
  </si>
  <si>
    <t>The software allows an authorized user to merge officer reports into an existing Records Management Database.</t>
  </si>
  <si>
    <t xml:space="preserve">The software provides a clipboard function that allows a user to enter and maintain notes as needed.  </t>
  </si>
  <si>
    <t>The clipboard function stores data in folders as configured by the user.</t>
  </si>
  <si>
    <t>Data in the clipboard function can be deleted as desired by the user.</t>
  </si>
  <si>
    <t>Data in the clipboard function can be added to forms of system modules using cut-and-paste.</t>
  </si>
  <si>
    <t>The software attaches a copy of the report into the RMS as a PDF.</t>
  </si>
  <si>
    <t>The software attaches a copy of all supplements into the RMS as a PDF.</t>
  </si>
  <si>
    <t>The software supports the downloading of tables to all mobile devices, eliminating the need to update tables on individual devices.</t>
  </si>
  <si>
    <t>The software supports field reporting access security at the user level.</t>
  </si>
  <si>
    <t>The software supports field reporting access security at the device level .</t>
  </si>
  <si>
    <t>Incomplete reports can be completed on any other device that has the field based reporting software installed.</t>
  </si>
  <si>
    <t xml:space="preserve">The software supports narrative text entry with spell checker. </t>
  </si>
  <si>
    <t>The software has automatic spell check.</t>
  </si>
  <si>
    <t>An authorized user can enable and disable automatic spell check by command.</t>
  </si>
  <si>
    <t>The software is table-driven.</t>
  </si>
  <si>
    <t>All field reporting drop down lists utilize common data from common fields in all applicable RMS modules and do not require separate entry.</t>
  </si>
  <si>
    <t>All field reporting drop down lists remain in sync with common data lists throughout the RMS application.</t>
  </si>
  <si>
    <t>The merge process supports merging one record at a time.</t>
  </si>
  <si>
    <t>The system automatically populates the fields in the RMS database during the merge process.</t>
  </si>
  <si>
    <t>The system provides the ability to enter and complete accident diagrams.</t>
  </si>
  <si>
    <t>Accident diagrams are accessible from the Field Reporting module and from RMS.</t>
  </si>
  <si>
    <t>An authorized user can configure default values and text that is available for use with any report field.</t>
  </si>
  <si>
    <t>The system supports agency-defined data entry screens for all field reports.</t>
  </si>
  <si>
    <t>The system supports multiple report types for each incident allowing separate screens for specific report types.</t>
  </si>
  <si>
    <t>The system supports text cut-and-paste between sections of a report.</t>
  </si>
  <si>
    <t>The system supports text cut-and-paste between sections of different reports.</t>
  </si>
  <si>
    <t>The system supports text cut-and-paste between modules of the application.</t>
  </si>
  <si>
    <t>The system allows a user to create a new report based on the data of an existing report. This would copy the applicable data out of one report and into another.</t>
  </si>
  <si>
    <t>The system is capable of in-vehicle printing.</t>
  </si>
  <si>
    <t>The system allows the entry of notations on every form and field as needed.</t>
  </si>
  <si>
    <t>The system supports touch screen functionality.</t>
  </si>
  <si>
    <t>The system allows the definition of business rules on any form.</t>
  </si>
  <si>
    <t>The system allows for the use of client installed forms.</t>
  </si>
  <si>
    <t>The system allows for the use of Web-based forms.</t>
  </si>
  <si>
    <t>The system supports forms incorporating dynamic data entry user interface.   For example, data entered in field of a form with a certain value will make other fields of that form mandatory entry fields.</t>
  </si>
  <si>
    <t>The software allows for a report to be transmitted to a supervisor and back to individual for review and editing over the wireless network.</t>
  </si>
  <si>
    <t>The software supports encryption during all processes both on the local client and over the wireless network.</t>
  </si>
  <si>
    <t>Description of Capability
Law Enforcement RMS
Impounded Vehicle Processing</t>
  </si>
  <si>
    <t>Law Impounded Vehicle Processing</t>
  </si>
  <si>
    <t>An authorized users is able to enter and maintain the details of an impounded vehicle, including the following general information:</t>
  </si>
  <si>
    <t>LImpV</t>
  </si>
  <si>
    <t>Impound Date/Time</t>
  </si>
  <si>
    <t>Impound Lot</t>
  </si>
  <si>
    <t>Reason for Impounding</t>
  </si>
  <si>
    <t>Place of Storage</t>
  </si>
  <si>
    <t>Location Impounded From</t>
  </si>
  <si>
    <t>Towing Service</t>
  </si>
  <si>
    <t>Impounding Officers</t>
  </si>
  <si>
    <t>Vehicle Information (e.g. make, model, color, VIN, Plate/Tag)</t>
  </si>
  <si>
    <t>An authorized user can enter owner information based on master name file selection, if name is available.</t>
  </si>
  <si>
    <t xml:space="preserve">The system indicates owner notification date/time. </t>
  </si>
  <si>
    <t xml:space="preserve">The system accepts and maintains disposition information. </t>
  </si>
  <si>
    <t>The system accepts and maintains vehicle release information.</t>
  </si>
  <si>
    <t xml:space="preserve">The system accepts and maintains associated incident, case, arrest, warrant, and booking information. </t>
  </si>
  <si>
    <t xml:space="preserve">The system tracks associated fees. </t>
  </si>
  <si>
    <t xml:space="preserve">The system has the capability of attaching multiple supporting documents of various types to an impounded vehicle record. </t>
  </si>
  <si>
    <t>Description of Capability
Law Enforcement RMS
Gun Permits and Registration</t>
  </si>
  <si>
    <t>Law Gun Permits and Registration</t>
  </si>
  <si>
    <t>The gun permit application tracks the details of an issued permit, including:</t>
  </si>
  <si>
    <t>LGun</t>
  </si>
  <si>
    <t>Permit holder</t>
  </si>
  <si>
    <t>Permit type</t>
  </si>
  <si>
    <t>Permit status</t>
  </si>
  <si>
    <t>Permit issue date</t>
  </si>
  <si>
    <t>Permit expiration date</t>
  </si>
  <si>
    <t>Status date/time</t>
  </si>
  <si>
    <t>Rejection/revocation reason</t>
  </si>
  <si>
    <t>Application date</t>
  </si>
  <si>
    <t>Date reapplied</t>
  </si>
  <si>
    <t>Date of last CCH check</t>
  </si>
  <si>
    <t>Dates prints returned</t>
  </si>
  <si>
    <t>Date turned over to gun board</t>
  </si>
  <si>
    <t>The system has the ability to view permit status history.</t>
  </si>
  <si>
    <t xml:space="preserve">The system is able to attach multiple supporting documents of various types to a gun permit record. </t>
  </si>
  <si>
    <t>The gun registration application tracks the details of an issued registration, including:</t>
  </si>
  <si>
    <t>Registration Holder</t>
  </si>
  <si>
    <t>Registration Type</t>
  </si>
  <si>
    <t>Registration Status</t>
  </si>
  <si>
    <t>Registration Issue Date</t>
  </si>
  <si>
    <t>Registration Expiration Date</t>
  </si>
  <si>
    <t>The state in which the gun is registered</t>
  </si>
  <si>
    <t xml:space="preserve">The system is able to attach multiple supporting documents of various types to a gun registration record. </t>
  </si>
  <si>
    <t>Description of Capability
Law Enforcement RMS
Lineup / Mug Shot</t>
  </si>
  <si>
    <t>Law Lineup / Mug Shot</t>
  </si>
  <si>
    <t>The image can be uploaded and stored from:</t>
  </si>
  <si>
    <t>LMug</t>
  </si>
  <si>
    <t>direct connect with a digital camera</t>
  </si>
  <si>
    <t>computer hard drive</t>
  </si>
  <si>
    <t>Other RMS modules</t>
  </si>
  <si>
    <t>The Lineup / Mug Shot module is able to create photo lineups based on selected personal characteristics determined by the user, e.g., age, DOB, weight, DL number, SSN.</t>
  </si>
  <si>
    <t>The Lineup / Mug Shot module is able to create photo lineups based on selected personal characteristics ranges as determined by the user.</t>
  </si>
  <si>
    <t>The system provides the ability to save a photo lineup.</t>
  </si>
  <si>
    <t>A photo line up that is saved maintains the image ordering that was defined at the time it was saved (saved line ups have a fixed image order).</t>
  </si>
  <si>
    <t>The photo lineup can be attached to an incident record.</t>
  </si>
  <si>
    <t>The system has the ability to store name information with each saved lineup image that originates from outside the RMS.</t>
  </si>
  <si>
    <t>The system has the ability to print a lineup record to a hard copy.</t>
  </si>
  <si>
    <t>The system has the ability to lock a lineup record for use in an investigation to only allow access by authorized user(s).</t>
  </si>
  <si>
    <t>The system can build a six image lineup.</t>
  </si>
  <si>
    <t>The system can build an eight image lineup.</t>
  </si>
  <si>
    <t>The system can randomize the order of the images in the lineup, each time it is displayed.</t>
  </si>
  <si>
    <t>The Lineup / Mugshot module does not allow multiple pictures of the same individual (historic photos) to be entered into a lineup</t>
  </si>
  <si>
    <t xml:space="preserve">The Lineup / Mugshot lineup utility enables a user to enter multiple search criteria at the same time, rather than only enabling them to search one field at a time.  </t>
  </si>
  <si>
    <t>The Lineup / Mugshot lineup utility fills the lineup with a randomly selected set of photos from the search, user-selected photos, or a combination of random and user selected.</t>
  </si>
  <si>
    <t>The Lineup / Mugshot lineup utility allows the user to ensure a specific photo is included in the lineup.</t>
  </si>
  <si>
    <t xml:space="preserve">Advanced Image Search capabilities include the ability to search on: </t>
  </si>
  <si>
    <t>partial information</t>
  </si>
  <si>
    <t>ranges</t>
  </si>
  <si>
    <t>like values</t>
  </si>
  <si>
    <t>greater than</t>
  </si>
  <si>
    <t>less than</t>
  </si>
  <si>
    <t>equal to</t>
  </si>
  <si>
    <t>The user is capable of flagging a Master Name and image from being displayed in the Lineup Search by selecting a remove image feature.  The name and the image are no longer provided as an option for the search return of available candidates.</t>
  </si>
  <si>
    <t>The System provides the ability to e-mail a created photo line up.</t>
  </si>
  <si>
    <t>The System provides the ability to crop images (for uniformity of formatting and presentation).</t>
  </si>
  <si>
    <t>Description of Capability
Law Enforcement RMS
License and Permits</t>
  </si>
  <si>
    <t>Law License and Permits</t>
  </si>
  <si>
    <t>LPerm</t>
  </si>
  <si>
    <t>The License and Permit module can be accessed from CAD.</t>
  </si>
  <si>
    <t>The License and Permit module can be accessed from a mobile device.</t>
  </si>
  <si>
    <t>The License and Permit module can be accessed from the RMS (both law and fire) module.</t>
  </si>
  <si>
    <t>The locations maintained in the License and Permit module can be displayed using a GIS mapping capability.</t>
  </si>
  <si>
    <t>Permits</t>
  </si>
  <si>
    <t>The system is able to track and issue permits.</t>
  </si>
  <si>
    <t>The system can capture and maintain the following permit information, including:</t>
  </si>
  <si>
    <t>Permit number</t>
  </si>
  <si>
    <t>Permit status date/time</t>
  </si>
  <si>
    <t>Permit holder name</t>
  </si>
  <si>
    <t>Permit holder address</t>
  </si>
  <si>
    <t>Permit holder telephone number</t>
  </si>
  <si>
    <t>Business name</t>
  </si>
  <si>
    <t>Business address or location</t>
  </si>
  <si>
    <t>Event name</t>
  </si>
  <si>
    <t>Event type</t>
  </si>
  <si>
    <t>Permit rejection / revocation date</t>
  </si>
  <si>
    <t>Permit rejection / revocation reason</t>
  </si>
  <si>
    <t>Permit rejection / revocation resolution</t>
  </si>
  <si>
    <t>Fee date</t>
  </si>
  <si>
    <t>Fee (dollar value collected)</t>
  </si>
  <si>
    <t>The system allows the agency to create and maintain permit types, e.g., burning permit, solicitation permit.</t>
  </si>
  <si>
    <t>The system allows the permit to be associated with a person or a business.</t>
  </si>
  <si>
    <t>The system allows the permit to be associated with a business address or business location.</t>
  </si>
  <si>
    <t xml:space="preserve">The system is able to attach multiple supporting documents of various types to a permit record. </t>
  </si>
  <si>
    <t>The system has the ability to print the permit in a format determined by the agency.</t>
  </si>
  <si>
    <t>The system has the ability to print permits in using various, selectable formats.</t>
  </si>
  <si>
    <t>Licenses</t>
  </si>
  <si>
    <t>The system is able to track and issue licenses.</t>
  </si>
  <si>
    <t>The system can capture and maintain the following license information, including:</t>
  </si>
  <si>
    <t>License number</t>
  </si>
  <si>
    <t>License type</t>
  </si>
  <si>
    <t>License status</t>
  </si>
  <si>
    <t>License status date/time</t>
  </si>
  <si>
    <t>License application date</t>
  </si>
  <si>
    <t>License issue date</t>
  </si>
  <si>
    <t>License expiration date</t>
  </si>
  <si>
    <t>License holder name</t>
  </si>
  <si>
    <t>License holder address</t>
  </si>
  <si>
    <t>License holder telephone number</t>
  </si>
  <si>
    <t>License holder photograph</t>
  </si>
  <si>
    <t>The system has the ability to view license status history.</t>
  </si>
  <si>
    <t xml:space="preserve">The system is able to attach a picture of the license holder to the license record. </t>
  </si>
  <si>
    <t xml:space="preserve">The system is able to attach multiple supporting documents of various types to a license record. </t>
  </si>
  <si>
    <t>The system has the ability to print the license in a format determined by the agency.</t>
  </si>
  <si>
    <t>The system has the ability to print a License ID in the form of a ID badge incorporating the photo and license record information.</t>
  </si>
  <si>
    <t>Ability to capture electronic signatures.</t>
  </si>
  <si>
    <t>Description of Capability
Law Enforcement RMS
Master Location Index</t>
  </si>
  <si>
    <t>Law Master Location Index</t>
  </si>
  <si>
    <t>LMLI</t>
  </si>
  <si>
    <t>The system supports a Master Location Index (MLI) which will integrate with CAD, providing links to prior activity and history at addresses that will provide alerts in the CAD System.</t>
  </si>
  <si>
    <t>The MLI is accessible and integrated with all modules where location  information is needed/referenced, including FRMS, JMS, and Mobile.</t>
  </si>
  <si>
    <t xml:space="preserve">Ability to see in one location all activities related to a specific address throughout the system. (e.g.,  any fire incidents, EMS incidents, investigations, permits, inspections, etc.). </t>
  </si>
  <si>
    <t>Where multiple MLI specifications are described in this RFP (e.g., Jail, Fire, Law Enforcement), the system will provide a single Master Location file which encompasses the MLI specifications from each discipline.</t>
  </si>
  <si>
    <t>The MLI shall be accessible from all modules where location information is needed/referenced.</t>
  </si>
  <si>
    <t>The MLI is integrated with the Fire Inspections module and share data to minimize redundant entries.</t>
  </si>
  <si>
    <t>The MLI index is integrated with the Hydrant module to show hydrants within 2000 feet of Building/Business.</t>
  </si>
  <si>
    <t>The system is able to maintain building and occupancy information.</t>
  </si>
  <si>
    <t>Building and occupancy information include the following:</t>
  </si>
  <si>
    <t>Assessor parcel number (PIN)</t>
  </si>
  <si>
    <t xml:space="preserve">Building name </t>
  </si>
  <si>
    <t xml:space="preserve">Building number associated </t>
  </si>
  <si>
    <t>Building/apartment/suite</t>
  </si>
  <si>
    <t xml:space="preserve">Business fax number </t>
  </si>
  <si>
    <t xml:space="preserve">Business name </t>
  </si>
  <si>
    <t xml:space="preserve">Business phone number </t>
  </si>
  <si>
    <t>Property Owner</t>
  </si>
  <si>
    <t>Property Manager</t>
  </si>
  <si>
    <t xml:space="preserve">Date of next inspection </t>
  </si>
  <si>
    <t>Effective year built</t>
  </si>
  <si>
    <t xml:space="preserve">Frequency of inspection </t>
  </si>
  <si>
    <t>General property use (NFPA 901)</t>
  </si>
  <si>
    <t>Hydrants</t>
  </si>
  <si>
    <t>Occupancy classification Codes</t>
  </si>
  <si>
    <t>Inspection district</t>
  </si>
  <si>
    <t>Monitoring company</t>
  </si>
  <si>
    <t>Monitoring company contact number</t>
  </si>
  <si>
    <t>Number of required exits</t>
  </si>
  <si>
    <t xml:space="preserve">Number of rooms/spaces </t>
  </si>
  <si>
    <t xml:space="preserve">Number of stories </t>
  </si>
  <si>
    <t xml:space="preserve">Occupancy number </t>
  </si>
  <si>
    <t>Occupancy status (e.g. residential, vacant, demolished)</t>
  </si>
  <si>
    <t>Occupant load based on use per applicable Code</t>
  </si>
  <si>
    <t>Occupational license number  (e.g. permit number)</t>
  </si>
  <si>
    <t xml:space="preserve">Reporting area </t>
  </si>
  <si>
    <t>Free text and/or user defined field(s)</t>
  </si>
  <si>
    <t>Ability to attach any PC-based file to associated record</t>
  </si>
  <si>
    <t xml:space="preserve">Square footage occupied </t>
  </si>
  <si>
    <t>Unlimited user-defined building systems, components, and attributes.</t>
  </si>
  <si>
    <t xml:space="preserve">Elevator information to include, but not limited to:  </t>
  </si>
  <si>
    <t>Key location information</t>
  </si>
  <si>
    <t>Control room location</t>
  </si>
  <si>
    <t>Make/Vendor</t>
  </si>
  <si>
    <t>Maintenance provider</t>
  </si>
  <si>
    <t>Stand Pipe, including the following attributes:</t>
  </si>
  <si>
    <t>Wet or Dry</t>
  </si>
  <si>
    <t xml:space="preserve">Location </t>
  </si>
  <si>
    <t>FDC Connection Location</t>
  </si>
  <si>
    <t xml:space="preserve">Date of test </t>
  </si>
  <si>
    <t xml:space="preserve">Status of the business at this address </t>
  </si>
  <si>
    <t xml:space="preserve">Target hazard flag </t>
  </si>
  <si>
    <t>Time necessary to conduct inspection (minutes)</t>
  </si>
  <si>
    <t xml:space="preserve">Total square footage </t>
  </si>
  <si>
    <t>Water Flow, with the following attributes:</t>
  </si>
  <si>
    <t>Diameter</t>
  </si>
  <si>
    <t xml:space="preserve">Year building constructed </t>
  </si>
  <si>
    <t xml:space="preserve">Year business began at this address </t>
  </si>
  <si>
    <t xml:space="preserve">Date sprinkler last tested </t>
  </si>
  <si>
    <t>Fire alarm installer (contractor)</t>
  </si>
  <si>
    <t xml:space="preserve">Fire alarm system present </t>
  </si>
  <si>
    <t>Location of fire alarm panel</t>
  </si>
  <si>
    <t>Lock box location</t>
  </si>
  <si>
    <t>Access Code (e.g. lock box code)</t>
  </si>
  <si>
    <t>Protection system and type (multiple)</t>
  </si>
  <si>
    <t>Sprinkler contractor name</t>
  </si>
  <si>
    <t>Sprinkler contractor address</t>
  </si>
  <si>
    <t>Sprinkler contractor phone number</t>
  </si>
  <si>
    <t>Sprinkler contractor cell phone number</t>
  </si>
  <si>
    <t>Sprinkler contractor fax number</t>
  </si>
  <si>
    <t xml:space="preserve">Sprinkler plan code number </t>
  </si>
  <si>
    <t>User defined fields</t>
  </si>
  <si>
    <t>Alarm Company Information Including:</t>
  </si>
  <si>
    <t xml:space="preserve">Alarm company </t>
  </si>
  <si>
    <t xml:space="preserve">Telephone number </t>
  </si>
  <si>
    <t>Account number</t>
  </si>
  <si>
    <t>Reset Code</t>
  </si>
  <si>
    <t xml:space="preserve">Construction type </t>
  </si>
  <si>
    <t xml:space="preserve">Roof type </t>
  </si>
  <si>
    <t xml:space="preserve">Floor type </t>
  </si>
  <si>
    <t>Wall type</t>
  </si>
  <si>
    <t>Number of floors above ground</t>
  </si>
  <si>
    <t>Number of floors below ground</t>
  </si>
  <si>
    <t>Fire Extinguishers, including the following information :</t>
  </si>
  <si>
    <t>Number</t>
  </si>
  <si>
    <t xml:space="preserve">Type  </t>
  </si>
  <si>
    <t xml:space="preserve">Hose lines stations available </t>
  </si>
  <si>
    <t>The system is able to track multiple fire protection systems (e.g., Smoke removal systems, Smoke control systems, Fire Command rooms, suppression systems).</t>
  </si>
  <si>
    <t>The ability to track multiple fire protection systems that may be present in any building/structure includes, but is not limited to:</t>
  </si>
  <si>
    <t>Pertinent systems information</t>
  </si>
  <si>
    <t>Location at occupancy</t>
  </si>
  <si>
    <t>Capability and/or capacity</t>
  </si>
  <si>
    <t>Systems control contact information</t>
  </si>
  <si>
    <t>User-defined fields</t>
  </si>
  <si>
    <t>Narrative entry capability</t>
  </si>
  <si>
    <t>The system is able to track Protection/Life Safety features associated with a business.</t>
  </si>
  <si>
    <t>The following Protection/Life Safety features associated with a business will be tracked:</t>
  </si>
  <si>
    <t xml:space="preserve">Address </t>
  </si>
  <si>
    <t>Knox box (Padlock/electric switch)</t>
  </si>
  <si>
    <t>Location of MEDCO Key</t>
  </si>
  <si>
    <t xml:space="preserve">Method of access </t>
  </si>
  <si>
    <t xml:space="preserve">Fire Department Control (FDC) panel location </t>
  </si>
  <si>
    <t>Location of FDC for sprinkler systems (multiple)</t>
  </si>
  <si>
    <t xml:space="preserve">Type of standpipe </t>
  </si>
  <si>
    <t>Location of standpipe supply inlets (multiple)</t>
  </si>
  <si>
    <t>Location of standpipe outlets (multiple)</t>
  </si>
  <si>
    <t xml:space="preserve">PIV or OSY valves </t>
  </si>
  <si>
    <t xml:space="preserve">Description of hazards </t>
  </si>
  <si>
    <t xml:space="preserve">Outlet location </t>
  </si>
  <si>
    <t>Utility Providers (water, electrical, gas):</t>
  </si>
  <si>
    <t>Type</t>
  </si>
  <si>
    <t>Provider</t>
  </si>
  <si>
    <t>24 x 7 Emergency Phone Number</t>
  </si>
  <si>
    <t>Shut-off Locations, including the following information:</t>
  </si>
  <si>
    <t xml:space="preserve">Electrical </t>
  </si>
  <si>
    <t xml:space="preserve">Gas </t>
  </si>
  <si>
    <t xml:space="preserve">Water </t>
  </si>
  <si>
    <t xml:space="preserve">Nitrous Oxide </t>
  </si>
  <si>
    <t xml:space="preserve">Remarks </t>
  </si>
  <si>
    <t>The system is able to maintain information on hazardous materials located at business locations.</t>
  </si>
  <si>
    <t>The following information is tracked on hazardous materials located at business locations:</t>
  </si>
  <si>
    <t xml:space="preserve">Full address </t>
  </si>
  <si>
    <t>Business Site Plan (Y/N)</t>
  </si>
  <si>
    <t>The system has the ability to apply a 704 placard to the record based on the chemical information attached to the location.</t>
  </si>
  <si>
    <t>Chemical Information (multiple), with the following information:</t>
  </si>
  <si>
    <t xml:space="preserve">Chemical name </t>
  </si>
  <si>
    <t>Chemical trade name (Synonym)</t>
  </si>
  <si>
    <t>Chemical brand name (Synonym)</t>
  </si>
  <si>
    <t>Hazardous Classification</t>
  </si>
  <si>
    <t xml:space="preserve">Department of Transportation (DOT) number </t>
  </si>
  <si>
    <t xml:space="preserve">Chemical Abstract Services (CAS) identification number </t>
  </si>
  <si>
    <t xml:space="preserve">Toxicity code </t>
  </si>
  <si>
    <t xml:space="preserve">Materials Safety Data Sheet reference number </t>
  </si>
  <si>
    <t>Hazard classification code (DOT guide book)</t>
  </si>
  <si>
    <t xml:space="preserve">Ambient State </t>
  </si>
  <si>
    <t xml:space="preserve">Amount of stored chemical/maximum stored </t>
  </si>
  <si>
    <t xml:space="preserve">Amount of stored chemical/average stored </t>
  </si>
  <si>
    <t xml:space="preserve">Unit of measure </t>
  </si>
  <si>
    <t xml:space="preserve">Location of the material stored on premise </t>
  </si>
  <si>
    <t>The system associates all occupancy records together for comprehensive review and reporting.</t>
  </si>
  <si>
    <t>The system is able to embed MSDS with occupancy records.</t>
  </si>
  <si>
    <t>The system is able to manage information about under and above ground storage tanks.</t>
  </si>
  <si>
    <t>The following information is tracked about under and above ground storage tanks:</t>
  </si>
  <si>
    <t xml:space="preserve">Abandoned in place </t>
  </si>
  <si>
    <t xml:space="preserve">Amount of inspection fee </t>
  </si>
  <si>
    <t xml:space="preserve">Tank Owner </t>
  </si>
  <si>
    <t>Owner Contact Information</t>
  </si>
  <si>
    <t>Capacity of tank (gallons)</t>
  </si>
  <si>
    <t xml:space="preserve">Construction of tank </t>
  </si>
  <si>
    <t xml:space="preserve">Contents of tank </t>
  </si>
  <si>
    <t xml:space="preserve">Date of installation </t>
  </si>
  <si>
    <t>Date tank was filled</t>
  </si>
  <si>
    <t xml:space="preserve">Date tank was removed </t>
  </si>
  <si>
    <t xml:space="preserve">Initial inspection date </t>
  </si>
  <si>
    <t xml:space="preserve">Last date of inspection </t>
  </si>
  <si>
    <t xml:space="preserve">Location code </t>
  </si>
  <si>
    <t xml:space="preserve">Manufacturer of tank </t>
  </si>
  <si>
    <t xml:space="preserve">Model number of tank </t>
  </si>
  <si>
    <t xml:space="preserve">Name of company that removed tank </t>
  </si>
  <si>
    <t xml:space="preserve">Name of tank installer </t>
  </si>
  <si>
    <t xml:space="preserve">Serial number of tank </t>
  </si>
  <si>
    <t xml:space="preserve">UL Number </t>
  </si>
  <si>
    <t>Tank type (under or above ground)</t>
  </si>
  <si>
    <t xml:space="preserve">Monitoring device used </t>
  </si>
  <si>
    <t>Pumped Device used</t>
  </si>
  <si>
    <t>Type Pump</t>
  </si>
  <si>
    <t xml:space="preserve">Vapor recovery system </t>
  </si>
  <si>
    <t>Tank/Container number</t>
  </si>
  <si>
    <t>GPS Coordinates for Tank location</t>
  </si>
  <si>
    <t>USNG information related to Tank location</t>
  </si>
  <si>
    <t>Description of Capability
Law Enforcement RMS
Master Name Index</t>
  </si>
  <si>
    <t>Law Master Name Index</t>
  </si>
  <si>
    <t>LMNI</t>
  </si>
  <si>
    <t>A Master Name Index (MNI) is provided.</t>
  </si>
  <si>
    <t>All master name activity for a subject for all jurisdictions can be accessed via one record.</t>
  </si>
  <si>
    <t>Master name records for the same subject are separated by jurisdiction.</t>
  </si>
  <si>
    <t>Any activity for a subject can be viewed from the subject activity records (i.e. a case record can be accessed from the case suspect activity record contained within the master name file).</t>
  </si>
  <si>
    <t>The system is able to attach multiple supporting documents/files of various types (e.g., Word, Excel, JPG, MPG, WAV) to a master name record.</t>
  </si>
  <si>
    <t xml:space="preserve">Once a master name record is created, an authorized user is able to
update any basic data fields and add or modify other information as necessary.
</t>
  </si>
  <si>
    <t>The MNI is accessible and integrated with all modules where name information is needed/referenced.</t>
  </si>
  <si>
    <t>The system provides a process to merge/consolidate duplicate master name records.</t>
  </si>
  <si>
    <t>The system will display cautions (e.g. warrants, career criminal) associated with any names when displaying the master name record.</t>
  </si>
  <si>
    <t>The system allows for the tracking of business names (e.g. McDonalds), and associated business-related fields, to be entered within the MNI.</t>
  </si>
  <si>
    <t>The system provides field level auditing within a master name record.</t>
  </si>
  <si>
    <t>The system shall display an image of the subject, if available, within all master name screens.</t>
  </si>
  <si>
    <t>The system shall provide the capability to track, chronologically, the changes to an individual’s master name record.</t>
  </si>
  <si>
    <t>The consolidation/merge process allows searching the master name index by any combination of the following demographic information:</t>
  </si>
  <si>
    <t>First Name</t>
  </si>
  <si>
    <t>Middle Name</t>
  </si>
  <si>
    <t>Last Name</t>
  </si>
  <si>
    <t>Name Suffix</t>
  </si>
  <si>
    <t>DOB</t>
  </si>
  <si>
    <t>Social Security #</t>
  </si>
  <si>
    <t>Phone Number</t>
  </si>
  <si>
    <t>Drivers License #</t>
  </si>
  <si>
    <t>All activities related to the records being merged will also be consolidated in the same master name record.</t>
  </si>
  <si>
    <t>Any record affected by a master name merge will be updated with the selected master name record.</t>
  </si>
  <si>
    <t>Merged records will be listed in the chronological order. (see above)</t>
  </si>
  <si>
    <t>The record being merged into the master record must be listed as an alias record.</t>
  </si>
  <si>
    <t>The MNI is accessible and integrated with the following activities, at a minimum:</t>
  </si>
  <si>
    <t>Case entry</t>
  </si>
  <si>
    <t>Case management</t>
  </si>
  <si>
    <t>Mug shots</t>
  </si>
  <si>
    <t>Licenses/Permits</t>
  </si>
  <si>
    <t>Gang Tracking</t>
  </si>
  <si>
    <t>Narcotics Tracking</t>
  </si>
  <si>
    <t>Field Reporting</t>
  </si>
  <si>
    <t>Civil Process</t>
  </si>
  <si>
    <t>Jail/Corrections Management</t>
  </si>
  <si>
    <t>Field Interviews</t>
  </si>
  <si>
    <t>Career Criminal</t>
  </si>
  <si>
    <t>The MNI is accessible from CAD and integrated with names associated with CAD events (at agency discretion).</t>
  </si>
  <si>
    <t>The system supports a MNI where any events in the system will associate with the master name.</t>
  </si>
  <si>
    <t>An authorized user is able to expunge names and specific activity related to any individual.</t>
  </si>
  <si>
    <t>An authorized user is able to expunge names and specific activity related to any record.</t>
  </si>
  <si>
    <t>The system supports inquiry of the MNI which can use any and all fields of the MNI record.</t>
  </si>
  <si>
    <t>The system supports inquiry of the MNI that will return both first name and commonly associated nicknames (e.g. Jonathan and John, Michael and Mike).</t>
  </si>
  <si>
    <t>The system supports inquiry of the MNI which can use wild card substitution.</t>
  </si>
  <si>
    <t>The system supports inquiry of the MNI which can use soundex name substitution.</t>
  </si>
  <si>
    <r>
      <t>Standard soundexing does not provide sufficient capabilities for matching</t>
    </r>
    <r>
      <rPr>
        <i/>
        <sz val="11"/>
        <rFont val="Arial"/>
        <family val="2"/>
      </rPr>
      <t xml:space="preserve"> non-Anglo Saxon names</t>
    </r>
    <r>
      <rPr>
        <sz val="11"/>
        <rFont val="Arial"/>
        <family val="2"/>
      </rPr>
      <t>.  The system provides a method for identifying possible name matches, including but not limited to:</t>
    </r>
  </si>
  <si>
    <t>Hispanic surnames which may not follow traditional English structures.</t>
  </si>
  <si>
    <t>Middle Eastern names which may not translate easily into European characters and spelling.</t>
  </si>
  <si>
    <t>Asian names which may not follow traditional English structures for given names and surnames.</t>
  </si>
  <si>
    <t>At a minimum, the system tracks the following data as a part of the MNI:</t>
  </si>
  <si>
    <t>First, middle and last names as individual fields</t>
  </si>
  <si>
    <t>Social Security number (verified)</t>
  </si>
  <si>
    <t>Date of Birth (verified)</t>
  </si>
  <si>
    <t>Country of Birth</t>
  </si>
  <si>
    <t>Driver's license number</t>
  </si>
  <si>
    <t>FBI number</t>
  </si>
  <si>
    <t>Local ID number</t>
  </si>
  <si>
    <t>Build</t>
  </si>
  <si>
    <t>Hair color</t>
  </si>
  <si>
    <t>Hair length</t>
  </si>
  <si>
    <t>Hair style</t>
  </si>
  <si>
    <t>Eye color</t>
  </si>
  <si>
    <t>Complexion</t>
  </si>
  <si>
    <t>Photo</t>
  </si>
  <si>
    <t>Scar, Marks and Tattoos (unlimited)</t>
  </si>
  <si>
    <t>Fingerprint data</t>
  </si>
  <si>
    <t>10 Print ID Number (Unique, System generated, Subject ID Number)</t>
  </si>
  <si>
    <t>Known associates, linked back to MNI</t>
  </si>
  <si>
    <t>Chronology of the changes to be tracked for an individual.</t>
  </si>
  <si>
    <t>Use caution flag</t>
  </si>
  <si>
    <t>Narrative (unlimited)</t>
  </si>
  <si>
    <t>At a minimum, the system provides a mechanism to allow an unlimited number of versions of the following information to be tracked for each unique individual in the system:</t>
  </si>
  <si>
    <t>Aliases / nicknames, each of which may contain all the above-described identifying information.</t>
  </si>
  <si>
    <t>Addresses, current and prior, with user-defined types, e.g. home, work.</t>
  </si>
  <si>
    <t>Telephone numbers, current and prior, with user-defined types, e.g. home, work, cell, pager</t>
  </si>
  <si>
    <t>E-mail addresses</t>
  </si>
  <si>
    <t>Alias SSN</t>
  </si>
  <si>
    <t>Identifying numbers, e.g., SID, FBI, DL</t>
  </si>
  <si>
    <t>At a minimum, the system provides the following types to be associated with individuals:</t>
  </si>
  <si>
    <t>Victim</t>
  </si>
  <si>
    <t>Witness</t>
  </si>
  <si>
    <t>Suspect</t>
  </si>
  <si>
    <t>Associate</t>
  </si>
  <si>
    <t>Relative</t>
  </si>
  <si>
    <t>Arrestee</t>
  </si>
  <si>
    <t>Person of Interest</t>
  </si>
  <si>
    <t>Owner</t>
  </si>
  <si>
    <t>Driver</t>
  </si>
  <si>
    <t>Passenger</t>
  </si>
  <si>
    <t>Pedestrian</t>
  </si>
  <si>
    <t>The System has the ability to search the MNI by any field available in a MNI record.</t>
  </si>
  <si>
    <t>Authorized users have the ability to see, in one location, all associations to a person throughout the system.</t>
  </si>
  <si>
    <t>Description of Capability
Law Enforcement RMS
Master Vehicle Index</t>
  </si>
  <si>
    <t>Law Master Vehicle Index</t>
  </si>
  <si>
    <t>LMVI</t>
  </si>
  <si>
    <t>A Master Vehicle Index (MVI) is provided.</t>
  </si>
  <si>
    <t>Where available, the system allows the import of standardized code tables from external sources, e.g., NENA, FBI.</t>
  </si>
  <si>
    <t>The system shall provide the capability to track, chronologically, the changes to an individual’s master vehicle record.</t>
  </si>
  <si>
    <t>At a minimum, the system provides the following data as a part of the MVI:</t>
  </si>
  <si>
    <t>Year</t>
  </si>
  <si>
    <t>Exterior Color (including top / bottom fields)</t>
  </si>
  <si>
    <t>Interior Color (including top / bottom fields)</t>
  </si>
  <si>
    <t>Rims</t>
  </si>
  <si>
    <t>Tag</t>
  </si>
  <si>
    <t>Tag state</t>
  </si>
  <si>
    <t>State Permit Number</t>
  </si>
  <si>
    <t>Decal number</t>
  </si>
  <si>
    <t>Decal expiration</t>
  </si>
  <si>
    <t>Owner (associated with an DMV/DOT record)</t>
  </si>
  <si>
    <t>Owner address</t>
  </si>
  <si>
    <t>Chronology of changes made to a vehicle record.</t>
  </si>
  <si>
    <t>The system allows the attachment of standard PC files to any record (e.g., PDF, JPG, WAV)</t>
  </si>
  <si>
    <t>The MVI is accessible and integrated with all modules where vehicle information is needed/referenced.</t>
  </si>
  <si>
    <t>At a minimum, the MVI is integrated with the following activities:</t>
  </si>
  <si>
    <t>BOLOs</t>
  </si>
  <si>
    <t>Impounds</t>
  </si>
  <si>
    <t>Repossession</t>
  </si>
  <si>
    <t>Suspect vehicle (Incidents)</t>
  </si>
  <si>
    <t>Suspect vehicle (Cases)</t>
  </si>
  <si>
    <t>Towing</t>
  </si>
  <si>
    <t>The system supports inquiry of the MVI which can use any or all fields of the MVI record.</t>
  </si>
  <si>
    <t>The system supports inquiry of the MVI which can use wild card substitution.</t>
  </si>
  <si>
    <t>The system supports inquiry of the MVI which allows partial tag.</t>
  </si>
  <si>
    <t>The system supports inquiry of the MVI which allows partial VIN.</t>
  </si>
  <si>
    <t>Description of Capability
Law Enforcement RMS
Orders of Protection</t>
  </si>
  <si>
    <t>Law Orders of Protection</t>
  </si>
  <si>
    <t>LOrProt</t>
  </si>
  <si>
    <t xml:space="preserve">The system provides an integrated Order of Protections module. </t>
  </si>
  <si>
    <t xml:space="preserve">The system has the ability to create, maintain and track orders of protection records. </t>
  </si>
  <si>
    <t>The system has the ability to automatically generate system-wide alerts when a defendant is defined and the order record saved.</t>
  </si>
  <si>
    <t xml:space="preserve">The system tracks the following basic order of protection details: </t>
  </si>
  <si>
    <t>Unlimited Subject Names</t>
  </si>
  <si>
    <t>Subject Role/Type</t>
  </si>
  <si>
    <t>Unlimited Restricted Locations</t>
  </si>
  <si>
    <t>Issued date</t>
  </si>
  <si>
    <t>Expiration date</t>
  </si>
  <si>
    <t>Number of subjects served</t>
  </si>
  <si>
    <t>Number of subjects not served</t>
  </si>
  <si>
    <t>Court date</t>
  </si>
  <si>
    <t>NCIC number</t>
  </si>
  <si>
    <t xml:space="preserve">The system has the ability to create and maintain information on all subjects associated with an order, including each subject's role and relationship to the complainant or petitioner.  </t>
  </si>
  <si>
    <t>The system has the ability to access the department history of all involved parties from the master name index.</t>
  </si>
  <si>
    <t xml:space="preserve">The system has the ability to accept and maintain information about all the locations from which defendants are restricted. </t>
  </si>
  <si>
    <t xml:space="preserve">The system documents associated agency and court case numbers. </t>
  </si>
  <si>
    <t>The software provides the ability to document issuing judge.</t>
  </si>
  <si>
    <t xml:space="preserve">The system has the ability to accept and maintain the terms of orders of protection. </t>
  </si>
  <si>
    <t>The system has the ability to enter and maintain information about the cancellation of orders of protection.</t>
  </si>
  <si>
    <t xml:space="preserve">The system has the ability to enter and maintain information about all activities associated with an order. </t>
  </si>
  <si>
    <t xml:space="preserve">The system has the ability to enter and maintain information about court ordered remedies. </t>
  </si>
  <si>
    <t xml:space="preserve">An authorized user can generate NCIC queries and display query responses from within the Orders of Protection module. </t>
  </si>
  <si>
    <t xml:space="preserve">The system has the ability to generate department-specific reports on any captured table/data field. </t>
  </si>
  <si>
    <t>The system has the ability to track unlimited service attempts.</t>
  </si>
  <si>
    <t>The system has the ability to track serving officer.</t>
  </si>
  <si>
    <t>The system has the ability to track order services and service attempts via mobile computing/field reporting.</t>
  </si>
  <si>
    <t>The system provides CAD alert information when location for a event is a location that is part of an Order of Protection.</t>
  </si>
  <si>
    <t>An authorized user shall be able to cancel an active Order of Protection via the CAD system (e.g. without leaving the CAD application to go to an RMS application).</t>
  </si>
  <si>
    <t>An authorized user can search for Order of Protections based on any associated name, via a global name search capability, from the CAD System.</t>
  </si>
  <si>
    <t>An authorized user can search for Order of Protection based on any associated address, via a global name/global address search capability, from the CAD System.</t>
  </si>
  <si>
    <t>When querying a name from an open CAD session, there is a visual indication of an active Order of Protection associated with any person record found via that query.</t>
  </si>
  <si>
    <t>When viewing Order of Protection information displayed via a search from within the CAD System, the following information includes, but is not limited to:</t>
  </si>
  <si>
    <t>Order of Protection Subject (name)</t>
  </si>
  <si>
    <t>Order of Protection Address</t>
  </si>
  <si>
    <t>Known Associated Vehicles</t>
  </si>
  <si>
    <t>Order of Protection Terms</t>
  </si>
  <si>
    <t>Issuing Agency</t>
  </si>
  <si>
    <t>Description of Capability
Law Enforcement RMS
Pawn Shops</t>
  </si>
  <si>
    <t>Law Pawn Shops</t>
  </si>
  <si>
    <t>LPawn</t>
  </si>
  <si>
    <t xml:space="preserve">The system will track all pawn shop sales within an agency-defined area. </t>
  </si>
  <si>
    <t>The Pawn Shops module can interface to the local or regional Pawn Shop tracking systems.</t>
  </si>
  <si>
    <t>The system provides the ability to search any field in the Pawn module.</t>
  </si>
  <si>
    <t>The system provides the ability to search the Pawn module with wild cards (e.g. description, partial serial number, partial model number).</t>
  </si>
  <si>
    <t xml:space="preserve">An operator can enter, maintain and track the following basic pawn transaction information: </t>
  </si>
  <si>
    <t xml:space="preserve">Transaction date/time </t>
  </si>
  <si>
    <t>Transaction type</t>
  </si>
  <si>
    <t>Property type</t>
  </si>
  <si>
    <t>Owner applied number</t>
  </si>
  <si>
    <t>Model number</t>
  </si>
  <si>
    <t>Description of property</t>
  </si>
  <si>
    <t>Pawnbroker</t>
  </si>
  <si>
    <t>Pawner / Buyer</t>
  </si>
  <si>
    <t xml:space="preserve">An authorized user can enter, maintain and track all items involved in a pawn transaction. </t>
  </si>
  <si>
    <t>An authorized user can attach multiple supporting documents of a variety of documentation types to a pawn transaction record.</t>
  </si>
  <si>
    <t xml:space="preserve">The pawnshop will be associated to the Master Name Index. </t>
  </si>
  <si>
    <t xml:space="preserve">An authorized user can create, maintain and track the pawnshops within the MNI file as a Business Record. </t>
  </si>
  <si>
    <t>All pawn shop transactions are tracked as activity under the Master Name Index business record for each pawn shop.</t>
  </si>
  <si>
    <t xml:space="preserve">The pawner / buyer will be associated to the Master Name Index. </t>
  </si>
  <si>
    <t xml:space="preserve">An authorized user can create, maintain and track the pawner / buyer within the MNI file. </t>
  </si>
  <si>
    <t>An authorized user can import pawn shop transactions from pawnbrokers.</t>
  </si>
  <si>
    <t>The system will compare imported property records from pawn shop transactions to property entered in the RMS as stolen or missing and notify the user of any matches.</t>
  </si>
  <si>
    <t>Selected Pawn Shop module data can be exported to a GIS module or mapping system.</t>
  </si>
  <si>
    <t>Selected Pawn Shop module data can be exported to the Crime Analysis module.</t>
  </si>
  <si>
    <t>Description of Capability
Law Enforcement RMS
Personnel and Training</t>
  </si>
  <si>
    <t>Law Personnel and Training</t>
  </si>
  <si>
    <t>LPT</t>
  </si>
  <si>
    <t>The system has the ability to display, store and print a photograph of an employee within the personnel record.</t>
  </si>
  <si>
    <t xml:space="preserve">The system has the ability to capture an image with a digital camera for the purpose of storage with an employee record. </t>
  </si>
  <si>
    <t xml:space="preserve">The system has the ability to upload an image from a camera, computer disk or any TWAIN32-compliant imaging device. </t>
  </si>
  <si>
    <t>The system shall be capable of printing multiple types of ID cards using image files, and digital photos of the employee.</t>
  </si>
  <si>
    <t xml:space="preserve">The system can link a personnel record with a personnel record(s) associated with another ORI. </t>
  </si>
  <si>
    <t>The system supports Personnel and Training module access security at the user level.</t>
  </si>
  <si>
    <t>The system supports Personnel and Training module access security at the device level.</t>
  </si>
  <si>
    <t>The system supports Personnel and Training module access security at the function level.</t>
  </si>
  <si>
    <t>The system supports Personnel and Training module access security at the field level.</t>
  </si>
  <si>
    <t>The system has the ability to interface to Tele-Staff product.</t>
  </si>
  <si>
    <t xml:space="preserve">An authorized user is able to view and print list of upcoming, completed, or past due performance reviews for a specified period. </t>
  </si>
  <si>
    <t>The system has the ability, at a minimum, to enter and maintain the following general personnel information on every employee:</t>
  </si>
  <si>
    <t>Employee Full Name (Separate Name Fields)</t>
  </si>
  <si>
    <t>Employee Address</t>
  </si>
  <si>
    <t>Employee Badge and/or ID Number</t>
  </si>
  <si>
    <t>Social Security Number</t>
  </si>
  <si>
    <t>Home Phone Number</t>
  </si>
  <si>
    <t>Cell Phone Number</t>
  </si>
  <si>
    <t>Department Phone Number and Extension</t>
  </si>
  <si>
    <t>Place of Birth</t>
  </si>
  <si>
    <t>Citizenship</t>
  </si>
  <si>
    <t>Current Rank</t>
  </si>
  <si>
    <t>Rank History</t>
  </si>
  <si>
    <t>Hire Date</t>
  </si>
  <si>
    <t>Termination Date</t>
  </si>
  <si>
    <t>Education, including Degrees, Certifications</t>
  </si>
  <si>
    <t>Payroll information</t>
  </si>
  <si>
    <t>Special Skills</t>
  </si>
  <si>
    <t>Medical Information</t>
  </si>
  <si>
    <t>Department Injuries</t>
  </si>
  <si>
    <t>Blood Type</t>
  </si>
  <si>
    <t>Emergency Notification Information</t>
  </si>
  <si>
    <t>Employee Status or Promotions</t>
  </si>
  <si>
    <t>Reprimands</t>
  </si>
  <si>
    <t>Commendations</t>
  </si>
  <si>
    <t>Spouse’s Name</t>
  </si>
  <si>
    <t>Driver’s License Number</t>
  </si>
  <si>
    <t>Employee Demographic Information</t>
  </si>
  <si>
    <t>Disciplinary Actions</t>
  </si>
  <si>
    <t>Contact Information</t>
  </si>
  <si>
    <t>The system has the ability to enter and maintain information about an employee's current assignment.</t>
  </si>
  <si>
    <t xml:space="preserve">The system has the ability to enter and maintain history of an employee's assignments. </t>
  </si>
  <si>
    <t>The system provides the ability to export data contained in the personnel file to one of the following supported formats:</t>
  </si>
  <si>
    <t>Excel</t>
  </si>
  <si>
    <t>XML</t>
  </si>
  <si>
    <t>CSV</t>
  </si>
  <si>
    <t>Text</t>
  </si>
  <si>
    <t>The system has the ability to track information about the equipment issued to each employee, including the following:</t>
  </si>
  <si>
    <t>Item Type</t>
  </si>
  <si>
    <t>Quantity</t>
  </si>
  <si>
    <t>Inventory Number</t>
  </si>
  <si>
    <t>Date Issued</t>
  </si>
  <si>
    <t>Condition of Item</t>
  </si>
  <si>
    <t>Returned Date</t>
  </si>
  <si>
    <t>Condition Returned</t>
  </si>
  <si>
    <t xml:space="preserve">The system has the ability to enter and maintain information about an employee's education and training, including, but not limited to, the following:  </t>
  </si>
  <si>
    <t>Courses (e.g., Firearms Training, Hazmat Technician Training)</t>
  </si>
  <si>
    <t>Programs</t>
  </si>
  <si>
    <t>Certifications</t>
  </si>
  <si>
    <t>Automatically Re-Schedules Re-Certification Classes</t>
  </si>
  <si>
    <t>Basic Academy Training</t>
  </si>
  <si>
    <t>Military Training</t>
  </si>
  <si>
    <t>College Classes</t>
  </si>
  <si>
    <t>The system maintains the following training related data elements:</t>
  </si>
  <si>
    <t>Employee ID Number</t>
  </si>
  <si>
    <t>Training Course Title</t>
  </si>
  <si>
    <t>Training Location</t>
  </si>
  <si>
    <t>Re-certification Date</t>
  </si>
  <si>
    <t>Length of the Course</t>
  </si>
  <si>
    <t>Course Completion Date</t>
  </si>
  <si>
    <t>Course Comments</t>
  </si>
  <si>
    <t>Course Expenses</t>
  </si>
  <si>
    <t>College Credit Hours</t>
  </si>
  <si>
    <t>Ability to enter and maintain information about any special skills an employee may have, including, but not limited to:</t>
  </si>
  <si>
    <t>Foreign Language</t>
  </si>
  <si>
    <t>Public Relations Training</t>
  </si>
  <si>
    <t>Bomb Disposal Training</t>
  </si>
  <si>
    <t>First Aid Training</t>
  </si>
  <si>
    <t>SWAT Training</t>
  </si>
  <si>
    <t>Breathalyzer Training</t>
  </si>
  <si>
    <t>Other Agency-defined skills</t>
  </si>
  <si>
    <t>The system provides the ability to perform monthly scheduling of employees for a minimum of 6 months.</t>
  </si>
  <si>
    <t>The system provides the ability to perform weekly scheduling of employees for a minimum of 6 months.</t>
  </si>
  <si>
    <t>The system provides the ability to schedule training by individual or group</t>
  </si>
  <si>
    <t>The system provides the ability to print a summary report detailing all employees and all training conducted within a specified date range.</t>
  </si>
  <si>
    <t>The system provides the ability to print a summary report of all training received by an employee during his/her course of employment.</t>
  </si>
  <si>
    <t>The system provides the ability to print a detailed employee report with all fields of data in the personnel record.</t>
  </si>
  <si>
    <t>The system provides the ability to print a summary department personnel listing sorted by Employee Name.</t>
  </si>
  <si>
    <t>The system provides the ability to print a detailed department personnel listing sorted by Employee Name.</t>
  </si>
  <si>
    <t>Training</t>
  </si>
  <si>
    <t xml:space="preserve">The system has the ability to create and maintain records on all the training courses for which personnel can register. </t>
  </si>
  <si>
    <t>The system displays and prints a summary report of individual instructor hours by class, for a user-defined date range.</t>
  </si>
  <si>
    <t>The system displays and prints a summary report of individual instructor hours by class type, for a user-defined date range.</t>
  </si>
  <si>
    <t>The system displays and prints the personnel that are currently scheduled for classes.</t>
  </si>
  <si>
    <t>The system displays and prints the personnel that have completed the selected training.</t>
  </si>
  <si>
    <t>The system will have the ability to display and print class rosters.</t>
  </si>
  <si>
    <t>Ability to display and print class roster information including:</t>
  </si>
  <si>
    <t xml:space="preserve">Date for each class/program </t>
  </si>
  <si>
    <t xml:space="preserve">List of all participants, station/shift </t>
  </si>
  <si>
    <t xml:space="preserve">Grade information </t>
  </si>
  <si>
    <t xml:space="preserve">Instructor name </t>
  </si>
  <si>
    <t>Ability to print and display rosters for:</t>
  </si>
  <si>
    <t xml:space="preserve">Certified classes </t>
  </si>
  <si>
    <t xml:space="preserve">College unit classes for credit </t>
  </si>
  <si>
    <t xml:space="preserve">Gun certification </t>
  </si>
  <si>
    <t xml:space="preserve">SWAT certification </t>
  </si>
  <si>
    <t xml:space="preserve">State or national academy classes </t>
  </si>
  <si>
    <t>Seminars</t>
  </si>
  <si>
    <t xml:space="preserve">FBI certification </t>
  </si>
  <si>
    <t>The system will have the ability to print a summary of training.</t>
  </si>
  <si>
    <t>The system automatically updates individual training record based on recorded course results.</t>
  </si>
  <si>
    <t>The system alerts supervisors of training deficiencies (e.g. failed or missed class).</t>
  </si>
  <si>
    <t>An authorized user can manually add previously attended training courses.</t>
  </si>
  <si>
    <t>An authorized user can manually add previously attained certifications.</t>
  </si>
  <si>
    <t>An authorized user can manually add previously attained qualifications.</t>
  </si>
  <si>
    <t>The system links the course / certification / program information and each individual personnel / training record.</t>
  </si>
  <si>
    <t xml:space="preserve">The system has the ability to enter and maintain the following basic information for each course: </t>
  </si>
  <si>
    <t>Course Title</t>
  </si>
  <si>
    <t>Keyword</t>
  </si>
  <si>
    <t>Description</t>
  </si>
  <si>
    <t>Active/Inactive</t>
  </si>
  <si>
    <t>Instructor</t>
  </si>
  <si>
    <t>Certification achieved</t>
  </si>
  <si>
    <t>Recertification Period</t>
  </si>
  <si>
    <t>Recertification Units (e.g. Mandatory In-service Retraining)</t>
  </si>
  <si>
    <t>Equivalent Courses</t>
  </si>
  <si>
    <t xml:space="preserve">The system has the ability to enter and maintain course information regarding hours and default provider, including the following: </t>
  </si>
  <si>
    <t>Duration</t>
  </si>
  <si>
    <t>Number of Days</t>
  </si>
  <si>
    <t>Credit Hours</t>
  </si>
  <si>
    <t>Other</t>
  </si>
  <si>
    <t>Default Provider Name, Address and Phone</t>
  </si>
  <si>
    <t xml:space="preserve">The system has the ability to enter and maintain course information regarding default costs, including the following detail: </t>
  </si>
  <si>
    <t>Expense Type</t>
  </si>
  <si>
    <t>Amount</t>
  </si>
  <si>
    <t>General Ledger Account</t>
  </si>
  <si>
    <t>Percentage</t>
  </si>
  <si>
    <t xml:space="preserve">The system has the ability to view course history and the scheduling of a given course, including the following information:  </t>
  </si>
  <si>
    <t>Start Date/Time</t>
  </si>
  <si>
    <t>End Date/Time</t>
  </si>
  <si>
    <t xml:space="preserve">The system has the ability to create and maintain course objectives. </t>
  </si>
  <si>
    <t>The system has the ability to attach multiple supporting documents of various types to each course record.</t>
  </si>
  <si>
    <t xml:space="preserve">The system has the ability to search for existing course records based on the following user-defined search criteria: </t>
  </si>
  <si>
    <t>State Agency ID</t>
  </si>
  <si>
    <t>Course Code</t>
  </si>
  <si>
    <t>Title</t>
  </si>
  <si>
    <t>Active/Inactive/All</t>
  </si>
  <si>
    <t>Program</t>
  </si>
  <si>
    <t xml:space="preserve">The system has the ability to create, maintain and track scheduled course records, i.e., schedules for individual courses. </t>
  </si>
  <si>
    <t xml:space="preserve">The system has the ability to enter and maintain the following basic information for each scheduled course record: </t>
  </si>
  <si>
    <t>Course Required/Not Required</t>
  </si>
  <si>
    <t xml:space="preserve">Course </t>
  </si>
  <si>
    <t>Course Location</t>
  </si>
  <si>
    <t>Activity Code</t>
  </si>
  <si>
    <t>Days of the Week</t>
  </si>
  <si>
    <t>Class Format</t>
  </si>
  <si>
    <t>Training Type</t>
  </si>
  <si>
    <t>Level of Training</t>
  </si>
  <si>
    <t>Remarks (free-form narrative)</t>
  </si>
  <si>
    <t xml:space="preserve">The system has the ability to enter and maintain the following cost related information for each scheduled course record: </t>
  </si>
  <si>
    <t xml:space="preserve">The system has the ability to indicate all subjects associated with the scheduled course, including instructor and attendees. </t>
  </si>
  <si>
    <t>The system provides the ability to select scheduled course attendees by entering any of the following:</t>
  </si>
  <si>
    <t>Employee ID</t>
  </si>
  <si>
    <t>individual personnel subjects</t>
  </si>
  <si>
    <t>linking to master name files</t>
  </si>
  <si>
    <t>entering names in free-form narrative</t>
  </si>
  <si>
    <t>group, e.g., station, shift, unit, employment classification, certification level.</t>
  </si>
  <si>
    <t xml:space="preserve">Individuals from group lists can be selected for inclusion or exclusion. </t>
  </si>
  <si>
    <t>The system provides the ability to enter and maintain information about the registered attendees' course results (grade/score).</t>
  </si>
  <si>
    <t xml:space="preserve">The system provides the ability to see at-a-glance all of the objectives associated with a current scheduled course. </t>
  </si>
  <si>
    <t xml:space="preserve">The system provides the ability to track which objectives have been completed by which attendees. </t>
  </si>
  <si>
    <t>The system has the ability to attach multiple supporting documents of mixed types to each scheduled course record.</t>
  </si>
  <si>
    <t xml:space="preserve">The system searches for existing scheduled course records based on the following user-defined search criteria: </t>
  </si>
  <si>
    <t>Course Number</t>
  </si>
  <si>
    <t xml:space="preserve">Instructor </t>
  </si>
  <si>
    <t>Course Start Date/Time Range</t>
  </si>
  <si>
    <t xml:space="preserve">The system has the ability to create, maintain and track training program records.  </t>
  </si>
  <si>
    <t>The system can associate multiple required courses with a training program or certification program.</t>
  </si>
  <si>
    <t>The system can perform a mass enrollment where multiple personnel can be assigned to a single class.</t>
  </si>
  <si>
    <t>The system can perform a mass enrollment where a group can be assigned to a single class.</t>
  </si>
  <si>
    <t xml:space="preserve">The system can print class rosters in a format determined by the agency. </t>
  </si>
  <si>
    <t>The system can print a certification program status report in a format determined by the agency.</t>
  </si>
  <si>
    <t xml:space="preserve">The system can print personnel recertification status reports in a format determined by the agency. </t>
  </si>
  <si>
    <t>The system will send automatic alerts/reports on pending certification expirations via e-mail.</t>
  </si>
  <si>
    <t>The system can print ad hoc reports as determined by the agency.</t>
  </si>
  <si>
    <t>The system shall provide an automatic message to an applicant notifying acceptance or rejection into a class.</t>
  </si>
  <si>
    <t>The system shall provide for an electronic web based class registration process for each employee, including sign off information by their supervisor.</t>
  </si>
  <si>
    <t>The system allows for training requests to be submitted via mobile and uploaded to personnel record upon approval of supervisor.</t>
  </si>
  <si>
    <t>The system integrates with commonly available calendar applications (e.g. Microsoft Outlook).</t>
  </si>
  <si>
    <t>The system provides the ability to export data contained in the training file to one of the following supported formats:</t>
  </si>
  <si>
    <t>The system is able to generate reports including, at a minimum, the following schedule-related data:</t>
  </si>
  <si>
    <t>Days worked</t>
  </si>
  <si>
    <t>Hours worked</t>
  </si>
  <si>
    <t>Vacation requests</t>
  </si>
  <si>
    <t>Swap days / Hours</t>
  </si>
  <si>
    <t>Sub-hours / days</t>
  </si>
  <si>
    <t>Description of Capability
Law Enforcement RMS
Property Processing</t>
  </si>
  <si>
    <t>Law Property Processing</t>
  </si>
  <si>
    <t>LProp</t>
  </si>
  <si>
    <t>The Property Processing module is associated with all other modules of the system involving the reporting, custody and analysis of property.</t>
  </si>
  <si>
    <t>The system allows for property tag numbers to be an auto-incremented number generated by the system.</t>
  </si>
  <si>
    <t>The ability to have the property tag number auto increment or be entered manually is agency-specific.</t>
  </si>
  <si>
    <t>The system allows for agency defined tag number format (e.g. 123, 1A, 2A, case number-1, case number-2).</t>
  </si>
  <si>
    <t>The systems provides a method to re-number property item numbers related to case property tracking, when property submitted with duplicate item numbers (e.g. multiple officers submitting property on the same case, may both report a case property item 1).</t>
  </si>
  <si>
    <t xml:space="preserve">All transactions should have audit records as outlined under the CAD main systems tab.  </t>
  </si>
  <si>
    <t>The system provides a method to notify Property Technicians when the status of a case with property has been changed (e.g. e-mail when case status is changed to closed).</t>
  </si>
  <si>
    <t>The system is able to enter and maintain the following property data:</t>
  </si>
  <si>
    <t>Item Number</t>
  </si>
  <si>
    <t>Piece Number</t>
  </si>
  <si>
    <t xml:space="preserve">Serial Number </t>
  </si>
  <si>
    <t>Associated case number</t>
  </si>
  <si>
    <t>Officer of initial custody</t>
  </si>
  <si>
    <t>Property Code (e.g., stolen, pawned, evidence)</t>
  </si>
  <si>
    <t>Property Tag Number</t>
  </si>
  <si>
    <t>Owner Applied Number</t>
  </si>
  <si>
    <t>Storage Location</t>
  </si>
  <si>
    <t>Date Property Received</t>
  </si>
  <si>
    <t>Item Category (guns, tools, vehicles, bicycles)</t>
  </si>
  <si>
    <t>Lab Report Cross-Reference</t>
  </si>
  <si>
    <t>Date of Disposal/Release</t>
  </si>
  <si>
    <t>Employee Authorizing Release</t>
  </si>
  <si>
    <t>Date Scheduled for Disposal</t>
  </si>
  <si>
    <t>Free-form Descriptions</t>
  </si>
  <si>
    <t>Recovered for other Jurisdiction Flag</t>
  </si>
  <si>
    <t>The system is able to enter and maintain the following additional elements for firearms:</t>
  </si>
  <si>
    <t>Gun Type</t>
  </si>
  <si>
    <t>Action (automatic, bolt action, carbine, pump)</t>
  </si>
  <si>
    <t>Caliber</t>
  </si>
  <si>
    <t>Shot Capacity</t>
  </si>
  <si>
    <t>Barrel Length</t>
  </si>
  <si>
    <t>Finish</t>
  </si>
  <si>
    <t>Make/Model</t>
  </si>
  <si>
    <t>Type of Firearm</t>
  </si>
  <si>
    <t>Condition</t>
  </si>
  <si>
    <t>Year Made</t>
  </si>
  <si>
    <t>The system is able to enter and maintain the following additional elements for boats:</t>
  </si>
  <si>
    <t>Boat Name</t>
  </si>
  <si>
    <t>Hull Shape</t>
  </si>
  <si>
    <t>Hull Material</t>
  </si>
  <si>
    <t>Propulsion</t>
  </si>
  <si>
    <t>Boat Length</t>
  </si>
  <si>
    <t>The system is able to enter and maintain the following additional elements for vehicles:</t>
  </si>
  <si>
    <t>Vehicle Type</t>
  </si>
  <si>
    <t>Color (top, bottom, interior)</t>
  </si>
  <si>
    <t>Vehicle Year</t>
  </si>
  <si>
    <t>Vehicle Make</t>
  </si>
  <si>
    <t>License Plate/VIN</t>
  </si>
  <si>
    <t>License Plate State</t>
  </si>
  <si>
    <t>Plate Year</t>
  </si>
  <si>
    <t>The system is able to enter and maintain the following information for bicycles:</t>
  </si>
  <si>
    <t>Bicycle Make</t>
  </si>
  <si>
    <t>Model (boys, girls, tandem)</t>
  </si>
  <si>
    <t>Serial Number</t>
  </si>
  <si>
    <t>Wheel Size</t>
  </si>
  <si>
    <t>Speed</t>
  </si>
  <si>
    <t xml:space="preserve">The system can tie a property item to a case. </t>
  </si>
  <si>
    <t>The system is able to enter and maintain the following information for bank cards:</t>
  </si>
  <si>
    <t>Banking/Institution that issued the card</t>
  </si>
  <si>
    <t>Owner of the bank card</t>
  </si>
  <si>
    <t>Expiration of the bank card</t>
  </si>
  <si>
    <t>Disposition of the bank card (e.g. lost, stolen, etc.)</t>
  </si>
  <si>
    <t>Law Property Room</t>
  </si>
  <si>
    <t>The property room module will interface to bar coding (see bar code interface).</t>
  </si>
  <si>
    <t xml:space="preserve">The system tracks items from reception to disposal. </t>
  </si>
  <si>
    <t>The system maintains complete evidence tracking (chain of custody) audit trail of property until final disposition of the item.</t>
  </si>
  <si>
    <t xml:space="preserve">The system supports creation of multiple property rooms. </t>
  </si>
  <si>
    <t>The system property room capabilities allow agency to define a minimum of four (4) levels of location definitions (i.e. Room 1, row 2, shelf 1, bin 5).</t>
  </si>
  <si>
    <t>The system property room capabilities allow agency to define up to ten (10) levels of location definitions (i.e. Room 1, row 2, shelf 1, bin 5) to accommodate future growth and expansion.</t>
  </si>
  <si>
    <t>Defined property locations become table driven (or drop down) values that are co-dependent of each other (i.e. When Room 1 is selected, second choice is only those rows that are defined for Room 1).</t>
  </si>
  <si>
    <t>The system supports the creation of multiple property rooms for multiple jurisdictions.</t>
  </si>
  <si>
    <t>Property room/storage related information is kept separate from case property data (i.e. property-related UCR or IBR data).</t>
  </si>
  <si>
    <t>Additional chain of custody information will be maintained for each property item each time the item is moved or changes custody:</t>
  </si>
  <si>
    <t>Current officer responsible for custody</t>
  </si>
  <si>
    <t>Property location</t>
  </si>
  <si>
    <t>Date / time of custody record update</t>
  </si>
  <si>
    <t>Officer turning over custody</t>
  </si>
  <si>
    <t xml:space="preserve">The system maintains details of all evidence retained in the property room for an indefinite amount of time. </t>
  </si>
  <si>
    <t>The system maintains a disposition status for all evidence items after each item has been released.</t>
  </si>
  <si>
    <t>The system maintains lab reports on fingerprint tests.</t>
  </si>
  <si>
    <t>An operator can enter and maintain information about the individual or organization to which the property was released.</t>
  </si>
  <si>
    <t>An operator can print an evidence inventory report by case number.</t>
  </si>
  <si>
    <t>An operator can print a property disposition report for all disposed items.</t>
  </si>
  <si>
    <t>An operator can generate a report of property scheduled to be disposed.</t>
  </si>
  <si>
    <t>An operator can print a property purge reminder list of items to be released within a user-selected date range.</t>
  </si>
  <si>
    <t>An operator can print a separate report of all pawned item transactions within a specified date range.</t>
  </si>
  <si>
    <t>An operator can print a report displaying all items of property/evidence pertaining to a single report.</t>
  </si>
  <si>
    <t xml:space="preserve">At the time of entry, the system compares property records with previously entered property records (i.e., pawned, impounded, stolen, etc.). </t>
  </si>
  <si>
    <t xml:space="preserve">The system allows users to search for property based on the following search criteria: </t>
  </si>
  <si>
    <t>Owner’s Name</t>
  </si>
  <si>
    <t>Case Number</t>
  </si>
  <si>
    <t>Make/Brand Name</t>
  </si>
  <si>
    <t>Property Type/Kind</t>
  </si>
  <si>
    <t>UCR/IBR Property Class</t>
  </si>
  <si>
    <t>Vehicle Identification Number</t>
  </si>
  <si>
    <t>Wild Card searches on any searchable field</t>
  </si>
  <si>
    <t>Key Word searches on any searchable field</t>
  </si>
  <si>
    <t>An operator can print barcodes for the following:</t>
  </si>
  <si>
    <t>ORI</t>
  </si>
  <si>
    <t>Officer</t>
  </si>
  <si>
    <t>Receiving and Release Status</t>
  </si>
  <si>
    <t>Locations</t>
  </si>
  <si>
    <t>The system can automatically generate property tag numbers.</t>
  </si>
  <si>
    <t>The system can automatically enter a transaction when a tag is scanned.</t>
  </si>
  <si>
    <t>Evidence Lockers</t>
  </si>
  <si>
    <t>The system shall have the ability for authorized users to enter property items into the system when they deliver those items to evidence lockers at various locations/substations.</t>
  </si>
  <si>
    <t>The system should generate receipts for property entered at evidence locker locations.</t>
  </si>
  <si>
    <t>The system should allow property room personnel to query what lockers/stations have property logged in for pick up from main RMS application (to allow property personnel to know what stations they need to go to for property/evidence pick up).</t>
  </si>
  <si>
    <t>The system provides the ability to apply bar codes to the property prior to it being placed in the evidence locker location.</t>
  </si>
  <si>
    <t>Lab Tracking</t>
  </si>
  <si>
    <t>The ability to track lab information on evidence submitted to labs, to include:</t>
  </si>
  <si>
    <t>Chain of custody</t>
  </si>
  <si>
    <t>Lab name</t>
  </si>
  <si>
    <t>Lab Number (Customer assigned number)</t>
  </si>
  <si>
    <t>Date sent</t>
  </si>
  <si>
    <t>Date returned</t>
  </si>
  <si>
    <t>Results</t>
  </si>
  <si>
    <t>Each property item can have attachments such as Word documents, images, scanned documents, PDF’s etc.</t>
  </si>
  <si>
    <t>The property room module can interface or otherwise integrate with electronic scales to determine and record weights and measures associated with property and evidence.</t>
  </si>
  <si>
    <t>The property module can create and generate reports via ad-hoc reporting capabilities (user-defined reports).</t>
  </si>
  <si>
    <t>The system can generate property by location reports.</t>
  </si>
  <si>
    <t>The system can generate property by type reports.</t>
  </si>
  <si>
    <t>Description of Capability
Law Enforcement RMS
Tickets and Citations</t>
  </si>
  <si>
    <t>Law Tickets and Citations</t>
  </si>
  <si>
    <t>LTicCit</t>
  </si>
  <si>
    <t>The system interfaces with electronic citations (mobile) software.</t>
  </si>
  <si>
    <t>The system shall be capable of accepting a download file of citations from the State Citation database.</t>
  </si>
  <si>
    <t>All information pertaining to traffic tickets and citations can be entered and maintained, including:</t>
  </si>
  <si>
    <t>Ticket Book Distribution, by ticket number range</t>
  </si>
  <si>
    <t>Statistical Information by Department</t>
  </si>
  <si>
    <t>Statistical Information by Officer</t>
  </si>
  <si>
    <t>Ticket Deletions</t>
  </si>
  <si>
    <t>Status Changes</t>
  </si>
  <si>
    <t>A history on each traffic ticket and citation can be produced, including (but not limited to) the following information:</t>
  </si>
  <si>
    <t>Violator name (Separate Name Fields)</t>
  </si>
  <si>
    <t>Violator address</t>
  </si>
  <si>
    <t>Violator DOB</t>
  </si>
  <si>
    <t>Violator DL number</t>
  </si>
  <si>
    <t>Violator telephone number</t>
  </si>
  <si>
    <t>Violation code, can be multiple violations</t>
  </si>
  <si>
    <t>Statute/Ticket type for each violation</t>
  </si>
  <si>
    <t>Violation location</t>
  </si>
  <si>
    <t>Vehicle license plate number</t>
  </si>
  <si>
    <t>Vehicle owner name</t>
  </si>
  <si>
    <t>Owner personal information</t>
  </si>
  <si>
    <t>Vehicle make and model</t>
  </si>
  <si>
    <t>Vehicle color</t>
  </si>
  <si>
    <t>Date/Time stamped</t>
  </si>
  <si>
    <t>Ticket number</t>
  </si>
  <si>
    <t>Weather and Traffic Conditions</t>
  </si>
  <si>
    <t>Court and Disposition Data</t>
  </si>
  <si>
    <t>Fines and fees</t>
  </si>
  <si>
    <t>Fines and fees payment tracking</t>
  </si>
  <si>
    <t>Authorized personnel have the ability to void / delete tickets.</t>
  </si>
  <si>
    <t>The system supports storing multiple violations under a single ticket number.</t>
  </si>
  <si>
    <t>The system has the ability to search and report ticket / citation information.</t>
  </si>
  <si>
    <t>The system has the ability to search and report ticket / citation information using the following:</t>
  </si>
  <si>
    <t>violator name</t>
  </si>
  <si>
    <t>geographic area</t>
  </si>
  <si>
    <t>jurisdiction / department</t>
  </si>
  <si>
    <t>officer ID</t>
  </si>
  <si>
    <t>officer name</t>
  </si>
  <si>
    <t>ticket type</t>
  </si>
  <si>
    <t>ticket book distribution</t>
  </si>
  <si>
    <t>The system is able to generate failure to pay notices in a time frame determined by the agency.</t>
  </si>
  <si>
    <t>The system is able to generate failure to pay notices in a format determined by the agency.</t>
  </si>
  <si>
    <t>The system is able to interface with an e-ticketing mobile ticketing product with the mobile device.</t>
  </si>
  <si>
    <t>The system is able to interface with a license mag-stripe reader with the mobile device.</t>
  </si>
  <si>
    <t>The system is able to interface with a electronic signature capture module with the mobile device.</t>
  </si>
  <si>
    <t>The system is able to interface with mobile printing with the mobile device.</t>
  </si>
  <si>
    <t>The system is able to associate with the METERS, ACRS, and NCIC modules.</t>
  </si>
  <si>
    <t>Description of Capability
Law Enforcement RMS
Wants and Warrants</t>
  </si>
  <si>
    <t>Law Wants and Warrants</t>
  </si>
  <si>
    <t xml:space="preserve">The system has the ability to enter and maintain detailed information about want and warrant records, including (but not limited to) the following data elements: </t>
  </si>
  <si>
    <t>LWant</t>
  </si>
  <si>
    <t>File Transaction Number (internal warrant number)</t>
  </si>
  <si>
    <t>Court Warrant Number</t>
  </si>
  <si>
    <t>Court Case Number</t>
  </si>
  <si>
    <t>User Defined Number</t>
  </si>
  <si>
    <t>Subject name (Separate Name Fields)</t>
  </si>
  <si>
    <t>Subject address</t>
  </si>
  <si>
    <t>Subject alias(s)</t>
  </si>
  <si>
    <t>Subject DOB</t>
  </si>
  <si>
    <t>Subject Driver’s License number</t>
  </si>
  <si>
    <t>Subject telephone number(s)</t>
  </si>
  <si>
    <t>Subject Social Security Number</t>
  </si>
  <si>
    <t>Subject vehicle make / model / color</t>
  </si>
  <si>
    <t>Subject vehicle license plate / state / year</t>
  </si>
  <si>
    <t>Issuing Court</t>
  </si>
  <si>
    <t>Issuing Judge</t>
  </si>
  <si>
    <t>Charges</t>
  </si>
  <si>
    <t>Warrant Type (e.g. felony, misdemeanor)</t>
  </si>
  <si>
    <t>Warrant Location</t>
  </si>
  <si>
    <t>Bond amount</t>
  </si>
  <si>
    <t>Status History</t>
  </si>
  <si>
    <t>Service Activity (e.g. service attempts)</t>
  </si>
  <si>
    <t>The system shall track, chronologically, all of the activities on each warrant. (e.g. how many times attempts were made to serve the warrant)</t>
  </si>
  <si>
    <t>Service activities must include, but are not limited to:</t>
  </si>
  <si>
    <t>Date</t>
  </si>
  <si>
    <t>Time</t>
  </si>
  <si>
    <t>Officer ID</t>
  </si>
  <si>
    <t>Activity type</t>
  </si>
  <si>
    <t>Free Text Narrative</t>
  </si>
  <si>
    <t>Distance of Pickup</t>
  </si>
  <si>
    <t>Warning Remarks</t>
  </si>
  <si>
    <t>Background Narrative, if Applicable</t>
  </si>
  <si>
    <t>Area/Section within Warrant Venue</t>
  </si>
  <si>
    <t>Reason for Change on Warrant, if applies</t>
  </si>
  <si>
    <t>The system displays a photo of the subject within the want/warrant record, if available.</t>
  </si>
  <si>
    <t xml:space="preserve">The system can display an alert whenever the name of a subject with an outstanding warrant is entered anywhere in the system.  </t>
  </si>
  <si>
    <t xml:space="preserve">Authorized users are able to update the status of a warrant record whenever necessary. </t>
  </si>
  <si>
    <t xml:space="preserve">The system is able to assign warrant transaction numbers manually or automatically via an optional auto-incrementing feature. </t>
  </si>
  <si>
    <t>A printed report can be generated displaying a log of all warrants within a specified date range.</t>
  </si>
  <si>
    <t>Authorized users have the ability to cancel outstanding warrant records. Authorization is based on user security profiles (ID, password, security permissions) for example, warrants served.</t>
  </si>
  <si>
    <t>Outstanding warrants may be cancelled for the following reasons:</t>
  </si>
  <si>
    <t>Recalled by Court or other Jurisdiction</t>
  </si>
  <si>
    <t>Served on the Person</t>
  </si>
  <si>
    <t>Cleared of the Charge</t>
  </si>
  <si>
    <t>Beyond Statutory Limits</t>
  </si>
  <si>
    <t>Received/Transferred to</t>
  </si>
  <si>
    <t>Records on canceled warrants can be maintained for an unlimited amount of time.</t>
  </si>
  <si>
    <t>Records on canceled warrants include reason for cancellation and date of cancellation.</t>
  </si>
  <si>
    <t>Warrant Capabilities within CAD</t>
  </si>
  <si>
    <t>In CAD, warrants are automatically searched based on the entry of matching name.</t>
  </si>
  <si>
    <t>In CAD, warrants are automatically searched based on the entry of matching address.</t>
  </si>
  <si>
    <t>In CAD, when warrants are automatically searched based on the entry of matching name, a resulting match on either of these search criteria will display a message for the user.</t>
  </si>
  <si>
    <t>In CAD, when warrants are automatically searched based on the entry of matching address, a resulting match on either of these search criteria will display a message for the user.</t>
  </si>
  <si>
    <t>An authorized user shall be able to cancel an active warrant via the CAD system (e.g. without leaving the CAD application to go to an RMS application).</t>
  </si>
  <si>
    <t>An authorized user can search for warrants based on a name, via a global name search capability, from the CAD System.</t>
  </si>
  <si>
    <t>An authorized user can search for warrant based on an address, via a global name/global address search capability, from the CAD System.</t>
  </si>
  <si>
    <t>When querying a name from an open CAD session, there is a visual indication of an active warrant associated with any person record found via that query.</t>
  </si>
  <si>
    <t>When viewing warrant information displayed via a search from within the CAD System, the following information includes, but is not limited to:</t>
  </si>
  <si>
    <t>Warrant Subject (name)</t>
  </si>
  <si>
    <t>Warrant Address</t>
  </si>
  <si>
    <t>Warrant Charge</t>
  </si>
  <si>
    <t>A printed report can be generated that lists all canceled warrants within a specified date range.</t>
  </si>
  <si>
    <t>A printed warrant summary report can be generated that lists all warrant types and totals within a specified date range.</t>
  </si>
  <si>
    <t>Ability to update a warrant's status from the mobile data.</t>
  </si>
  <si>
    <t>Description of Capability
RMS Interface
Bar Coding</t>
  </si>
  <si>
    <t>Law Bar-Coding Interface</t>
  </si>
  <si>
    <t>IBarC</t>
  </si>
  <si>
    <t>System is capable of expansion to accommodate potential for future additional scanners, printers, property intake locations, etc.</t>
  </si>
  <si>
    <t>The system utilizes bar code interface with the Fixed Asset, distributed property, and inventory modules of the selected LERMS system.</t>
  </si>
  <si>
    <t>The system generates bar code labels when checking in evidence/property.</t>
  </si>
  <si>
    <t>The system is able to use portable/wireless bar code scanner to update evidence/property locations and upload results into main database.</t>
  </si>
  <si>
    <t>The system is able to upload data from hand-held scanner via cradle mechanism.</t>
  </si>
  <si>
    <t>The system is able to upload data from hand-held scanner via wireless system access.</t>
  </si>
  <si>
    <t>The system is able to generate bar code labels in the field.</t>
  </si>
  <si>
    <t>The system is able to complete/maintain inventory with bar code system.</t>
  </si>
  <si>
    <t>Bar code labels recommended are smear-proof.</t>
  </si>
  <si>
    <t>Bar code labels recommended are of significant strength as to resist wear and ripping.</t>
  </si>
  <si>
    <t>The system is able to print page(s) of bar code labels to apply to property/evidence in the field.</t>
  </si>
  <si>
    <t>The system is able to use paper (or equivalent) bar code labels.</t>
  </si>
  <si>
    <t>The system is able to use 3 dimensional bar code tags.</t>
  </si>
  <si>
    <t>The barcode module is able to print barcodes for:</t>
  </si>
  <si>
    <t>ORI or Agency Code</t>
  </si>
  <si>
    <t>The barcode module prints location labels by specific location or by range.</t>
  </si>
  <si>
    <t>The barcode module is able to produce labels in agency-defined label height, width and font size.</t>
  </si>
  <si>
    <t>The barcode module is able to print individual labels.</t>
  </si>
  <si>
    <t>The barcode module is able to automatically generate tag numbers.</t>
  </si>
  <si>
    <t>The barcode module automatically enters a transaction when a tag is scanned.</t>
  </si>
  <si>
    <t>Barcode module allows for the mass update/movement of property (e.g. shifting 14 property items from one bin to a different shelf/bin).</t>
  </si>
  <si>
    <t>The barcode module allows for inventory scanning and produces inventory discrepancy reports.</t>
  </si>
  <si>
    <t>The barcode module can read barcodes already applied to property from the Evidence Tracker system currently being used.</t>
  </si>
  <si>
    <t>Description of Capability
RMS Interface
Asset Tracking</t>
  </si>
  <si>
    <t>Law Asset Tracking</t>
  </si>
  <si>
    <t>LAMan</t>
  </si>
  <si>
    <t>The system manages equipment maintenance and repair functions.</t>
  </si>
  <si>
    <t>The system provides the ability to create maintenance schedules for equipment that requires regular maintenance.</t>
  </si>
  <si>
    <t>The system is able to attach multiple supporting documents/files of various types (e.g., Word, Excel, JPG, MPG, WAV) to a Asset record.</t>
  </si>
  <si>
    <t>The system collects data to manage equipment maintenance and repair functions which includes, but is not limited to:</t>
  </si>
  <si>
    <t xml:space="preserve">Type </t>
  </si>
  <si>
    <t>Department</t>
  </si>
  <si>
    <t>Division</t>
  </si>
  <si>
    <t>Station</t>
  </si>
  <si>
    <t>Platoon</t>
  </si>
  <si>
    <t xml:space="preserve">General description </t>
  </si>
  <si>
    <t>Work order number</t>
  </si>
  <si>
    <t>Inspected/tested by (e.g., Officer ID, Name)</t>
  </si>
  <si>
    <t>Type of inspection/test (multiple occurrences)</t>
  </si>
  <si>
    <t xml:space="preserve">Date of inspection/test </t>
  </si>
  <si>
    <t>Status (e.g., pass/fail)</t>
  </si>
  <si>
    <t xml:space="preserve">Next action/inspection to be made </t>
  </si>
  <si>
    <t xml:space="preserve">Date of next action/inspection </t>
  </si>
  <si>
    <t xml:space="preserve">Unlimited Remarks (Free text) </t>
  </si>
  <si>
    <t>Date of repair</t>
  </si>
  <si>
    <t xml:space="preserve">Type of repair </t>
  </si>
  <si>
    <t>Cost of the repair</t>
  </si>
  <si>
    <t>Who made the repair</t>
  </si>
  <si>
    <t>Expected date to return to service</t>
  </si>
  <si>
    <t>Facility Repair / Work Order Tracking</t>
  </si>
  <si>
    <t>Any authorized user can submit work requests.</t>
  </si>
  <si>
    <t>The system is able to report and track requests for repair at facilities.</t>
  </si>
  <si>
    <t>The repair at facilities data tracked includes, but not limited to:</t>
  </si>
  <si>
    <t xml:space="preserve">Repair Type </t>
  </si>
  <si>
    <t>Repair Location</t>
  </si>
  <si>
    <t>Free-form text field for notes</t>
  </si>
  <si>
    <t>Requesting Facility</t>
  </si>
  <si>
    <t>Requesting Person</t>
  </si>
  <si>
    <t>Requesting Shift</t>
  </si>
  <si>
    <t>Reported Date</t>
  </si>
  <si>
    <t>Date Work Order Assigned</t>
  </si>
  <si>
    <t>Date of Action</t>
  </si>
  <si>
    <t>Action Type</t>
  </si>
  <si>
    <t>Date of Completion</t>
  </si>
  <si>
    <t>Assigned to (table based)</t>
  </si>
  <si>
    <t>Inspected / verified by (i.e. Personnel ID, Name)</t>
  </si>
  <si>
    <t xml:space="preserve">Date of inspection / verification </t>
  </si>
  <si>
    <t>Ability to associate / link work orders</t>
  </si>
  <si>
    <t>Issued Supplies and Equipment</t>
  </si>
  <si>
    <t>The system captures and tracks issued supplies and equipment data.</t>
  </si>
  <si>
    <t>The system has the ability to capture the proper authorization for the equipment, if necessary.</t>
  </si>
  <si>
    <t>Equipment may be assigned to, but is not limited to:</t>
  </si>
  <si>
    <t>Agency</t>
  </si>
  <si>
    <t>District</t>
  </si>
  <si>
    <t>Unit</t>
  </si>
  <si>
    <t>Group</t>
  </si>
  <si>
    <t>Physical location</t>
  </si>
  <si>
    <t>Individual</t>
  </si>
  <si>
    <t>The other issued equipment data includes, but is not limited to:</t>
  </si>
  <si>
    <t>System ID number</t>
  </si>
  <si>
    <t>Item description</t>
  </si>
  <si>
    <t>Equipment ID Number</t>
  </si>
  <si>
    <t>Agency ID number</t>
  </si>
  <si>
    <t>User-defined category</t>
  </si>
  <si>
    <t>User-defined sub-category</t>
  </si>
  <si>
    <t>Date of purchase</t>
  </si>
  <si>
    <t>Supplying vendor</t>
  </si>
  <si>
    <t>Purchase cost</t>
  </si>
  <si>
    <t>Last maintenance/inspection due</t>
  </si>
  <si>
    <t>Personnel ID (Issued to)</t>
  </si>
  <si>
    <t>Unit Number / Apparatus number (Issued to)</t>
  </si>
  <si>
    <t>Repair records (including shipped/returned dates, shipped to, cost)</t>
  </si>
  <si>
    <t>Maintenance records</t>
  </si>
  <si>
    <t>Maintenance schedule</t>
  </si>
  <si>
    <t>OSHA testing requirement ID</t>
  </si>
  <si>
    <t>OSHA testing requirement due date</t>
  </si>
  <si>
    <t>OSHA testing requirement completion date</t>
  </si>
  <si>
    <t>Fixed Asset Tracking</t>
  </si>
  <si>
    <t>The system is able to capture and track fixed-asset data.</t>
  </si>
  <si>
    <t>The system has the ability to track equipment that is checked-in and checked-out  basis (e.g. daily basis, for patrol)</t>
  </si>
  <si>
    <t>The system has the ability to track equipment checked-out.</t>
  </si>
  <si>
    <t>The system has the ability to track equipment checked-in.</t>
  </si>
  <si>
    <t>The system provides a check-in and check-out log.</t>
  </si>
  <si>
    <t>The system has the ability to print receipts.</t>
  </si>
  <si>
    <t>The check-in and check-out log will include:</t>
  </si>
  <si>
    <t>Date and time checked-out.</t>
  </si>
  <si>
    <t>Date and time checked-in.</t>
  </si>
  <si>
    <t xml:space="preserve">Unit </t>
  </si>
  <si>
    <t>Equipment condition</t>
  </si>
  <si>
    <t>The system must provide a log of all activity.</t>
  </si>
  <si>
    <t>Ability to access the system via a mobile device:</t>
  </si>
  <si>
    <t>Laptop Computer</t>
  </si>
  <si>
    <t>Tablet</t>
  </si>
  <si>
    <t>PDA</t>
  </si>
  <si>
    <t>Other Type of Mobile Device</t>
  </si>
  <si>
    <t>The fixed-asset related data includes, but not limited to:</t>
  </si>
  <si>
    <t>Current location of item</t>
  </si>
  <si>
    <t>The system tracks, at a minimum, the following fixed-asset distribution data:</t>
  </si>
  <si>
    <t>Recipient</t>
  </si>
  <si>
    <t>Issuer</t>
  </si>
  <si>
    <t>Date distributed</t>
  </si>
  <si>
    <t>Date of loss or theft</t>
  </si>
  <si>
    <t>Police report number for theft or loss</t>
  </si>
  <si>
    <t>Police report date for theft or loss</t>
  </si>
  <si>
    <t>Inventory Tracking</t>
  </si>
  <si>
    <t>Inventory tracking system tracks all equipment sub-groups (e.g., vehicles, issued equipment, fixed assets)</t>
  </si>
  <si>
    <t>Inventory tracking is compatible with, can interface to, a bar-coding system.</t>
  </si>
  <si>
    <t>Ability to make inventory adjustments when doing annual inventory.</t>
  </si>
  <si>
    <t>Ability to manage and track inventory using a bar code system including, but not limited to, the following functions:</t>
  </si>
  <si>
    <t xml:space="preserve">Perform a mass update </t>
  </si>
  <si>
    <t>Locate item by bar code</t>
  </si>
  <si>
    <t xml:space="preserve">Generate bar code </t>
  </si>
  <si>
    <t xml:space="preserve">Read bar code using remote, hand-held device </t>
  </si>
  <si>
    <t xml:space="preserve">Track specific item information (e.g., description, quantity, status, etc.) </t>
  </si>
  <si>
    <t xml:space="preserve">Ability to automatically  update (e.g., download) inventory information into system. </t>
  </si>
  <si>
    <t>Ability to print bar code labels.</t>
  </si>
  <si>
    <t>Ability to provide inventory management using a bar code system.</t>
  </si>
  <si>
    <t>Ability to record inventory of an item, including but not limited to:</t>
  </si>
  <si>
    <t>Quantity in stock</t>
  </si>
  <si>
    <t>Cost History</t>
  </si>
  <si>
    <t>Minimum reorder points</t>
  </si>
  <si>
    <t>Vendor information:</t>
  </si>
  <si>
    <t>Name</t>
  </si>
  <si>
    <t>Phone</t>
  </si>
  <si>
    <t>Contact</t>
  </si>
  <si>
    <t>Ability to utilize a hand-held mobile inventory tracking scanner.</t>
  </si>
  <si>
    <t>The system tracks, at a minimum, the following inventory-related data:</t>
  </si>
  <si>
    <t>Re-order point</t>
  </si>
  <si>
    <t>Vendor contact/ordering information</t>
  </si>
  <si>
    <t>Order history</t>
  </si>
  <si>
    <t>Pricing history</t>
  </si>
  <si>
    <t>Last order information</t>
  </si>
  <si>
    <t>Outstanding/pending order information</t>
  </si>
  <si>
    <t>The system can generate and track internal purchase requests.</t>
  </si>
  <si>
    <t>The system can generate and track purchase orders.</t>
  </si>
  <si>
    <t>The system tracks, at a minimum, the following inventory distribution data:</t>
  </si>
  <si>
    <t>Quantity distributed</t>
  </si>
  <si>
    <t>Condition at Issue</t>
  </si>
  <si>
    <t>Condition at Return</t>
  </si>
  <si>
    <t>Date of Issue</t>
  </si>
  <si>
    <t>Date of Return</t>
  </si>
  <si>
    <t>Supplies and Equipment Acquisition</t>
  </si>
  <si>
    <t>Ability to generate automatic alerts to designated staff when inventory levels fall below a user defined level.</t>
  </si>
  <si>
    <t>The system provides sufficient fields to record the receipt of an inventoried item, including, but not limited to, the following:</t>
  </si>
  <si>
    <t>Item Type (bar code)</t>
  </si>
  <si>
    <t>System ID Number</t>
  </si>
  <si>
    <t>Agency ID</t>
  </si>
  <si>
    <t>Station ID</t>
  </si>
  <si>
    <t>Item Category</t>
  </si>
  <si>
    <t>Item Sub-Category</t>
  </si>
  <si>
    <t>Item Name</t>
  </si>
  <si>
    <t>Item Description</t>
  </si>
  <si>
    <t>Inventory or Asset Number (e.g. bar code)</t>
  </si>
  <si>
    <t xml:space="preserve">Manufacturer </t>
  </si>
  <si>
    <t>Model Number</t>
  </si>
  <si>
    <t>Purchase Cost</t>
  </si>
  <si>
    <t xml:space="preserve">Date of purchase </t>
  </si>
  <si>
    <t>Vendor information</t>
  </si>
  <si>
    <t>Current Location of Equipment</t>
  </si>
  <si>
    <t>The system allows for user defined categories.</t>
  </si>
  <si>
    <t>The system allows for user defined sub-categories.</t>
  </si>
  <si>
    <t>The system allows for the tracking of equipment acquired via grant monies and attach any special notes/narrative specific to the grant.</t>
  </si>
  <si>
    <t>Ability to track vendor information:</t>
  </si>
  <si>
    <t>Company Name</t>
  </si>
  <si>
    <t>Point of Contact Name</t>
  </si>
  <si>
    <t>Telephone Number</t>
  </si>
  <si>
    <t>Email</t>
  </si>
  <si>
    <t>Web Site</t>
  </si>
  <si>
    <t>Order History</t>
  </si>
  <si>
    <t>Notes/Narrative</t>
  </si>
  <si>
    <t>Personal Equipment</t>
  </si>
  <si>
    <t>The system provides the ability to  develop a list of types of equipment that are issued to personnel.</t>
  </si>
  <si>
    <t>The system provides the ability to define types of equipment (e.g., badges, IT equipment, cell phones, uniforms, etc.) included in personal equipment table.</t>
  </si>
  <si>
    <t>The system provides the ability to track piece of equipment that has been assigned to personnel, including, but not limited to, the following:</t>
  </si>
  <si>
    <t>Equipment Category</t>
  </si>
  <si>
    <t xml:space="preserve">Equipment type </t>
  </si>
  <si>
    <t>Personnel ID</t>
  </si>
  <si>
    <t>Personnel Name</t>
  </si>
  <si>
    <t xml:space="preserve">Description </t>
  </si>
  <si>
    <t xml:space="preserve">Condition </t>
  </si>
  <si>
    <t xml:space="preserve">Cost </t>
  </si>
  <si>
    <t xml:space="preserve">Date of issuance </t>
  </si>
  <si>
    <t>Date of return</t>
  </si>
  <si>
    <t xml:space="preserve">Disposal date </t>
  </si>
  <si>
    <t>Inventory ID number (e.g., barcode)</t>
  </si>
  <si>
    <t>Replacement date(s)</t>
  </si>
  <si>
    <t>Service date</t>
  </si>
  <si>
    <t>Calibration date</t>
  </si>
  <si>
    <t xml:space="preserve">Size </t>
  </si>
  <si>
    <t>Status (lost, decommissioned, etc.)</t>
  </si>
  <si>
    <t xml:space="preserve">Comments </t>
  </si>
  <si>
    <t>Ability to assign multiple pieces of the same type of equipment to an individual.</t>
  </si>
  <si>
    <t>Ability to capture and track history of all equipment assigned to an individual.</t>
  </si>
  <si>
    <t>Ability to track the daily assignment of items (e.g. weapons, vehicles, etc.).</t>
  </si>
  <si>
    <t>Firearms and Ammunition</t>
  </si>
  <si>
    <t>The system has the ability to capture, maintain and track firearms and ammunition assigned to personnel, including, but not limited to:</t>
  </si>
  <si>
    <t>Agency assigned ID number</t>
  </si>
  <si>
    <t>Date issued</t>
  </si>
  <si>
    <t>Employee Name</t>
  </si>
  <si>
    <t>Inspected by</t>
  </si>
  <si>
    <t>Inspected date</t>
  </si>
  <si>
    <t>Issue by (name)</t>
  </si>
  <si>
    <t>Maintenance requirements</t>
  </si>
  <si>
    <t>Maintenance performed</t>
  </si>
  <si>
    <t>Quantity issued</t>
  </si>
  <si>
    <t>Received by</t>
  </si>
  <si>
    <t>Ability to assign NCIC code identifiers:</t>
  </si>
  <si>
    <t>Color/Finish</t>
  </si>
  <si>
    <t>Station/Location Equipment</t>
  </si>
  <si>
    <t>The system provides the ability to  develop a list of types of equipment that are issued to stations.</t>
  </si>
  <si>
    <t>The system provides the ability to define the types of equipment that are issued to the stations.</t>
  </si>
  <si>
    <t>The system provides the ability to provide fields to track each piece of equipment assigned to a station including, but not limited to, the following:</t>
  </si>
  <si>
    <t>Vehicles assigned to (e.g., Vehicle ID)</t>
  </si>
  <si>
    <t>Asset tag number</t>
  </si>
  <si>
    <t xml:space="preserve">Bar code number </t>
  </si>
  <si>
    <t xml:space="preserve">Brand </t>
  </si>
  <si>
    <t xml:space="preserve">Classification </t>
  </si>
  <si>
    <t>Date acquired</t>
  </si>
  <si>
    <t xml:space="preserve">Location in station </t>
  </si>
  <si>
    <t>Location on the vehicle (e.g. compartments)</t>
  </si>
  <si>
    <t>Part number</t>
  </si>
  <si>
    <t xml:space="preserve">Serial number </t>
  </si>
  <si>
    <t xml:space="preserve">Agency/division/platoon assigned to </t>
  </si>
  <si>
    <t xml:space="preserve">Warranty information </t>
  </si>
  <si>
    <t>Individual receiving equipment</t>
  </si>
  <si>
    <t>Ability to assign multiple pieces of the same type of equipment to a vehicle.</t>
  </si>
  <si>
    <t>Ability to easily transfer equipment to a different vehicle/location without re-keying descriptive data (e.g. drag and drop or a quick transfer function).</t>
  </si>
  <si>
    <t>The system is capable of logging and storing equipment location changes.</t>
  </si>
  <si>
    <t>Ability to track loaned equipment.</t>
  </si>
  <si>
    <t>Ability to generate alerts to individuals that loaned equipment is due back for return.</t>
  </si>
  <si>
    <t>Ability to access a list of assigned equipment (including where/who assigned to) from the Mobile Data environment.</t>
  </si>
  <si>
    <t xml:space="preserve">The system provides the ability when a piece of equipment is involved in an incident, the incident report and actions related to that incident are automatically linked to the equipment in the asset module. </t>
  </si>
  <si>
    <t>Equipment Return</t>
  </si>
  <si>
    <t>Ability to return or check equipment back into inventory.</t>
  </si>
  <si>
    <t>Ability to unlink equipment from personnel upon check-in.</t>
  </si>
  <si>
    <t>Ability to track replaced equipment:</t>
  </si>
  <si>
    <t>Date replaced</t>
  </si>
  <si>
    <t>Reason replaced (drop-down list)</t>
  </si>
  <si>
    <t>Disposition of replaced equipment</t>
  </si>
  <si>
    <t>Personnel ID replacing the equipment</t>
  </si>
  <si>
    <t>Equipment Maintenance and Replacement</t>
  </si>
  <si>
    <t>Ability to create maintenance schedules for equipment requiring regular maintenance.</t>
  </si>
  <si>
    <t>Ability to create maintenance schedules for equipment requiring regular inspection.</t>
  </si>
  <si>
    <t>Ability to document maintenance for a piece of equipment.</t>
  </si>
  <si>
    <t>Ability to document service test records for a piece of equipment.</t>
  </si>
  <si>
    <t>Ability to create replacement schedules for equipment requiring replacement after a user defined period of time.</t>
  </si>
  <si>
    <t>Ability to generate alerts to individuals that their equipment is due for:</t>
  </si>
  <si>
    <t>Maintenance</t>
  </si>
  <si>
    <t>Inspection</t>
  </si>
  <si>
    <t>Replacement</t>
  </si>
  <si>
    <t>Equipment Disposal</t>
  </si>
  <si>
    <t>The system is able to track equipment that is disposed of.</t>
  </si>
  <si>
    <t>When equipment is disposed of it changes the equipment status but does not remove the historical records associated with that item.</t>
  </si>
  <si>
    <t>The system will track the date the equipment was taken out of service.</t>
  </si>
  <si>
    <t>The system will track the person disposing the equipment.</t>
  </si>
  <si>
    <t>The system will track the means of disposal.</t>
  </si>
  <si>
    <t>Asset Management Reports</t>
  </si>
  <si>
    <t>Ability to generate a physical inventory report based on:</t>
  </si>
  <si>
    <t>Asset category</t>
  </si>
  <si>
    <t>Asset age</t>
  </si>
  <si>
    <t>Asset location</t>
  </si>
  <si>
    <t>Specific type of equipment</t>
  </si>
  <si>
    <t>Ability to generate a physical inventory exception report.</t>
  </si>
  <si>
    <t>Ability to generate a check-in/checkout log for temporarily assigned assets.</t>
  </si>
  <si>
    <t>Ability to generate a report of items that require re-ordering (e.g., out of stock or below minimum threshold)</t>
  </si>
  <si>
    <t>Ability to generate reports listing equipment due for maintenance during a user-defined time period (e.g. generate a report on the first of every month for equipment that needs to be replaced by the end of the month).</t>
  </si>
  <si>
    <t>Ability to  generate reports listing equipment due for replacement during a user-defined time period (e.g., generate a report on the first of every month for equipment that needs to be replaced by the end of the month).</t>
  </si>
  <si>
    <t>Ability to generate a report for equipment that needs replaced at the end of user defined period of time (e.g. quarterly, yearly, multi-year, etc.).</t>
  </si>
  <si>
    <t>Ability to schedule an automated report for equipment that needs to be replaced by a user defined period of time (e.g. 30 days prior, end of the month, etc.)</t>
  </si>
  <si>
    <t>Ability to automatically generate and print, at a user-defined interval, reports listing equipment overdue for replacement (e.g. generate a report on the first of every month for equipment for which replacement is overdue).</t>
  </si>
  <si>
    <t>Ability to generate a report that documents all maintenance completed on a specific piece of equipment.</t>
  </si>
  <si>
    <t>Ability to generate automated email messages to staff responsible for replacing overdue equipment.</t>
  </si>
  <si>
    <t>Ability to generate automated email messages to staff responsible for replacing expired supplies.</t>
  </si>
  <si>
    <t xml:space="preserve">The system is capable of generating a report, including current status of various requests, including, but not limited to: </t>
  </si>
  <si>
    <t>Facility repair requests</t>
  </si>
  <si>
    <t>Equipment repair requests</t>
  </si>
  <si>
    <t>Purchase orders</t>
  </si>
  <si>
    <t>Work requests</t>
  </si>
  <si>
    <t>Ability to generate a report for all inspections that are coming due within a user defined time frame (e.g. end of month, next 30 days, etc.).</t>
  </si>
  <si>
    <t>Ability to generate a report for all equipment that has been disposed of.</t>
  </si>
  <si>
    <t>Ability to generate a report for all equipment including age of that equipment.</t>
  </si>
  <si>
    <t>The ability to generate reports for equipment checked-in and checked-out logs.</t>
  </si>
  <si>
    <t>Ability to generate a report showing the complete history of an asset.</t>
  </si>
  <si>
    <t>Ability to generate a report showing active property assigned to an officer.</t>
  </si>
  <si>
    <t>Access to data can be restricted by jurisdiction, agency, department, discipline and bureau within a department.</t>
  </si>
  <si>
    <t>Arresting Officer's Assigned Team</t>
  </si>
  <si>
    <t>Officer’s team Assignment</t>
  </si>
  <si>
    <t>team</t>
  </si>
  <si>
    <t>The system allows authorized users to assign activities to other officers/investigators.</t>
  </si>
  <si>
    <t>Item OAN (Owner Applied Number)</t>
  </si>
  <si>
    <t>disabilities</t>
  </si>
  <si>
    <t>writs</t>
  </si>
  <si>
    <t>served</t>
  </si>
  <si>
    <t>unserved</t>
  </si>
  <si>
    <t>persons to be served</t>
  </si>
  <si>
    <t>Master name properties outlined above are an agency-level configuration option.</t>
  </si>
  <si>
    <t>The MNI integrates with the MLI (Master Location Index).</t>
  </si>
  <si>
    <t>The system restricts access to social security number to authorized users.</t>
  </si>
  <si>
    <t>Field investigations/contact cards are included in the upload/merge process.</t>
  </si>
  <si>
    <t>Ability to interface to alarm billing software.</t>
  </si>
  <si>
    <t>Item Class (NIBRS)</t>
  </si>
  <si>
    <t>The system restricts inquiry access to property/evidence records to authorized users.</t>
  </si>
  <si>
    <t>An operator can print location vouchers by specific location or range.</t>
  </si>
  <si>
    <t>The system can print vouchers individually.</t>
  </si>
  <si>
    <t>An authorized user can set agency-defined voucher height, width and font size.</t>
  </si>
  <si>
    <t>crucial</t>
  </si>
  <si>
    <t>Media listing</t>
  </si>
  <si>
    <t>Attachments</t>
  </si>
  <si>
    <t>Evidence</t>
  </si>
  <si>
    <t>Felony 1</t>
  </si>
  <si>
    <t>Felony 2</t>
  </si>
  <si>
    <t>Felony 3</t>
  </si>
  <si>
    <t>Felony 4</t>
  </si>
  <si>
    <t>Misdomeanor</t>
  </si>
  <si>
    <t>The system will generate a "tickler file" or some other reference to any case number issued in the CAD module</t>
  </si>
  <si>
    <t>removable media drive</t>
  </si>
  <si>
    <t>The system restricts access to data pertaining to internal investigations to authorized users only.</t>
  </si>
  <si>
    <t>The system is able to reassign investigator(s) to case.</t>
  </si>
  <si>
    <t xml:space="preserve">The system allows an authorized user to reassign officers to cases. </t>
  </si>
  <si>
    <t xml:space="preserve">The system allows an authorized user to assign officers to cases. </t>
  </si>
  <si>
    <t>Interface to other reporting databases</t>
  </si>
  <si>
    <t>The system can generate a crime analysis report based on user-defined report criteria, such as, but not limited to:</t>
  </si>
  <si>
    <t>The system is able to accept and maintain data on service times.</t>
  </si>
  <si>
    <t>XLS</t>
  </si>
  <si>
    <t>ASCII</t>
  </si>
  <si>
    <t>The system allows report data to be exported in:</t>
  </si>
  <si>
    <t>The software supports the retention of an exact copy of an officer's report, as it existed when approved.</t>
  </si>
  <si>
    <t>The software logs all changes made to an officer's report after approval.</t>
  </si>
  <si>
    <t>The merge process supports merging multiple records at a time.</t>
  </si>
  <si>
    <t xml:space="preserve">The system allows each image in a lineup to be printed on a separate page. </t>
  </si>
  <si>
    <t>an Incident record to which the Lineup record is attached</t>
  </si>
  <si>
    <t>created by</t>
  </si>
  <si>
    <t xml:space="preserve">The search criteria includes: </t>
  </si>
  <si>
    <t>a range of dates</t>
  </si>
  <si>
    <t>field content</t>
  </si>
  <si>
    <t>a description of the Lineup record</t>
  </si>
  <si>
    <t>State ID (SID)</t>
  </si>
  <si>
    <t>Employer information</t>
  </si>
  <si>
    <t>Emergency contact information</t>
  </si>
  <si>
    <t>School information</t>
  </si>
  <si>
    <t>Guardian</t>
  </si>
  <si>
    <t>Law Enforcement Officer</t>
  </si>
  <si>
    <t>Parent</t>
  </si>
  <si>
    <t>Victim Offender</t>
  </si>
  <si>
    <t>Reporting Party</t>
  </si>
  <si>
    <t>Other Involved</t>
  </si>
  <si>
    <t>Offender</t>
  </si>
  <si>
    <t>Questioned</t>
  </si>
  <si>
    <t>Unattended Death</t>
  </si>
  <si>
    <t>Free text</t>
  </si>
  <si>
    <t>Value – to second decimal place ($0.01)</t>
  </si>
  <si>
    <t>Free Text</t>
  </si>
  <si>
    <t>The system provides the ability to print user defined labels to attach to property prior to it being placed in the evidence locker location.</t>
  </si>
  <si>
    <t>Any form that is built or scanned into the field reporting software is able to be printed by an authorized user with the appropriate data.</t>
  </si>
  <si>
    <t>updated by</t>
  </si>
  <si>
    <t>Description of Capability
CAD Interface LiveScan Module</t>
  </si>
  <si>
    <t>CAD Interface Dynamic LiveScan Module</t>
  </si>
  <si>
    <t>CLScanI</t>
  </si>
  <si>
    <t>The system supports communication between LERMS and third-party LiveScan hardware and software (e.g. Identix, CrossMatch, MorphoTrak, 3M Cogent, ID Networks, Synergistic-Identix).</t>
  </si>
  <si>
    <t xml:space="preserve">The system interfaces with Crossmatch hardware and software. </t>
  </si>
  <si>
    <t xml:space="preserve">The system interfaces with 3M Cogent hardware and software. </t>
  </si>
  <si>
    <t>The system is able to utilize interoperability to facilitate the sharing of data between LERMS and the LiveScan application (two-way communications).</t>
  </si>
  <si>
    <t xml:space="preserve">The system is able to determine exactly which booking and master file name data elements are exported to the LiveScan software. </t>
  </si>
  <si>
    <t>An authorized user is able to start and stop the LiveScan interface without affecting CAD or other system modules.</t>
  </si>
  <si>
    <t>The system is capable of sending LiveScan records to other applicable regional database(s).</t>
  </si>
  <si>
    <t>Description of Capability
CAD Interface Forms/Report Writing Tool</t>
  </si>
  <si>
    <t>CAD Interface Forms/Report Writing Tool</t>
  </si>
  <si>
    <t>IForm</t>
  </si>
  <si>
    <t>The system provides the ability to interface with a Forms Tool that will allow agency to create custom forms the same as or similar to reports currently being used by the agency.</t>
  </si>
  <si>
    <t>The forms tool imports relevant data from the system (e.g. personnel training course data) into a form when initiated from or linked with the appropriate module.</t>
  </si>
  <si>
    <t>Forms Tool is able to create report forms from scanned documents.</t>
  </si>
  <si>
    <t>Forms Tool is able to create drop-down fields on agency-created forms.</t>
  </si>
  <si>
    <t>Forms/Report Writing Tool allows for electronic signature capture.</t>
  </si>
  <si>
    <t>The vendor is able to provide a forms tool product that integrates with the proposed system.</t>
  </si>
  <si>
    <t>Forms can be attached to relevant records within the system.</t>
  </si>
  <si>
    <t>Description of Capability
CAD Interface LE Records Management System</t>
  </si>
  <si>
    <t>CAD Interface LERMS</t>
  </si>
  <si>
    <t>IRMS</t>
  </si>
  <si>
    <t>The system provides the ability to pass incident data from agency's CAD to the agency's Law Enforcement Records Management System (LERMS), or systems as appropriate, on completion of the incident.</t>
  </si>
  <si>
    <t>The system provides the ability to pass incident data from the agency's CAD to the agency's LERMS at specified intervals during the active incident.</t>
  </si>
  <si>
    <t xml:space="preserve">The system provides the ability to pass incident data from agency's CAD to other regional Law Enforcement Records Management Systems (LERMS). </t>
  </si>
  <si>
    <t xml:space="preserve">The system provides the ability to pass incident data from agency's CAD to local Law Enforcement Records Management Systems (LERMS). </t>
  </si>
  <si>
    <t>The triggers set to initiate data transfer are defined by the agency.</t>
  </si>
  <si>
    <t>The data transfer to the LERMS system will occur on unit dispatch.</t>
  </si>
  <si>
    <t>The data transfer to the LERMS system can initiate a RMS record.</t>
  </si>
  <si>
    <t>The data transfer to the LERMS system can add to an existing RMS record.</t>
  </si>
  <si>
    <t>The data transfer to the LERMS system will occur on unit status change.</t>
  </si>
  <si>
    <t>The triggers set to update an LERMS are defined by the agency.</t>
  </si>
  <si>
    <t>The system interfaces and can send data to the KYOPS database.</t>
  </si>
  <si>
    <t>The system provides the ability to perform a query on the agency's LERMS from the CAD and return the results of the query to the originating workstation.</t>
  </si>
  <si>
    <t>The system provides the ability to attach the results of an LERMS query to a CAD incident.</t>
  </si>
  <si>
    <t>The system provides the ability to perform a query on the agency's LERMS from the mobile device and return the results of the query to the originating device.</t>
  </si>
  <si>
    <t>The system provides the ability to perform a query on the agency's LERMS from the CAD operation workstation and return the results of the query to the originating workstation.</t>
  </si>
  <si>
    <t>Inquiries can be performed on the RMS database based on the following:</t>
  </si>
  <si>
    <t>Subject</t>
  </si>
  <si>
    <t>The system provides the ability to pass call/incident data from CAD to the CISCO LERMS.</t>
  </si>
  <si>
    <t>web based access module (TRACs)</t>
  </si>
  <si>
    <t xml:space="preserve">The following case elements can be sealed/locked and will include, but not necessarily be limited to: </t>
  </si>
  <si>
    <t>The system is able to interface with a license barcode reader (specifically Ltron) with the mobile device.</t>
  </si>
  <si>
    <t>Via blue-tooth connected device (e.g. tablet, smartphone)</t>
  </si>
  <si>
    <t>LERMS records functions are tightly integrated to the proposed courts interface (WatchGuard).</t>
  </si>
  <si>
    <t>LERMS records functions are tightly integrated to the proposed accident reporting software (e.g TraCS).</t>
  </si>
  <si>
    <t>The system has the ability to search the following criteria in the MNI for duplicates for potential consolidation:</t>
  </si>
  <si>
    <t>OLN/DLN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</si>
</sst>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3" x14ac:knownFonts="1">
    <font>
      <sz val="11"/>
      <color theme="1"/>
      <name val="Calibri"/>
      <family val="2"/>
      <scheme val="minor"/>
    </font>
    <font>
      <sz val="11"/>
      <name val="Times New Roman"/>
      <family val="1"/>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imes New Roman"/>
      <family val="1"/>
    </font>
    <font>
      <b/>
      <sz val="12"/>
      <name val="Arial"/>
      <family val="2"/>
    </font>
    <font>
      <sz val="12"/>
      <name val="Arial"/>
      <family val="2"/>
    </font>
    <font>
      <sz val="11"/>
      <name val="Arial"/>
      <family val="2"/>
    </font>
    <font>
      <b/>
      <sz val="11"/>
      <color theme="1"/>
      <name val="Calibri"/>
      <family val="2"/>
      <scheme val="minor"/>
    </font>
    <font>
      <sz val="7"/>
      <color theme="1"/>
      <name val="Calibri"/>
      <family val="2"/>
      <scheme val="minor"/>
    </font>
    <font>
      <sz val="9"/>
      <name val="Arial"/>
      <family val="2"/>
    </font>
    <font>
      <sz val="12"/>
      <color theme="1"/>
      <name val="Arial"/>
      <family val="2"/>
    </font>
    <font>
      <b/>
      <sz val="12"/>
      <name val="Calibri"/>
      <family val="2"/>
      <scheme val="minor"/>
    </font>
    <font>
      <b/>
      <u/>
      <sz val="11"/>
      <color theme="1"/>
      <name val="Calibri"/>
      <family val="2"/>
      <scheme val="minor"/>
    </font>
    <font>
      <b/>
      <u/>
      <sz val="11"/>
      <name val="Calibri"/>
      <family val="2"/>
      <scheme val="minor"/>
    </font>
    <font>
      <b/>
      <sz val="14"/>
      <name val="Calibri"/>
      <family val="2"/>
      <scheme val="minor"/>
    </font>
    <font>
      <sz val="11"/>
      <color theme="1"/>
      <name val="Calibri"/>
      <family val="2"/>
      <scheme val="minor"/>
    </font>
    <font>
      <sz val="11"/>
      <name val="Times New Roman"/>
      <family val="1"/>
    </font>
    <font>
      <sz val="11"/>
      <color theme="1"/>
      <name val="Arial"/>
      <family val="2"/>
    </font>
    <font>
      <i/>
      <sz val="11"/>
      <name val="Arial"/>
      <family val="2"/>
    </font>
    <font>
      <b/>
      <u/>
      <sz val="16"/>
      <name val="Arial"/>
      <family val="2"/>
    </font>
    <font>
      <b/>
      <sz val="14"/>
      <name val="Arial"/>
      <family val="2"/>
    </font>
    <font>
      <sz val="11"/>
      <name val="Arial"/>
      <family val="2"/>
    </font>
    <font>
      <sz val="12"/>
      <name val="Arial"/>
      <family val="2"/>
    </font>
    <font>
      <sz val="11"/>
      <name val="Arial"/>
    </font>
    <font>
      <sz val="12"/>
      <name val="Arial"/>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1"/>
        <bgColor indexed="64"/>
      </patternFill>
    </fill>
    <fill>
      <patternFill patternType="solid">
        <fgColor rgb="FFFFFFFF"/>
        <bgColor indexed="64"/>
      </patternFill>
    </fill>
    <fill>
      <patternFill patternType="solid">
        <fgColor theme="0"/>
        <bgColor indexed="64"/>
      </patternFill>
    </fill>
    <fill>
      <patternFill patternType="solid">
        <fgColor rgb="FFFFC000"/>
        <bgColor indexed="64"/>
      </patternFill>
    </fill>
  </fills>
  <borders count="9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top style="dashed">
        <color theme="0" tint="-0.499984740745262"/>
      </top>
      <bottom style="dashed">
        <color theme="0" tint="-0.499984740745262"/>
      </bottom>
      <diagonal/>
    </border>
    <border>
      <left/>
      <right/>
      <top style="medium">
        <color indexed="64"/>
      </top>
      <bottom style="thin">
        <color indexed="64"/>
      </bottom>
      <diagonal/>
    </border>
    <border>
      <left/>
      <right style="thin">
        <color auto="1"/>
      </right>
      <top/>
      <bottom/>
      <diagonal/>
    </border>
    <border>
      <left style="dashed">
        <color theme="0" tint="-0.499984740745262"/>
      </left>
      <right style="dashed">
        <color theme="0" tint="-0.499984740745262"/>
      </right>
      <top style="dashed">
        <color theme="0" tint="-0.499984740745262"/>
      </top>
      <bottom/>
      <diagonal/>
    </border>
    <border>
      <left style="dashed">
        <color theme="0" tint="-0.499984740745262"/>
      </left>
      <right style="dashed">
        <color theme="0" tint="-0.499984740745262"/>
      </right>
      <top/>
      <bottom style="dashed">
        <color theme="0" tint="-0.499984740745262"/>
      </bottom>
      <diagonal/>
    </border>
    <border>
      <left style="thin">
        <color indexed="64"/>
      </left>
      <right style="dashed">
        <color theme="0" tint="-0.499984740745262"/>
      </right>
      <top style="dashed">
        <color theme="0" tint="-0.499984740745262"/>
      </top>
      <bottom style="dashed">
        <color theme="0" tint="-0.499984740745262"/>
      </bottom>
      <diagonal/>
    </border>
    <border>
      <left style="dashed">
        <color theme="0" tint="-0.499984740745262"/>
      </left>
      <right style="thin">
        <color indexed="64"/>
      </right>
      <top style="dashed">
        <color theme="0" tint="-0.499984740745262"/>
      </top>
      <bottom style="dashed">
        <color theme="0" tint="-0.499984740745262"/>
      </bottom>
      <diagonal/>
    </border>
    <border>
      <left style="thin">
        <color indexed="64"/>
      </left>
      <right style="dashed">
        <color theme="0" tint="-0.499984740745262"/>
      </right>
      <top style="dashed">
        <color theme="0" tint="-0.499984740745262"/>
      </top>
      <bottom style="thin">
        <color indexed="64"/>
      </bottom>
      <diagonal/>
    </border>
    <border>
      <left style="dashed">
        <color theme="0" tint="-0.499984740745262"/>
      </left>
      <right style="dashed">
        <color theme="0" tint="-0.499984740745262"/>
      </right>
      <top style="dashed">
        <color theme="0" tint="-0.499984740745262"/>
      </top>
      <bottom style="thin">
        <color indexed="64"/>
      </bottom>
      <diagonal/>
    </border>
    <border>
      <left style="dashed">
        <color theme="0" tint="-0.499984740745262"/>
      </left>
      <right style="thin">
        <color indexed="64"/>
      </right>
      <top style="dashed">
        <color theme="0" tint="-0.499984740745262"/>
      </top>
      <bottom style="thin">
        <color indexed="64"/>
      </bottom>
      <diagonal/>
    </border>
    <border>
      <left style="thin">
        <color indexed="64"/>
      </left>
      <right style="dashed">
        <color theme="0" tint="-0.499984740745262"/>
      </right>
      <top/>
      <bottom style="dashed">
        <color theme="0" tint="-0.499984740745262"/>
      </bottom>
      <diagonal/>
    </border>
    <border>
      <left style="dashed">
        <color theme="0" tint="-0.499984740745262"/>
      </left>
      <right style="thin">
        <color indexed="64"/>
      </right>
      <top/>
      <bottom style="dashed">
        <color theme="0" tint="-0.499984740745262"/>
      </bottom>
      <diagonal/>
    </border>
    <border>
      <left style="dashed">
        <color theme="0" tint="-0.499984740745262"/>
      </left>
      <right style="dashed">
        <color theme="0" tint="-0.499984740745262"/>
      </right>
      <top/>
      <bottom/>
      <diagonal/>
    </border>
    <border>
      <left style="dashed">
        <color theme="0" tint="-0.499984740745262"/>
      </left>
      <right style="thin">
        <color indexed="64"/>
      </right>
      <top style="dashed">
        <color theme="0" tint="-0.499984740745262"/>
      </top>
      <bottom/>
      <diagonal/>
    </border>
    <border>
      <left style="thin">
        <color indexed="64"/>
      </left>
      <right style="dashed">
        <color theme="0" tint="-0.499984740745262"/>
      </right>
      <top style="dashed">
        <color theme="0" tint="-0.499984740745262"/>
      </top>
      <bottom/>
      <diagonal/>
    </border>
    <border>
      <left style="dashed">
        <color theme="0" tint="-0.499984740745262"/>
      </left>
      <right/>
      <top/>
      <bottom style="dashed">
        <color theme="0" tint="-0.4999847407452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ashed">
        <color theme="0" tint="-0.499984740745262"/>
      </left>
      <right/>
      <top style="dashed">
        <color theme="0" tint="-0.499984740745262"/>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style="dashed">
        <color theme="1" tint="0.14999847407452621"/>
      </left>
      <right/>
      <top style="dashed">
        <color theme="1" tint="0.14999847407452621"/>
      </top>
      <bottom/>
      <diagonal/>
    </border>
    <border>
      <left/>
      <right/>
      <top style="dashed">
        <color theme="1" tint="0.14999847407452621"/>
      </top>
      <bottom/>
      <diagonal/>
    </border>
    <border>
      <left/>
      <right style="dashed">
        <color theme="1" tint="0.14999847407452621"/>
      </right>
      <top style="dashed">
        <color theme="1" tint="0.14999847407452621"/>
      </top>
      <bottom/>
      <diagonal/>
    </border>
    <border>
      <left style="dashed">
        <color theme="1" tint="0.14999847407452621"/>
      </left>
      <right/>
      <top/>
      <bottom/>
      <diagonal/>
    </border>
    <border>
      <left/>
      <right style="dashed">
        <color theme="1" tint="0.14999847407452621"/>
      </right>
      <top/>
      <bottom/>
      <diagonal/>
    </border>
    <border>
      <left style="dashed">
        <color theme="1" tint="0.14999847407452621"/>
      </left>
      <right/>
      <top style="medium">
        <color indexed="64"/>
      </top>
      <bottom/>
      <diagonal/>
    </border>
    <border>
      <left style="dashed">
        <color theme="1" tint="0.14999847407452621"/>
      </left>
      <right/>
      <top/>
      <bottom style="medium">
        <color indexed="64"/>
      </bottom>
      <diagonal/>
    </border>
    <border>
      <left style="dashed">
        <color theme="1" tint="0.14999847407452621"/>
      </left>
      <right/>
      <top/>
      <bottom style="dashed">
        <color theme="1" tint="0.14999847407452621"/>
      </bottom>
      <diagonal/>
    </border>
    <border>
      <left/>
      <right/>
      <top/>
      <bottom style="dashed">
        <color theme="1" tint="0.14999847407452621"/>
      </bottom>
      <diagonal/>
    </border>
    <border>
      <left/>
      <right style="dashed">
        <color theme="1" tint="0.14999847407452621"/>
      </right>
      <top/>
      <bottom style="dashed">
        <color theme="1" tint="0.14999847407452621"/>
      </bottom>
      <diagonal/>
    </border>
    <border>
      <left/>
      <right/>
      <top style="thin">
        <color indexed="64"/>
      </top>
      <bottom style="medium">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ashed">
        <color theme="0" tint="-0.499984740745262"/>
      </right>
      <top/>
      <bottom/>
      <diagonal/>
    </border>
    <border>
      <left style="dashed">
        <color theme="0" tint="-0.499984740745262"/>
      </left>
      <right/>
      <top/>
      <bottom/>
      <diagonal/>
    </border>
    <border>
      <left style="dashed">
        <color theme="0" tint="-0.499984740745262"/>
      </left>
      <right/>
      <top style="dashed">
        <color theme="0" tint="-0.499984740745262"/>
      </top>
      <bottom/>
      <diagonal/>
    </border>
    <border>
      <left style="dashed">
        <color theme="0" tint="-0.499984740745262"/>
      </left>
      <right style="dashed">
        <color theme="0" tint="-0.499984740745262"/>
      </right>
      <top/>
      <bottom style="thin">
        <color indexed="64"/>
      </bottom>
      <diagonal/>
    </border>
    <border>
      <left/>
      <right style="dashed">
        <color theme="0" tint="-0.499984740745262"/>
      </right>
      <top style="dashed">
        <color theme="0" tint="-0.499984740745262"/>
      </top>
      <bottom style="dashed">
        <color theme="0" tint="-0.499984740745262"/>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top style="dashed">
        <color theme="1" tint="0.14999847407452621"/>
      </top>
      <bottom style="dashed">
        <color theme="1" tint="0.14999847407452621"/>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ashed">
        <color theme="0" tint="-0.499984740745262"/>
      </right>
      <top style="dashed">
        <color theme="0" tint="-0.499984740745262"/>
      </top>
      <bottom style="medium">
        <color indexed="64"/>
      </bottom>
      <diagonal/>
    </border>
    <border>
      <left style="thin">
        <color indexed="64"/>
      </left>
      <right style="dashed">
        <color theme="0" tint="-0.499984740745262"/>
      </right>
      <top/>
      <bottom style="thin">
        <color indexed="64"/>
      </bottom>
      <diagonal/>
    </border>
    <border>
      <left style="dashed">
        <color theme="0" tint="-0.499984740745262"/>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ashed">
        <color theme="0" tint="-0.499984740745262"/>
      </right>
      <top/>
      <bottom style="medium">
        <color indexed="64"/>
      </bottom>
      <diagonal/>
    </border>
    <border>
      <left style="dashed">
        <color theme="0" tint="-0.499984740745262"/>
      </left>
      <right style="dashed">
        <color theme="0" tint="-0.499984740745262"/>
      </right>
      <top style="dashed">
        <color theme="0" tint="-0.499984740745262"/>
      </top>
      <bottom style="medium">
        <color indexed="64"/>
      </bottom>
      <diagonal/>
    </border>
    <border>
      <left style="dashed">
        <color theme="0" tint="-0.499984740745262"/>
      </left>
      <right style="thin">
        <color indexed="64"/>
      </right>
      <top/>
      <bottom style="medium">
        <color indexed="64"/>
      </bottom>
      <diagonal/>
    </border>
    <border>
      <left style="dashed">
        <color theme="0" tint="-0.499984740745262"/>
      </left>
      <right style="dashed">
        <color theme="0" tint="-0.499984740745262"/>
      </right>
      <top/>
      <bottom style="medium">
        <color indexed="64"/>
      </bottom>
      <diagonal/>
    </border>
    <border>
      <left style="dashed">
        <color theme="0" tint="-0.499984740745262"/>
      </left>
      <right style="thin">
        <color indexed="64"/>
      </right>
      <top style="dashed">
        <color theme="0" tint="-0.499984740745262"/>
      </top>
      <bottom style="medium">
        <color indexed="64"/>
      </bottom>
      <diagonal/>
    </border>
    <border>
      <left style="thin">
        <color indexed="64"/>
      </left>
      <right/>
      <top/>
      <bottom/>
      <diagonal/>
    </border>
  </borders>
  <cellStyleXfs count="64">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 fillId="0" borderId="0"/>
    <xf numFmtId="0" fontId="21" fillId="0" borderId="0"/>
    <xf numFmtId="0" fontId="2"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 fillId="23" borderId="7" applyNumberFormat="0" applyFont="0" applyAlignment="0" applyProtection="0"/>
    <xf numFmtId="0" fontId="2" fillId="23" borderId="38" applyNumberFormat="0" applyFont="0" applyAlignment="0" applyProtection="0"/>
    <xf numFmtId="0" fontId="17" fillId="20" borderId="39" applyNumberFormat="0" applyAlignment="0" applyProtection="0"/>
    <xf numFmtId="0" fontId="19" fillId="0" borderId="40" applyNumberFormat="0" applyFill="0" applyAlignment="0" applyProtection="0"/>
    <xf numFmtId="0" fontId="2" fillId="23" borderId="38" applyNumberFormat="0" applyFont="0" applyAlignment="0" applyProtection="0"/>
    <xf numFmtId="0" fontId="7" fillId="20" borderId="41" applyNumberFormat="0" applyAlignment="0" applyProtection="0"/>
    <xf numFmtId="0" fontId="14" fillId="7" borderId="41" applyNumberFormat="0" applyAlignment="0" applyProtection="0"/>
    <xf numFmtId="0" fontId="34" fillId="0" borderId="0"/>
    <xf numFmtId="0" fontId="1" fillId="0" borderId="0"/>
    <xf numFmtId="0" fontId="33" fillId="0" borderId="0"/>
    <xf numFmtId="0" fontId="2" fillId="0" borderId="0"/>
    <xf numFmtId="0" fontId="33" fillId="0" borderId="0"/>
    <xf numFmtId="0" fontId="33" fillId="0" borderId="0"/>
    <xf numFmtId="0" fontId="2" fillId="0" borderId="0"/>
    <xf numFmtId="0" fontId="2" fillId="0" borderId="0"/>
    <xf numFmtId="0" fontId="2" fillId="0" borderId="0"/>
    <xf numFmtId="0" fontId="2" fillId="0" borderId="0"/>
    <xf numFmtId="0" fontId="33" fillId="0" borderId="0"/>
    <xf numFmtId="0" fontId="1" fillId="0" borderId="0"/>
  </cellStyleXfs>
  <cellXfs count="439">
    <xf numFmtId="0" fontId="0" fillId="0" borderId="0" xfId="0"/>
    <xf numFmtId="0" fontId="24" fillId="0" borderId="14" xfId="1" applyFont="1" applyBorder="1" applyAlignment="1">
      <alignment horizontal="center" vertical="center"/>
    </xf>
    <xf numFmtId="0" fontId="24" fillId="24" borderId="17" xfId="1" applyFont="1" applyFill="1" applyBorder="1" applyAlignment="1">
      <alignment horizontal="center" vertical="center" wrapText="1"/>
    </xf>
    <xf numFmtId="0" fontId="21" fillId="0" borderId="10" xfId="39" applyBorder="1" applyAlignment="1">
      <alignment horizontal="center"/>
    </xf>
    <xf numFmtId="0" fontId="21" fillId="0" borderId="11" xfId="39" applyBorder="1" applyAlignment="1">
      <alignment horizontal="center"/>
    </xf>
    <xf numFmtId="0" fontId="21" fillId="0" borderId="12" xfId="39" applyBorder="1" applyAlignment="1">
      <alignment horizontal="center"/>
    </xf>
    <xf numFmtId="0" fontId="23" fillId="0" borderId="37" xfId="1" applyFont="1" applyBorder="1"/>
    <xf numFmtId="0" fontId="22" fillId="24" borderId="23" xfId="1" applyFont="1" applyFill="1" applyBorder="1" applyAlignment="1">
      <alignment vertical="center"/>
    </xf>
    <xf numFmtId="0" fontId="31" fillId="24" borderId="13" xfId="1" applyFont="1" applyFill="1" applyBorder="1" applyAlignment="1">
      <alignment horizontal="center" wrapText="1"/>
    </xf>
    <xf numFmtId="0" fontId="24" fillId="0" borderId="48" xfId="1" applyFont="1" applyBorder="1" applyAlignment="1">
      <alignment horizontal="center" vertical="center"/>
    </xf>
    <xf numFmtId="0" fontId="3" fillId="0" borderId="0" xfId="39" applyFont="1" applyAlignment="1">
      <alignment horizontal="center"/>
    </xf>
    <xf numFmtId="0" fontId="3" fillId="0" borderId="52" xfId="39" applyFont="1" applyBorder="1"/>
    <xf numFmtId="0" fontId="3" fillId="0" borderId="53" xfId="39" applyFont="1" applyBorder="1" applyAlignment="1">
      <alignment horizontal="center"/>
    </xf>
    <xf numFmtId="0" fontId="21" fillId="0" borderId="54" xfId="39" applyBorder="1"/>
    <xf numFmtId="0" fontId="21" fillId="0" borderId="53" xfId="39" applyBorder="1" applyAlignment="1">
      <alignment horizontal="center"/>
    </xf>
    <xf numFmtId="0" fontId="21" fillId="0" borderId="52" xfId="39" applyBorder="1"/>
    <xf numFmtId="0" fontId="21" fillId="0" borderId="55" xfId="39" applyBorder="1"/>
    <xf numFmtId="0" fontId="29" fillId="24" borderId="17" xfId="1" applyFont="1" applyFill="1" applyBorder="1" applyAlignment="1">
      <alignment horizontal="left" vertical="center"/>
    </xf>
    <xf numFmtId="0" fontId="29" fillId="24" borderId="18" xfId="1" applyFont="1" applyFill="1" applyBorder="1" applyAlignment="1">
      <alignment horizontal="left" vertical="center"/>
    </xf>
    <xf numFmtId="0" fontId="27" fillId="0" borderId="60" xfId="1" applyFont="1" applyBorder="1" applyAlignment="1">
      <alignment horizontal="center" vertical="center" wrapText="1"/>
    </xf>
    <xf numFmtId="0" fontId="27" fillId="0" borderId="61" xfId="1" applyFont="1" applyBorder="1" applyAlignment="1">
      <alignment horizontal="center" vertical="center" wrapText="1"/>
    </xf>
    <xf numFmtId="0" fontId="23" fillId="0" borderId="62" xfId="1" applyFont="1" applyBorder="1" applyAlignment="1">
      <alignment horizontal="center" vertical="center"/>
    </xf>
    <xf numFmtId="0" fontId="32" fillId="24" borderId="16" xfId="1" applyFont="1" applyFill="1" applyBorder="1" applyAlignment="1">
      <alignment horizontal="left" vertical="center"/>
    </xf>
    <xf numFmtId="0" fontId="24" fillId="0" borderId="21" xfId="1" applyFont="1" applyBorder="1"/>
    <xf numFmtId="0" fontId="28" fillId="0" borderId="0" xfId="0" applyFont="1"/>
    <xf numFmtId="0" fontId="26" fillId="0" borderId="27" xfId="0" applyFont="1" applyBorder="1" applyAlignment="1">
      <alignment horizontal="center" wrapText="1"/>
    </xf>
    <xf numFmtId="0" fontId="24" fillId="0" borderId="21" xfId="1" applyFont="1" applyBorder="1" applyAlignment="1">
      <alignment horizontal="center"/>
    </xf>
    <xf numFmtId="0" fontId="23" fillId="0" borderId="28" xfId="1" applyFont="1" applyBorder="1" applyAlignment="1">
      <alignment horizontal="center"/>
    </xf>
    <xf numFmtId="0" fontId="23" fillId="24" borderId="17" xfId="1" applyFont="1" applyFill="1" applyBorder="1" applyAlignment="1">
      <alignment vertical="center" wrapText="1"/>
    </xf>
    <xf numFmtId="0" fontId="23" fillId="0" borderId="21" xfId="1" applyFont="1" applyBorder="1" applyAlignment="1">
      <alignment horizontal="center"/>
    </xf>
    <xf numFmtId="0" fontId="26" fillId="0" borderId="32" xfId="0" applyFont="1" applyBorder="1" applyAlignment="1">
      <alignment horizontal="center" wrapText="1"/>
    </xf>
    <xf numFmtId="0" fontId="26" fillId="0" borderId="0" xfId="0" applyFont="1" applyAlignment="1">
      <alignment horizontal="center" wrapText="1"/>
    </xf>
    <xf numFmtId="0" fontId="24" fillId="0" borderId="13" xfId="53" applyFont="1" applyBorder="1" applyAlignment="1">
      <alignment horizontal="left" vertical="center" wrapText="1"/>
    </xf>
    <xf numFmtId="0" fontId="24" fillId="0" borderId="19" xfId="1" applyFont="1" applyBorder="1" applyAlignment="1">
      <alignment horizontal="center" vertical="center"/>
    </xf>
    <xf numFmtId="0" fontId="24" fillId="0" borderId="24" xfId="1" applyFont="1" applyBorder="1" applyAlignment="1">
      <alignment horizontal="center" vertical="center"/>
    </xf>
    <xf numFmtId="0" fontId="24" fillId="24" borderId="17" xfId="1" applyFont="1" applyFill="1" applyBorder="1" applyAlignment="1">
      <alignment horizontal="center" vertical="center"/>
    </xf>
    <xf numFmtId="0" fontId="24" fillId="0" borderId="13" xfId="0" applyFont="1" applyBorder="1" applyAlignment="1">
      <alignment vertical="center" wrapText="1"/>
    </xf>
    <xf numFmtId="0" fontId="24" fillId="0" borderId="15" xfId="0" applyFont="1" applyBorder="1" applyAlignment="1">
      <alignment horizontal="left" vertical="center" wrapText="1"/>
    </xf>
    <xf numFmtId="0" fontId="24" fillId="24" borderId="17" xfId="0" applyFont="1" applyFill="1" applyBorder="1" applyAlignment="1">
      <alignment horizontal="left" vertical="center" wrapText="1"/>
    </xf>
    <xf numFmtId="0" fontId="24" fillId="0" borderId="13" xfId="0" applyFont="1" applyBorder="1" applyAlignment="1">
      <alignment horizontal="left" vertical="center" wrapText="1" indent="2"/>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indent="2"/>
    </xf>
    <xf numFmtId="0" fontId="24" fillId="0" borderId="13" xfId="1" applyFont="1" applyBorder="1" applyAlignment="1">
      <alignment horizontal="center" vertical="center"/>
    </xf>
    <xf numFmtId="0" fontId="22" fillId="24" borderId="66" xfId="1" applyFont="1" applyFill="1" applyBorder="1" applyAlignment="1">
      <alignment vertical="center"/>
    </xf>
    <xf numFmtId="0" fontId="24" fillId="25" borderId="13" xfId="1" applyFont="1" applyFill="1" applyBorder="1" applyAlignment="1">
      <alignment horizontal="center" vertical="center"/>
    </xf>
    <xf numFmtId="0" fontId="24" fillId="0" borderId="15" xfId="0" applyFont="1" applyBorder="1" applyAlignment="1">
      <alignment horizontal="left" vertical="center" wrapText="1" indent="2"/>
    </xf>
    <xf numFmtId="0" fontId="0" fillId="0" borderId="0" xfId="0" applyAlignment="1">
      <alignment vertical="center"/>
    </xf>
    <xf numFmtId="0" fontId="35" fillId="0" borderId="13" xfId="0" applyFont="1" applyBorder="1" applyAlignment="1">
      <alignment horizontal="left" vertical="center" wrapText="1"/>
    </xf>
    <xf numFmtId="0" fontId="24" fillId="24" borderId="17" xfId="0" applyFont="1" applyFill="1" applyBorder="1" applyAlignment="1">
      <alignment vertical="top" wrapText="1"/>
    </xf>
    <xf numFmtId="0" fontId="24" fillId="0" borderId="13" xfId="0" applyFont="1" applyBorder="1" applyAlignment="1">
      <alignment vertical="top" wrapText="1"/>
    </xf>
    <xf numFmtId="0" fontId="24" fillId="0" borderId="16" xfId="0" applyFont="1" applyBorder="1" applyAlignment="1">
      <alignment horizontal="left" vertical="center" wrapText="1"/>
    </xf>
    <xf numFmtId="0" fontId="24" fillId="0" borderId="13" xfId="53" applyFont="1" applyBorder="1" applyAlignment="1">
      <alignment horizontal="left" vertical="center" wrapText="1" indent="2"/>
    </xf>
    <xf numFmtId="0" fontId="23" fillId="0" borderId="25" xfId="1" applyFont="1" applyBorder="1" applyAlignment="1">
      <alignment horizontal="center"/>
    </xf>
    <xf numFmtId="0" fontId="24" fillId="0" borderId="25" xfId="1" applyFont="1" applyBorder="1" applyAlignment="1">
      <alignment horizontal="center"/>
    </xf>
    <xf numFmtId="0" fontId="23" fillId="0" borderId="35" xfId="1" applyFont="1" applyBorder="1" applyAlignment="1">
      <alignment horizontal="center"/>
    </xf>
    <xf numFmtId="0" fontId="24" fillId="0" borderId="15" xfId="0" applyFont="1" applyBorder="1" applyAlignment="1">
      <alignment vertical="top" wrapText="1"/>
    </xf>
    <xf numFmtId="0" fontId="24" fillId="24" borderId="17" xfId="0" applyFont="1" applyFill="1" applyBorder="1" applyAlignment="1">
      <alignment horizontal="left" vertical="top" wrapText="1"/>
    </xf>
    <xf numFmtId="0" fontId="24" fillId="0" borderId="15" xfId="0" applyFont="1" applyBorder="1" applyAlignment="1">
      <alignment horizontal="left" vertical="top" wrapText="1"/>
    </xf>
    <xf numFmtId="0" fontId="24" fillId="0" borderId="13" xfId="0" applyFont="1" applyBorder="1" applyAlignment="1">
      <alignment horizontal="left" vertical="top" wrapText="1"/>
    </xf>
    <xf numFmtId="0" fontId="35" fillId="0" borderId="14" xfId="0" applyFont="1" applyBorder="1" applyAlignment="1">
      <alignment horizontal="left" vertical="center" wrapText="1" indent="2"/>
    </xf>
    <xf numFmtId="0" fontId="35" fillId="0" borderId="13" xfId="0" applyFont="1" applyBorder="1" applyAlignment="1">
      <alignment horizontal="left" vertical="center" wrapText="1" indent="2"/>
    </xf>
    <xf numFmtId="0" fontId="35" fillId="0" borderId="15" xfId="0" applyFont="1" applyBorder="1" applyAlignment="1">
      <alignment horizontal="left" vertical="center" wrapText="1"/>
    </xf>
    <xf numFmtId="0" fontId="35" fillId="24" borderId="17" xfId="0" applyFont="1" applyFill="1" applyBorder="1" applyAlignment="1">
      <alignment horizontal="left" vertical="center" wrapText="1"/>
    </xf>
    <xf numFmtId="0" fontId="35" fillId="24" borderId="17" xfId="0" applyFont="1" applyFill="1" applyBorder="1" applyAlignment="1">
      <alignment vertical="center" wrapText="1"/>
    </xf>
    <xf numFmtId="0" fontId="1" fillId="24" borderId="67" xfId="0" applyFont="1" applyFill="1" applyBorder="1" applyAlignment="1">
      <alignment vertical="top"/>
    </xf>
    <xf numFmtId="0" fontId="24" fillId="27" borderId="13" xfId="57" applyFont="1" applyFill="1" applyBorder="1" applyAlignment="1">
      <alignment horizontal="left" vertical="center" wrapText="1"/>
    </xf>
    <xf numFmtId="0" fontId="32" fillId="24" borderId="78" xfId="1" applyFont="1" applyFill="1" applyBorder="1" applyAlignment="1">
      <alignment horizontal="left" vertical="center"/>
    </xf>
    <xf numFmtId="0" fontId="29" fillId="24" borderId="70" xfId="1" applyFont="1" applyFill="1" applyBorder="1" applyAlignment="1">
      <alignment horizontal="left" vertical="center"/>
    </xf>
    <xf numFmtId="0" fontId="31" fillId="24" borderId="72" xfId="1" applyFont="1" applyFill="1" applyBorder="1" applyAlignment="1">
      <alignment horizontal="center" wrapText="1"/>
    </xf>
    <xf numFmtId="0" fontId="31" fillId="24" borderId="71" xfId="1" applyFont="1" applyFill="1" applyBorder="1" applyAlignment="1">
      <alignment horizontal="center" wrapText="1"/>
    </xf>
    <xf numFmtId="0" fontId="23" fillId="24" borderId="14" xfId="53" applyFont="1" applyFill="1" applyBorder="1" applyAlignment="1">
      <alignment horizontal="center" vertical="center" shrinkToFit="1"/>
    </xf>
    <xf numFmtId="0" fontId="23" fillId="0" borderId="22" xfId="1" applyFont="1" applyBorder="1"/>
    <xf numFmtId="0" fontId="23" fillId="0" borderId="26" xfId="1" applyFont="1" applyBorder="1" applyAlignment="1">
      <alignment horizontal="center"/>
    </xf>
    <xf numFmtId="0" fontId="24" fillId="0" borderId="26" xfId="1" applyFont="1" applyBorder="1" applyAlignment="1">
      <alignment horizontal="center"/>
    </xf>
    <xf numFmtId="0" fontId="23" fillId="0" borderId="33" xfId="1" applyFont="1" applyBorder="1" applyAlignment="1">
      <alignment horizontal="center"/>
    </xf>
    <xf numFmtId="0" fontId="23" fillId="0" borderId="21" xfId="1" applyFont="1" applyBorder="1"/>
    <xf numFmtId="0" fontId="26" fillId="0" borderId="36" xfId="0" applyFont="1" applyBorder="1" applyAlignment="1">
      <alignment horizontal="center" wrapText="1"/>
    </xf>
    <xf numFmtId="0" fontId="23" fillId="0" borderId="25" xfId="1" applyFont="1" applyBorder="1"/>
    <xf numFmtId="0" fontId="23" fillId="0" borderId="26" xfId="1" applyFont="1" applyBorder="1"/>
    <xf numFmtId="0" fontId="23" fillId="24" borderId="48" xfId="53" applyFont="1" applyFill="1" applyBorder="1" applyAlignment="1">
      <alignment horizontal="center" vertical="center" shrinkToFit="1"/>
    </xf>
    <xf numFmtId="0" fontId="24" fillId="0" borderId="26" xfId="1" applyFont="1" applyBorder="1"/>
    <xf numFmtId="0" fontId="23" fillId="0" borderId="34" xfId="1" applyFont="1" applyBorder="1" applyAlignment="1">
      <alignment horizontal="center"/>
    </xf>
    <xf numFmtId="0" fontId="24" fillId="0" borderId="34" xfId="1" applyFont="1" applyBorder="1" applyAlignment="1">
      <alignment horizontal="center"/>
    </xf>
    <xf numFmtId="0" fontId="23" fillId="24" borderId="13" xfId="53" applyFont="1" applyFill="1" applyBorder="1" applyAlignment="1">
      <alignment horizontal="center" vertical="center" shrinkToFit="1"/>
    </xf>
    <xf numFmtId="0" fontId="24" fillId="0" borderId="37" xfId="1" applyFont="1" applyBorder="1"/>
    <xf numFmtId="0" fontId="24" fillId="0" borderId="22" xfId="1" applyFont="1" applyBorder="1"/>
    <xf numFmtId="0" fontId="23" fillId="24" borderId="17" xfId="53" applyFont="1" applyFill="1" applyBorder="1" applyAlignment="1">
      <alignment horizontal="center" vertical="center" shrinkToFit="1"/>
    </xf>
    <xf numFmtId="0" fontId="24" fillId="0" borderId="25" xfId="1" applyFont="1" applyBorder="1"/>
    <xf numFmtId="0" fontId="23" fillId="25" borderId="13" xfId="1" applyFont="1" applyFill="1" applyBorder="1" applyAlignment="1">
      <alignment horizontal="center"/>
    </xf>
    <xf numFmtId="0" fontId="24" fillId="25" borderId="13" xfId="1" applyFont="1" applyFill="1" applyBorder="1" applyAlignment="1">
      <alignment horizontal="center"/>
    </xf>
    <xf numFmtId="0" fontId="23" fillId="24" borderId="13" xfId="39" applyFont="1" applyFill="1" applyBorder="1" applyAlignment="1">
      <alignment horizontal="center" vertical="center" shrinkToFit="1"/>
    </xf>
    <xf numFmtId="0" fontId="23" fillId="24" borderId="15" xfId="53" applyFont="1" applyFill="1" applyBorder="1" applyAlignment="1">
      <alignment horizontal="center" vertical="center" shrinkToFit="1"/>
    </xf>
    <xf numFmtId="0" fontId="30" fillId="0" borderId="0" xfId="0" applyFont="1" applyAlignment="1">
      <alignment horizontal="center"/>
    </xf>
    <xf numFmtId="0" fontId="25" fillId="0" borderId="0" xfId="0" applyFont="1" applyAlignment="1">
      <alignment horizontal="center" wrapText="1"/>
    </xf>
    <xf numFmtId="0" fontId="0" fillId="0" borderId="49" xfId="0" applyBorder="1"/>
    <xf numFmtId="0" fontId="0" fillId="0" borderId="50" xfId="0" applyBorder="1"/>
    <xf numFmtId="0" fontId="0" fillId="0" borderId="51" xfId="0" applyBorder="1"/>
    <xf numFmtId="0" fontId="0" fillId="0" borderId="63" xfId="0" applyBorder="1"/>
    <xf numFmtId="0" fontId="0" fillId="0" borderId="63" xfId="0" applyBorder="1" applyAlignment="1">
      <alignment horizontal="center"/>
    </xf>
    <xf numFmtId="0" fontId="0" fillId="0" borderId="0" xfId="0" applyAlignment="1">
      <alignment horizontal="center"/>
    </xf>
    <xf numFmtId="0" fontId="0" fillId="0" borderId="52" xfId="0" applyBorder="1"/>
    <xf numFmtId="0" fontId="0" fillId="0" borderId="53" xfId="0" applyBorder="1"/>
    <xf numFmtId="0" fontId="0" fillId="0" borderId="56" xfId="0" applyBorder="1"/>
    <xf numFmtId="0" fontId="0" fillId="0" borderId="57" xfId="0" applyBorder="1"/>
    <xf numFmtId="0" fontId="0" fillId="0" borderId="58" xfId="0" applyBorder="1"/>
    <xf numFmtId="0" fontId="0" fillId="0" borderId="64" xfId="0" applyBorder="1"/>
    <xf numFmtId="0" fontId="0" fillId="0" borderId="64" xfId="0" applyBorder="1" applyAlignment="1">
      <alignment horizontal="center"/>
    </xf>
    <xf numFmtId="0" fontId="0" fillId="0" borderId="68" xfId="0" applyBorder="1" applyAlignment="1">
      <alignment horizontal="center" vertical="center"/>
    </xf>
    <xf numFmtId="0" fontId="0" fillId="0" borderId="23" xfId="0" applyBorder="1" applyAlignment="1">
      <alignment horizontal="center" vertical="center"/>
    </xf>
    <xf numFmtId="0" fontId="0" fillId="0" borderId="69" xfId="0" applyBorder="1" applyAlignment="1">
      <alignment horizontal="center" vertical="center"/>
    </xf>
    <xf numFmtId="0" fontId="0" fillId="0" borderId="81" xfId="0" applyBorder="1" applyAlignment="1">
      <alignment horizontal="center" vertical="center"/>
    </xf>
    <xf numFmtId="0" fontId="0" fillId="0" borderId="59" xfId="0" applyBorder="1" applyAlignment="1">
      <alignment horizontal="center" vertical="center"/>
    </xf>
    <xf numFmtId="0" fontId="0" fillId="0" borderId="80" xfId="0" applyBorder="1" applyAlignment="1">
      <alignment horizontal="center" vertical="center"/>
    </xf>
    <xf numFmtId="0" fontId="30" fillId="0" borderId="0" xfId="0" applyFont="1" applyAlignment="1">
      <alignment horizontal="center" wrapText="1"/>
    </xf>
    <xf numFmtId="0" fontId="0" fillId="0" borderId="72" xfId="0" applyBorder="1" applyAlignment="1">
      <alignment horizontal="center"/>
    </xf>
    <xf numFmtId="0" fontId="0" fillId="0" borderId="13" xfId="0" applyBorder="1" applyAlignment="1">
      <alignment horizontal="center"/>
    </xf>
    <xf numFmtId="0" fontId="0" fillId="0" borderId="13" xfId="0" applyBorder="1" applyAlignment="1">
      <alignment horizontal="right"/>
    </xf>
    <xf numFmtId="0" fontId="0" fillId="0" borderId="71" xfId="0" applyBorder="1" applyAlignment="1">
      <alignment horizontal="right"/>
    </xf>
    <xf numFmtId="0" fontId="0" fillId="0" borderId="78" xfId="0" applyBorder="1" applyAlignment="1">
      <alignment horizontal="center" vertical="center"/>
    </xf>
    <xf numFmtId="0" fontId="0" fillId="0" borderId="17" xfId="0" applyBorder="1" applyAlignment="1">
      <alignment horizontal="center" vertical="center"/>
    </xf>
    <xf numFmtId="0" fontId="0" fillId="0" borderId="70" xfId="0" applyBorder="1" applyAlignment="1">
      <alignment horizontal="center" vertical="center"/>
    </xf>
    <xf numFmtId="0" fontId="0" fillId="0" borderId="82" xfId="0" applyBorder="1" applyAlignment="1">
      <alignment horizontal="center"/>
    </xf>
    <xf numFmtId="0" fontId="24" fillId="25" borderId="14" xfId="1" applyFont="1" applyFill="1" applyBorder="1" applyAlignment="1">
      <alignment horizontal="center" vertical="center"/>
    </xf>
    <xf numFmtId="0" fontId="24" fillId="25" borderId="14" xfId="0" applyFont="1" applyFill="1" applyBorder="1" applyAlignment="1">
      <alignment horizontal="left" vertical="center" wrapText="1"/>
    </xf>
    <xf numFmtId="0" fontId="23" fillId="25" borderId="14" xfId="53" applyFont="1" applyFill="1" applyBorder="1" applyAlignment="1">
      <alignment horizontal="center" vertical="center" shrinkToFit="1"/>
    </xf>
    <xf numFmtId="0" fontId="23" fillId="25" borderId="14" xfId="1" applyFont="1" applyFill="1" applyBorder="1" applyAlignment="1">
      <alignment horizontal="center"/>
    </xf>
    <xf numFmtId="0" fontId="24" fillId="25" borderId="14" xfId="1" applyFont="1" applyFill="1" applyBorder="1" applyAlignment="1">
      <alignment horizontal="center"/>
    </xf>
    <xf numFmtId="0" fontId="22" fillId="24" borderId="68" xfId="1" applyFont="1" applyFill="1" applyBorder="1" applyAlignment="1">
      <alignment vertical="center"/>
    </xf>
    <xf numFmtId="0" fontId="22" fillId="24" borderId="69" xfId="1" applyFont="1" applyFill="1" applyBorder="1" applyAlignment="1">
      <alignment vertical="center"/>
    </xf>
    <xf numFmtId="0" fontId="24" fillId="0" borderId="86" xfId="1" applyFont="1" applyBorder="1" applyAlignment="1">
      <alignment horizontal="center" vertical="center"/>
    </xf>
    <xf numFmtId="0" fontId="24" fillId="0" borderId="91" xfId="1" applyFont="1" applyBorder="1" applyAlignment="1">
      <alignment horizontal="center" vertical="center"/>
    </xf>
    <xf numFmtId="0" fontId="24" fillId="0" borderId="92" xfId="1" applyFont="1" applyBorder="1" applyAlignment="1">
      <alignment horizontal="center" vertical="center"/>
    </xf>
    <xf numFmtId="0" fontId="24" fillId="0" borderId="79" xfId="0" applyFont="1" applyBorder="1" applyAlignment="1">
      <alignment horizontal="left" vertical="center" wrapText="1"/>
    </xf>
    <xf numFmtId="0" fontId="23" fillId="24" borderId="92" xfId="53" applyFont="1" applyFill="1" applyBorder="1" applyAlignment="1">
      <alignment horizontal="center" vertical="center" shrinkToFit="1"/>
    </xf>
    <xf numFmtId="0" fontId="26" fillId="0" borderId="88" xfId="0" applyFont="1" applyBorder="1" applyAlignment="1">
      <alignment horizontal="center" wrapText="1"/>
    </xf>
    <xf numFmtId="0" fontId="24" fillId="0" borderId="94" xfId="1" applyFont="1" applyBorder="1"/>
    <xf numFmtId="0" fontId="23" fillId="0" borderId="94" xfId="1" applyFont="1" applyBorder="1" applyAlignment="1">
      <alignment horizontal="center"/>
    </xf>
    <xf numFmtId="0" fontId="24" fillId="0" borderId="94" xfId="1" applyFont="1" applyBorder="1" applyAlignment="1">
      <alignment horizontal="center"/>
    </xf>
    <xf numFmtId="0" fontId="23" fillId="0" borderId="95" xfId="1" applyFont="1" applyBorder="1" applyAlignment="1">
      <alignment horizontal="center"/>
    </xf>
    <xf numFmtId="0" fontId="23" fillId="0" borderId="96" xfId="1" applyFont="1" applyBorder="1" applyAlignment="1">
      <alignment horizontal="center"/>
    </xf>
    <xf numFmtId="0" fontId="24" fillId="0" borderId="96" xfId="1" applyFont="1" applyBorder="1" applyAlignment="1">
      <alignment horizontal="center"/>
    </xf>
    <xf numFmtId="0" fontId="23" fillId="0" borderId="97" xfId="1" applyFont="1" applyBorder="1" applyAlignment="1">
      <alignment horizontal="center"/>
    </xf>
    <xf numFmtId="0" fontId="38" fillId="28" borderId="43" xfId="1" applyFont="1" applyFill="1" applyBorder="1" applyAlignment="1">
      <alignment horizontal="left" vertical="center"/>
    </xf>
    <xf numFmtId="0" fontId="22" fillId="28" borderId="44" xfId="1" applyFont="1" applyFill="1" applyBorder="1" applyAlignment="1">
      <alignment horizontal="center" vertical="center" wrapText="1"/>
    </xf>
    <xf numFmtId="0" fontId="22" fillId="28" borderId="45" xfId="1" applyFont="1" applyFill="1" applyBorder="1" applyAlignment="1">
      <alignment horizontal="center" vertical="center" wrapText="1"/>
    </xf>
    <xf numFmtId="0" fontId="22" fillId="28" borderId="43" xfId="1" applyFont="1" applyFill="1" applyBorder="1" applyAlignment="1">
      <alignment horizontal="center" vertical="center"/>
    </xf>
    <xf numFmtId="0" fontId="38" fillId="28" borderId="44" xfId="1" applyFont="1" applyFill="1" applyBorder="1" applyAlignment="1">
      <alignment horizontal="center" vertical="center" wrapText="1"/>
    </xf>
    <xf numFmtId="0" fontId="23" fillId="28" borderId="12" xfId="1" applyFont="1" applyFill="1" applyBorder="1" applyAlignment="1">
      <alignment horizontal="center" vertical="center" wrapText="1"/>
    </xf>
    <xf numFmtId="0" fontId="23" fillId="28" borderId="46" xfId="1" applyFont="1" applyFill="1" applyBorder="1" applyAlignment="1">
      <alignment horizontal="center" vertical="center" wrapText="1"/>
    </xf>
    <xf numFmtId="0" fontId="23" fillId="28" borderId="47" xfId="1" applyFont="1" applyFill="1" applyBorder="1" applyAlignment="1">
      <alignment horizontal="center" vertical="center" textRotation="90" wrapText="1"/>
    </xf>
    <xf numFmtId="0" fontId="23" fillId="28" borderId="47" xfId="1" applyFont="1" applyFill="1" applyBorder="1" applyAlignment="1">
      <alignment horizontal="center" vertical="center" textRotation="90"/>
    </xf>
    <xf numFmtId="0" fontId="23" fillId="28" borderId="20" xfId="1" applyFont="1" applyFill="1" applyBorder="1" applyAlignment="1">
      <alignment horizontal="center" vertical="center" textRotation="90"/>
    </xf>
    <xf numFmtId="0" fontId="23" fillId="28" borderId="20" xfId="1" applyFont="1" applyFill="1" applyBorder="1" applyAlignment="1">
      <alignment horizontal="center" vertical="center" wrapText="1"/>
    </xf>
    <xf numFmtId="0" fontId="23" fillId="28" borderId="65" xfId="1" applyFont="1" applyFill="1" applyBorder="1" applyAlignment="1">
      <alignment horizontal="center" vertical="center" wrapText="1"/>
    </xf>
    <xf numFmtId="0" fontId="23" fillId="28" borderId="85" xfId="1" applyFont="1" applyFill="1" applyBorder="1" applyAlignment="1">
      <alignment horizontal="center" vertical="center" textRotation="90" wrapText="1"/>
    </xf>
    <xf numFmtId="0" fontId="23" fillId="28" borderId="85" xfId="1" applyFont="1" applyFill="1" applyBorder="1" applyAlignment="1">
      <alignment horizontal="center" vertical="center" textRotation="90"/>
    </xf>
    <xf numFmtId="0" fontId="23" fillId="28" borderId="84" xfId="1" applyFont="1" applyFill="1" applyBorder="1" applyAlignment="1">
      <alignment horizontal="center" vertical="center" textRotation="90"/>
    </xf>
    <xf numFmtId="0" fontId="23" fillId="28" borderId="85" xfId="1" applyFont="1" applyFill="1" applyBorder="1" applyAlignment="1">
      <alignment horizontal="center" vertical="center" wrapText="1"/>
    </xf>
    <xf numFmtId="0" fontId="0" fillId="0" borderId="0" xfId="0" applyProtection="1">
      <protection locked="0"/>
    </xf>
    <xf numFmtId="0" fontId="24" fillId="0" borderId="14" xfId="1" applyFont="1" applyBorder="1" applyAlignment="1" applyProtection="1">
      <alignment horizontal="center" vertical="center" wrapText="1"/>
      <protection locked="0"/>
    </xf>
    <xf numFmtId="0" fontId="24" fillId="0" borderId="48" xfId="1" applyFont="1" applyBorder="1" applyAlignment="1" applyProtection="1">
      <alignment horizontal="center" vertical="center" wrapText="1"/>
      <protection locked="0"/>
    </xf>
    <xf numFmtId="0" fontId="24" fillId="0" borderId="13" xfId="1" applyFont="1" applyBorder="1" applyAlignment="1" applyProtection="1">
      <alignment horizontal="center" vertical="center" wrapText="1"/>
      <protection locked="0"/>
    </xf>
    <xf numFmtId="0" fontId="23" fillId="0" borderId="17" xfId="1" applyFont="1" applyBorder="1" applyAlignment="1" applyProtection="1">
      <alignment horizontal="left" vertical="center" wrapText="1"/>
      <protection locked="0"/>
    </xf>
    <xf numFmtId="0" fontId="23" fillId="0" borderId="16" xfId="1" applyFont="1" applyBorder="1" applyAlignment="1" applyProtection="1">
      <alignment horizontal="left" vertical="center" wrapText="1"/>
      <protection locked="0"/>
    </xf>
    <xf numFmtId="0" fontId="23" fillId="0" borderId="66" xfId="1" applyFont="1" applyBorder="1" applyAlignment="1" applyProtection="1">
      <alignment horizontal="left" vertical="center" wrapText="1"/>
      <protection locked="0"/>
    </xf>
    <xf numFmtId="0" fontId="23" fillId="0" borderId="67" xfId="1" applyFont="1" applyBorder="1" applyAlignment="1" applyProtection="1">
      <alignment horizontal="left" vertical="center" wrapText="1"/>
      <protection locked="0"/>
    </xf>
    <xf numFmtId="0" fontId="23" fillId="0" borderId="13" xfId="1" applyFont="1" applyBorder="1" applyAlignment="1" applyProtection="1">
      <alignment horizontal="left" vertical="center" wrapText="1"/>
      <protection locked="0"/>
    </xf>
    <xf numFmtId="0" fontId="24" fillId="0" borderId="92" xfId="1" applyFont="1" applyBorder="1" applyAlignment="1" applyProtection="1">
      <alignment horizontal="center" vertical="center" wrapText="1"/>
      <protection locked="0"/>
    </xf>
    <xf numFmtId="0" fontId="24" fillId="25" borderId="14" xfId="1" applyFont="1" applyFill="1" applyBorder="1" applyAlignment="1" applyProtection="1">
      <alignment horizontal="center" vertical="center" wrapText="1"/>
      <protection locked="0"/>
    </xf>
    <xf numFmtId="0" fontId="23" fillId="0" borderId="70" xfId="1" applyFont="1" applyBorder="1" applyAlignment="1" applyProtection="1">
      <alignment horizontal="left" vertical="center" wrapText="1"/>
      <protection locked="0"/>
    </xf>
    <xf numFmtId="0" fontId="23" fillId="0" borderId="71" xfId="1" applyFont="1" applyBorder="1" applyAlignment="1" applyProtection="1">
      <alignment horizontal="left" vertical="center" wrapText="1"/>
      <protection locked="0"/>
    </xf>
    <xf numFmtId="0" fontId="23" fillId="0" borderId="80" xfId="1" applyFont="1" applyBorder="1" applyAlignment="1" applyProtection="1">
      <alignment horizontal="left" vertical="center" wrapText="1"/>
      <protection locked="0"/>
    </xf>
    <xf numFmtId="0" fontId="24" fillId="25" borderId="13" xfId="1" applyFont="1" applyFill="1" applyBorder="1" applyAlignment="1" applyProtection="1">
      <alignment horizontal="center" vertical="center" wrapText="1"/>
      <protection locked="0"/>
    </xf>
    <xf numFmtId="0" fontId="23" fillId="0" borderId="0" xfId="1" applyFont="1" applyAlignment="1" applyProtection="1">
      <alignment horizontal="left" vertical="center" wrapText="1"/>
      <protection locked="0"/>
    </xf>
    <xf numFmtId="0" fontId="23" fillId="0" borderId="11" xfId="1" applyFont="1" applyBorder="1" applyAlignment="1" applyProtection="1">
      <alignment horizontal="left" vertical="center" wrapText="1"/>
      <protection locked="0"/>
    </xf>
    <xf numFmtId="0" fontId="23" fillId="0" borderId="70" xfId="1" applyFont="1" applyBorder="1" applyAlignment="1" applyProtection="1">
      <alignment vertical="center" wrapText="1"/>
      <protection locked="0"/>
    </xf>
    <xf numFmtId="0" fontId="23" fillId="0" borderId="87" xfId="1" applyFont="1" applyBorder="1" applyAlignment="1" applyProtection="1">
      <alignment horizontal="left" vertical="center" wrapText="1"/>
      <protection locked="0"/>
    </xf>
    <xf numFmtId="0" fontId="40" fillId="0" borderId="17" xfId="1" applyFont="1" applyBorder="1" applyAlignment="1" applyProtection="1">
      <alignment horizontal="left" vertical="center" wrapText="1"/>
      <protection locked="0"/>
    </xf>
    <xf numFmtId="0" fontId="40" fillId="0" borderId="66" xfId="1" applyFont="1" applyBorder="1" applyAlignment="1" applyProtection="1">
      <alignment horizontal="left" vertical="center" wrapText="1"/>
      <protection locked="0"/>
    </xf>
    <xf numFmtId="0" fontId="24" fillId="0" borderId="79" xfId="53" applyFont="1" applyBorder="1" applyAlignment="1">
      <alignment horizontal="left" vertical="center" wrapText="1"/>
    </xf>
    <xf numFmtId="0" fontId="24" fillId="25" borderId="14" xfId="63" applyFont="1" applyFill="1" applyBorder="1" applyAlignment="1">
      <alignment horizontal="left" vertical="center" wrapText="1"/>
    </xf>
    <xf numFmtId="0" fontId="24" fillId="25" borderId="13" xfId="63" applyFont="1" applyFill="1" applyBorder="1" applyAlignment="1">
      <alignment vertical="center" wrapText="1"/>
    </xf>
    <xf numFmtId="0" fontId="23" fillId="25" borderId="13" xfId="53" applyFont="1" applyFill="1" applyBorder="1" applyAlignment="1">
      <alignment horizontal="center" vertical="center" shrinkToFit="1"/>
    </xf>
    <xf numFmtId="0" fontId="24" fillId="0" borderId="79" xfId="0" applyFont="1" applyBorder="1" applyAlignment="1">
      <alignment vertical="center" wrapText="1"/>
    </xf>
    <xf numFmtId="0" fontId="24" fillId="0" borderId="13" xfId="53" applyFont="1" applyBorder="1" applyAlignment="1">
      <alignment vertical="center" wrapText="1"/>
    </xf>
    <xf numFmtId="0" fontId="24" fillId="0" borderId="13" xfId="63" applyFont="1" applyBorder="1" applyAlignment="1">
      <alignment vertical="center" wrapText="1"/>
    </xf>
    <xf numFmtId="0" fontId="24" fillId="0" borderId="15" xfId="63" applyFont="1" applyBorder="1" applyAlignment="1">
      <alignment vertical="center" wrapText="1"/>
    </xf>
    <xf numFmtId="0" fontId="24" fillId="0" borderId="15" xfId="53" applyFont="1" applyBorder="1" applyAlignment="1">
      <alignment vertical="center" wrapText="1"/>
    </xf>
    <xf numFmtId="0" fontId="24" fillId="24" borderId="16" xfId="1" applyFont="1" applyFill="1" applyBorder="1" applyAlignment="1">
      <alignment horizontal="center" vertical="center"/>
    </xf>
    <xf numFmtId="0" fontId="24" fillId="24" borderId="17" xfId="53" applyFont="1" applyFill="1" applyBorder="1" applyAlignment="1">
      <alignment vertical="center" wrapText="1"/>
    </xf>
    <xf numFmtId="0" fontId="24" fillId="0" borderId="14" xfId="53" applyFont="1" applyBorder="1" applyAlignment="1">
      <alignment horizontal="left" vertical="center" wrapText="1" indent="2"/>
    </xf>
    <xf numFmtId="0" fontId="42" fillId="0" borderId="17" xfId="1" applyFont="1" applyBorder="1" applyAlignment="1" applyProtection="1">
      <alignment horizontal="left" vertical="center" wrapText="1"/>
      <protection locked="0"/>
    </xf>
    <xf numFmtId="0" fontId="24" fillId="0" borderId="14" xfId="1" applyFont="1" applyBorder="1" applyAlignment="1">
      <alignment horizontal="center" vertical="center" wrapText="1"/>
    </xf>
    <xf numFmtId="0" fontId="24" fillId="0" borderId="13" xfId="0" applyFont="1" applyBorder="1" applyAlignment="1">
      <alignment horizontal="left" wrapText="1"/>
    </xf>
    <xf numFmtId="0" fontId="23" fillId="0" borderId="17" xfId="1" applyFont="1" applyBorder="1" applyAlignment="1">
      <alignment horizontal="left" vertical="center" wrapText="1"/>
    </xf>
    <xf numFmtId="0" fontId="24" fillId="0" borderId="18" xfId="1" applyFont="1" applyBorder="1" applyAlignment="1">
      <alignment horizontal="center" vertical="center"/>
    </xf>
    <xf numFmtId="0" fontId="22" fillId="24" borderId="78" xfId="1" applyFont="1" applyFill="1" applyBorder="1" applyAlignment="1">
      <alignment vertical="center"/>
    </xf>
    <xf numFmtId="0" fontId="22" fillId="24" borderId="17" xfId="52" applyFont="1" applyFill="1" applyBorder="1" applyAlignment="1">
      <alignment horizontal="left" vertical="center"/>
    </xf>
    <xf numFmtId="0" fontId="23" fillId="24" borderId="70" xfId="1" applyFont="1" applyFill="1" applyBorder="1" applyAlignment="1">
      <alignment vertical="center" wrapText="1"/>
    </xf>
    <xf numFmtId="0" fontId="24" fillId="0" borderId="48" xfId="0" applyFont="1" applyBorder="1" applyAlignment="1">
      <alignment horizontal="left" vertical="center" wrapText="1" indent="2"/>
    </xf>
    <xf numFmtId="0" fontId="24" fillId="0" borderId="15" xfId="39" applyFont="1" applyBorder="1" applyAlignment="1">
      <alignment horizontal="left" vertical="center" wrapText="1"/>
    </xf>
    <xf numFmtId="0" fontId="24" fillId="0" borderId="14" xfId="0" applyFont="1" applyBorder="1" applyAlignment="1">
      <alignment horizontal="left" vertical="center" wrapText="1"/>
    </xf>
    <xf numFmtId="0" fontId="24" fillId="27" borderId="13" xfId="0" applyFont="1" applyFill="1" applyBorder="1" applyAlignment="1">
      <alignment vertical="center" wrapText="1"/>
    </xf>
    <xf numFmtId="0" fontId="41" fillId="0" borderId="14" xfId="1" applyFont="1" applyBorder="1" applyAlignment="1">
      <alignment horizontal="center" vertical="center" wrapText="1"/>
    </xf>
    <xf numFmtId="0" fontId="24" fillId="24" borderId="17" xfId="0" applyFont="1" applyFill="1" applyBorder="1" applyAlignment="1">
      <alignment vertical="center" wrapText="1"/>
    </xf>
    <xf numFmtId="0" fontId="39" fillId="0" borderId="15" xfId="39" applyFont="1" applyBorder="1" applyAlignment="1">
      <alignment horizontal="left" vertical="center" wrapText="1" indent="2"/>
    </xf>
    <xf numFmtId="0" fontId="24" fillId="0" borderId="13" xfId="0" applyFont="1" applyBorder="1" applyAlignment="1">
      <alignment horizontal="left" vertical="center" wrapText="1" indent="1"/>
    </xf>
    <xf numFmtId="0" fontId="24" fillId="0" borderId="14" xfId="0" applyFont="1" applyBorder="1" applyAlignment="1">
      <alignment vertical="center" wrapText="1"/>
    </xf>
    <xf numFmtId="0" fontId="24" fillId="0" borderId="15" xfId="0" applyFont="1" applyBorder="1" applyAlignment="1">
      <alignment wrapText="1"/>
    </xf>
    <xf numFmtId="0" fontId="24" fillId="0" borderId="15" xfId="53" applyFont="1" applyBorder="1" applyAlignment="1">
      <alignment horizontal="left" vertical="center" wrapText="1" indent="2"/>
    </xf>
    <xf numFmtId="49" fontId="24" fillId="27" borderId="14" xfId="0" applyNumberFormat="1" applyFont="1" applyFill="1" applyBorder="1" applyAlignment="1">
      <alignment horizontal="left" vertical="center" indent="2"/>
    </xf>
    <xf numFmtId="49" fontId="24" fillId="27" borderId="13" xfId="0" applyNumberFormat="1" applyFont="1" applyFill="1" applyBorder="1" applyAlignment="1">
      <alignment horizontal="left" vertical="center" indent="2"/>
    </xf>
    <xf numFmtId="0" fontId="24" fillId="0" borderId="48" xfId="1" applyFont="1" applyBorder="1" applyAlignment="1">
      <alignment horizontal="center" vertical="center" wrapText="1"/>
    </xf>
    <xf numFmtId="0" fontId="24" fillId="0" borderId="13" xfId="1" applyFont="1" applyBorder="1" applyAlignment="1">
      <alignment horizontal="center" vertical="center" wrapText="1"/>
    </xf>
    <xf numFmtId="49" fontId="24" fillId="27" borderId="14" xfId="0" applyNumberFormat="1" applyFont="1" applyFill="1" applyBorder="1" applyAlignment="1">
      <alignment horizontal="left" vertical="center"/>
    </xf>
    <xf numFmtId="49" fontId="24" fillId="27" borderId="15" xfId="0" applyNumberFormat="1" applyFont="1" applyFill="1" applyBorder="1" applyAlignment="1">
      <alignment horizontal="left" vertical="center" indent="2"/>
    </xf>
    <xf numFmtId="0" fontId="24" fillId="0" borderId="48" xfId="0" applyFont="1" applyBorder="1" applyAlignment="1">
      <alignment horizontal="left" vertical="center" wrapText="1"/>
    </xf>
    <xf numFmtId="0" fontId="24" fillId="0" borderId="67" xfId="0" applyFont="1" applyBorder="1" applyAlignment="1">
      <alignment horizontal="left" vertical="center" wrapText="1"/>
    </xf>
    <xf numFmtId="0" fontId="24" fillId="24" borderId="17" xfId="58" applyFont="1" applyFill="1" applyBorder="1" applyAlignment="1">
      <alignment horizontal="left" vertical="center" wrapText="1"/>
    </xf>
    <xf numFmtId="0" fontId="24" fillId="0" borderId="14" xfId="58" applyFont="1" applyBorder="1" applyAlignment="1">
      <alignment horizontal="left" vertical="center" wrapText="1" indent="2"/>
    </xf>
    <xf numFmtId="0" fontId="24" fillId="0" borderId="13" xfId="58" applyFont="1" applyBorder="1" applyAlignment="1">
      <alignment horizontal="left" vertical="center" wrapText="1" indent="2"/>
    </xf>
    <xf numFmtId="0" fontId="24" fillId="0" borderId="15" xfId="58" applyFont="1" applyBorder="1" applyAlignment="1">
      <alignment horizontal="left" vertical="center" wrapText="1" indent="2"/>
    </xf>
    <xf numFmtId="0" fontId="24" fillId="24" borderId="17" xfId="59" applyFont="1" applyFill="1" applyBorder="1" applyAlignment="1">
      <alignment horizontal="left" vertical="top" wrapText="1"/>
    </xf>
    <xf numFmtId="0" fontId="24" fillId="0" borderId="14" xfId="59" applyFont="1" applyBorder="1" applyAlignment="1">
      <alignment horizontal="left" vertical="center" wrapText="1" indent="2"/>
    </xf>
    <xf numFmtId="0" fontId="24" fillId="0" borderId="13" xfId="59" applyFont="1" applyBorder="1" applyAlignment="1">
      <alignment horizontal="left" vertical="center" wrapText="1" indent="2"/>
    </xf>
    <xf numFmtId="0" fontId="24" fillId="0" borderId="13" xfId="59" applyFont="1" applyBorder="1" applyAlignment="1">
      <alignment horizontal="left" vertical="center" wrapText="1"/>
    </xf>
    <xf numFmtId="0" fontId="24" fillId="0" borderId="15" xfId="59" applyFont="1" applyBorder="1" applyAlignment="1">
      <alignment horizontal="left" vertical="center" wrapText="1"/>
    </xf>
    <xf numFmtId="0" fontId="24" fillId="24" borderId="17" xfId="59" applyFont="1" applyFill="1" applyBorder="1" applyAlignment="1">
      <alignment horizontal="left" vertical="center" wrapText="1"/>
    </xf>
    <xf numFmtId="0" fontId="24" fillId="27" borderId="14" xfId="59" applyFont="1" applyFill="1" applyBorder="1" applyAlignment="1">
      <alignment horizontal="left" vertical="center" wrapText="1" indent="2"/>
    </xf>
    <xf numFmtId="0" fontId="24" fillId="27" borderId="13" xfId="59" applyFont="1" applyFill="1" applyBorder="1" applyAlignment="1">
      <alignment horizontal="left" vertical="center" wrapText="1" indent="2"/>
    </xf>
    <xf numFmtId="0" fontId="24" fillId="27" borderId="15" xfId="59" applyFont="1" applyFill="1" applyBorder="1" applyAlignment="1">
      <alignment horizontal="left" vertical="center" wrapText="1" indent="2"/>
    </xf>
    <xf numFmtId="0" fontId="24" fillId="24" borderId="17" xfId="59" applyFont="1" applyFill="1" applyBorder="1" applyAlignment="1">
      <alignment horizontal="left" vertical="center" wrapText="1" indent="2"/>
    </xf>
    <xf numFmtId="0" fontId="24" fillId="27" borderId="14" xfId="59" applyFont="1" applyFill="1" applyBorder="1" applyAlignment="1">
      <alignment horizontal="left" vertical="center" wrapText="1" indent="4"/>
    </xf>
    <xf numFmtId="0" fontId="24" fillId="27" borderId="13" xfId="59" applyFont="1" applyFill="1" applyBorder="1" applyAlignment="1">
      <alignment horizontal="left" vertical="center" wrapText="1" indent="4"/>
    </xf>
    <xf numFmtId="0" fontId="24" fillId="27" borderId="15" xfId="59" applyFont="1" applyFill="1" applyBorder="1" applyAlignment="1">
      <alignment horizontal="left" vertical="center" wrapText="1"/>
    </xf>
    <xf numFmtId="0" fontId="24" fillId="0" borderId="15" xfId="0" applyFont="1" applyBorder="1" applyAlignment="1">
      <alignment vertical="center" wrapText="1"/>
    </xf>
    <xf numFmtId="0" fontId="24" fillId="0" borderId="0" xfId="0" applyFont="1" applyAlignment="1">
      <alignment horizontal="left" vertical="center" wrapText="1"/>
    </xf>
    <xf numFmtId="0" fontId="24" fillId="0" borderId="13" xfId="60" applyFont="1" applyBorder="1" applyAlignment="1">
      <alignment horizontal="left" vertical="center" wrapText="1"/>
    </xf>
    <xf numFmtId="0" fontId="24" fillId="0" borderId="15" xfId="60" applyFont="1" applyBorder="1" applyAlignment="1">
      <alignment horizontal="left" vertical="center" wrapText="1"/>
    </xf>
    <xf numFmtId="0" fontId="24" fillId="24" borderId="17" xfId="60" applyFont="1" applyFill="1" applyBorder="1" applyAlignment="1">
      <alignment horizontal="left" vertical="center" wrapText="1"/>
    </xf>
    <xf numFmtId="0" fontId="24" fillId="0" borderId="14" xfId="60" applyFont="1" applyBorder="1" applyAlignment="1">
      <alignment horizontal="left" vertical="center" wrapText="1" indent="2"/>
    </xf>
    <xf numFmtId="0" fontId="24" fillId="0" borderId="13" xfId="60" applyFont="1" applyBorder="1" applyAlignment="1">
      <alignment horizontal="left" vertical="center" wrapText="1" indent="2"/>
    </xf>
    <xf numFmtId="0" fontId="24" fillId="0" borderId="14" xfId="59" applyFont="1" applyBorder="1" applyAlignment="1">
      <alignment horizontal="left" vertical="center" wrapText="1"/>
    </xf>
    <xf numFmtId="0" fontId="24" fillId="0" borderId="15" xfId="59" applyFont="1" applyBorder="1" applyAlignment="1">
      <alignment horizontal="left" vertical="center" wrapText="1" indent="2"/>
    </xf>
    <xf numFmtId="0" fontId="24" fillId="27" borderId="13" xfId="59" applyFont="1" applyFill="1" applyBorder="1" applyAlignment="1">
      <alignment horizontal="left" vertical="center" wrapText="1"/>
    </xf>
    <xf numFmtId="0" fontId="24" fillId="0" borderId="14" xfId="61" applyFont="1" applyBorder="1" applyAlignment="1">
      <alignment horizontal="left" vertical="center" wrapText="1"/>
    </xf>
    <xf numFmtId="0" fontId="24" fillId="0" borderId="15" xfId="61" applyFont="1" applyBorder="1" applyAlignment="1">
      <alignment horizontal="left" vertical="center" wrapText="1"/>
    </xf>
    <xf numFmtId="0" fontId="24" fillId="24" borderId="17" xfId="61" applyFont="1" applyFill="1" applyBorder="1" applyAlignment="1">
      <alignment horizontal="left" vertical="center" wrapText="1"/>
    </xf>
    <xf numFmtId="0" fontId="24" fillId="0" borderId="14" xfId="61" applyFont="1" applyBorder="1" applyAlignment="1">
      <alignment horizontal="left" vertical="center" wrapText="1" indent="2"/>
    </xf>
    <xf numFmtId="0" fontId="24" fillId="0" borderId="13" xfId="61" applyFont="1" applyBorder="1" applyAlignment="1">
      <alignment horizontal="left" vertical="center" wrapText="1" indent="2"/>
    </xf>
    <xf numFmtId="0" fontId="24" fillId="0" borderId="15" xfId="61" applyFont="1" applyBorder="1" applyAlignment="1">
      <alignment horizontal="left" vertical="center" wrapText="1" indent="2"/>
    </xf>
    <xf numFmtId="0" fontId="24" fillId="27" borderId="14" xfId="62" applyFont="1" applyFill="1" applyBorder="1" applyAlignment="1">
      <alignment horizontal="left" vertical="center" wrapText="1"/>
    </xf>
    <xf numFmtId="0" fontId="24" fillId="0" borderId="13" xfId="0" applyFont="1" applyBorder="1" applyAlignment="1">
      <alignment wrapText="1"/>
    </xf>
    <xf numFmtId="0" fontId="24" fillId="0" borderId="15" xfId="53" applyFont="1" applyBorder="1" applyAlignment="1">
      <alignment horizontal="left" vertical="center" wrapText="1"/>
    </xf>
    <xf numFmtId="0" fontId="24" fillId="0" borderId="15" xfId="53" applyFont="1" applyBorder="1" applyAlignment="1">
      <alignment horizontal="left" vertical="center" wrapText="1" shrinkToFit="1"/>
    </xf>
    <xf numFmtId="0" fontId="24" fillId="24" borderId="17" xfId="53" applyFont="1" applyFill="1" applyBorder="1" applyAlignment="1">
      <alignment horizontal="left" vertical="center" wrapText="1"/>
    </xf>
    <xf numFmtId="0" fontId="0" fillId="0" borderId="98" xfId="0" applyBorder="1"/>
    <xf numFmtId="0" fontId="24" fillId="0" borderId="0" xfId="0" applyFont="1" applyAlignment="1">
      <alignment wrapText="1"/>
    </xf>
    <xf numFmtId="0" fontId="24" fillId="24" borderId="17" xfId="0" applyFont="1" applyFill="1" applyBorder="1" applyAlignment="1">
      <alignment horizontal="left" vertical="center" wrapText="1" indent="2"/>
    </xf>
    <xf numFmtId="0" fontId="24" fillId="0" borderId="14" xfId="0" applyFont="1" applyBorder="1" applyAlignment="1">
      <alignment horizontal="left" vertical="center" wrapText="1" indent="4"/>
    </xf>
    <xf numFmtId="0" fontId="24" fillId="0" borderId="13" xfId="0" applyFont="1" applyBorder="1" applyAlignment="1">
      <alignment horizontal="left" vertical="center" wrapText="1" indent="4"/>
    </xf>
    <xf numFmtId="0" fontId="23" fillId="0" borderId="16" xfId="1" applyFont="1" applyBorder="1" applyAlignment="1">
      <alignment vertical="center" wrapText="1"/>
    </xf>
    <xf numFmtId="0" fontId="23" fillId="0" borderId="98" xfId="1" applyFont="1" applyBorder="1" applyAlignment="1">
      <alignment vertical="center" wrapText="1"/>
    </xf>
    <xf numFmtId="0" fontId="23" fillId="24" borderId="0" xfId="1" applyFont="1" applyFill="1" applyAlignment="1">
      <alignment vertical="center" wrapText="1"/>
    </xf>
    <xf numFmtId="0" fontId="24" fillId="24" borderId="66" xfId="0" applyFont="1" applyFill="1" applyBorder="1" applyAlignment="1">
      <alignment vertical="top" wrapText="1"/>
    </xf>
    <xf numFmtId="0" fontId="24" fillId="24" borderId="17" xfId="0" applyFont="1" applyFill="1" applyBorder="1" applyAlignment="1">
      <alignment horizontal="left" wrapText="1"/>
    </xf>
    <xf numFmtId="0" fontId="24" fillId="0" borderId="13" xfId="0" applyFont="1" applyBorder="1" applyAlignment="1">
      <alignment horizontal="left" indent="2"/>
    </xf>
    <xf numFmtId="0" fontId="24" fillId="0" borderId="0" xfId="1" applyFont="1" applyAlignment="1">
      <alignment horizontal="center" vertical="center"/>
    </xf>
    <xf numFmtId="0" fontId="24" fillId="0" borderId="0" xfId="1" applyFont="1" applyAlignment="1">
      <alignment horizontal="center" vertical="center" wrapText="1"/>
    </xf>
    <xf numFmtId="0" fontId="24" fillId="0" borderId="0" xfId="0" applyFont="1" applyAlignment="1">
      <alignment horizontal="left" wrapText="1"/>
    </xf>
    <xf numFmtId="0" fontId="23" fillId="24" borderId="0" xfId="53" applyFont="1" applyFill="1" applyAlignment="1">
      <alignment horizontal="center" vertical="center" shrinkToFit="1"/>
    </xf>
    <xf numFmtId="0" fontId="24" fillId="0" borderId="0" xfId="1" applyFont="1"/>
    <xf numFmtId="0" fontId="23" fillId="0" borderId="0" xfId="1" applyFont="1" applyAlignment="1">
      <alignment horizontal="center"/>
    </xf>
    <xf numFmtId="0" fontId="24" fillId="0" borderId="0" xfId="1" applyFont="1" applyAlignment="1">
      <alignment horizontal="center"/>
    </xf>
    <xf numFmtId="0" fontId="23" fillId="0" borderId="0" xfId="1" applyFont="1" applyAlignment="1">
      <alignment horizontal="left" vertical="center" wrapText="1"/>
    </xf>
    <xf numFmtId="0" fontId="24" fillId="26" borderId="13" xfId="0" applyFont="1" applyFill="1" applyBorder="1" applyAlignment="1">
      <alignment wrapText="1"/>
    </xf>
    <xf numFmtId="0" fontId="24" fillId="26" borderId="15" xfId="0" applyFont="1" applyFill="1" applyBorder="1" applyAlignment="1">
      <alignment wrapText="1"/>
    </xf>
    <xf numFmtId="0" fontId="24" fillId="26" borderId="14" xfId="0" applyFont="1" applyFill="1" applyBorder="1" applyAlignment="1">
      <alignment horizontal="left" wrapText="1" indent="2"/>
    </xf>
    <xf numFmtId="0" fontId="24" fillId="26" borderId="13" xfId="0" applyFont="1" applyFill="1" applyBorder="1" applyAlignment="1">
      <alignment horizontal="left" wrapText="1" indent="2"/>
    </xf>
    <xf numFmtId="0" fontId="24" fillId="26" borderId="15" xfId="0" applyFont="1" applyFill="1" applyBorder="1" applyAlignment="1">
      <alignment horizontal="left" wrapText="1" indent="2"/>
    </xf>
    <xf numFmtId="0" fontId="24" fillId="24" borderId="17" xfId="0" applyFont="1" applyFill="1" applyBorder="1" applyAlignment="1">
      <alignment wrapText="1"/>
    </xf>
    <xf numFmtId="0" fontId="23" fillId="0" borderId="0" xfId="1" applyFont="1"/>
    <xf numFmtId="0" fontId="23" fillId="28" borderId="11" xfId="1" applyFont="1" applyFill="1" applyBorder="1" applyAlignment="1">
      <alignment horizontal="center" vertical="center" wrapText="1"/>
    </xf>
    <xf numFmtId="0" fontId="23" fillId="28" borderId="47" xfId="1" applyFont="1" applyFill="1" applyBorder="1" applyAlignment="1">
      <alignment horizontal="center" vertical="center" wrapText="1"/>
    </xf>
    <xf numFmtId="0" fontId="22" fillId="24" borderId="13" xfId="1" applyFont="1" applyFill="1" applyBorder="1" applyAlignment="1">
      <alignment vertical="center"/>
    </xf>
    <xf numFmtId="0" fontId="22" fillId="24" borderId="16" xfId="1" applyFont="1" applyFill="1" applyBorder="1" applyAlignment="1">
      <alignment vertical="center"/>
    </xf>
    <xf numFmtId="0" fontId="22" fillId="24" borderId="17" xfId="1" applyFont="1" applyFill="1" applyBorder="1" applyAlignment="1">
      <alignment vertical="center"/>
    </xf>
    <xf numFmtId="0" fontId="26" fillId="0" borderId="18" xfId="0" applyFont="1" applyBorder="1" applyAlignment="1">
      <alignment horizontal="center" wrapText="1"/>
    </xf>
    <xf numFmtId="0" fontId="23" fillId="0" borderId="13" xfId="1" applyFont="1" applyBorder="1"/>
    <xf numFmtId="0" fontId="27" fillId="0" borderId="13" xfId="1" applyFont="1" applyBorder="1" applyAlignment="1">
      <alignment horizontal="center" vertical="center" wrapText="1"/>
    </xf>
    <xf numFmtId="0" fontId="23" fillId="0" borderId="16" xfId="1" applyFont="1" applyBorder="1" applyAlignment="1">
      <alignment horizontal="center" vertical="center"/>
    </xf>
    <xf numFmtId="0" fontId="22" fillId="24" borderId="18" xfId="1" applyFont="1" applyFill="1" applyBorder="1" applyAlignment="1">
      <alignment vertical="center"/>
    </xf>
    <xf numFmtId="0" fontId="24" fillId="0" borderId="13" xfId="0" applyFont="1" applyBorder="1" applyAlignment="1">
      <alignment vertical="center"/>
    </xf>
    <xf numFmtId="0" fontId="24" fillId="0" borderId="13" xfId="0" applyFont="1" applyBorder="1" applyAlignment="1">
      <alignment horizontal="left" vertical="center"/>
    </xf>
    <xf numFmtId="0" fontId="24" fillId="27" borderId="13" xfId="0" applyFont="1" applyFill="1" applyBorder="1" applyAlignment="1">
      <alignment horizontal="left" vertical="center" wrapText="1"/>
    </xf>
    <xf numFmtId="0" fontId="24" fillId="0" borderId="13" xfId="0" applyFont="1" applyBorder="1" applyAlignment="1">
      <alignment horizontal="left" vertical="center" indent="2"/>
    </xf>
    <xf numFmtId="0" fontId="23" fillId="0" borderId="66" xfId="1" applyFont="1" applyBorder="1" applyAlignment="1">
      <alignment horizontal="left" vertical="center" wrapText="1"/>
    </xf>
    <xf numFmtId="0" fontId="24" fillId="27" borderId="13" xfId="0" applyFont="1" applyFill="1" applyBorder="1" applyAlignment="1">
      <alignment horizontal="left" vertical="center" indent="2"/>
    </xf>
    <xf numFmtId="0" fontId="24" fillId="0" borderId="13" xfId="0" applyFont="1" applyBorder="1" applyAlignment="1">
      <alignment horizontal="left" vertical="center" indent="4"/>
    </xf>
    <xf numFmtId="0" fontId="24" fillId="0" borderId="15" xfId="0" applyFont="1" applyBorder="1" applyAlignment="1">
      <alignment horizontal="left" vertical="center" indent="2"/>
    </xf>
    <xf numFmtId="0" fontId="24" fillId="24" borderId="17" xfId="0" applyFont="1" applyFill="1" applyBorder="1" applyAlignment="1">
      <alignment horizontal="left" vertical="center" indent="2"/>
    </xf>
    <xf numFmtId="0" fontId="24" fillId="0" borderId="14" xfId="0" applyFont="1" applyBorder="1" applyAlignment="1">
      <alignment horizontal="left" vertical="center" indent="4"/>
    </xf>
    <xf numFmtId="0" fontId="24" fillId="24" borderId="17" xfId="0" applyFont="1" applyFill="1" applyBorder="1" applyAlignment="1">
      <alignment horizontal="left" vertical="center"/>
    </xf>
    <xf numFmtId="0" fontId="24" fillId="0" borderId="14" xfId="0" applyFont="1" applyBorder="1" applyAlignment="1">
      <alignment horizontal="left" vertical="center" indent="2"/>
    </xf>
    <xf numFmtId="0" fontId="24" fillId="27" borderId="15" xfId="0" applyFont="1" applyFill="1" applyBorder="1" applyAlignment="1">
      <alignment horizontal="left" vertical="center" wrapText="1"/>
    </xf>
    <xf numFmtId="0" fontId="24" fillId="0" borderId="15" xfId="0" applyFont="1" applyBorder="1" applyAlignment="1">
      <alignment horizontal="left" vertical="center" indent="4"/>
    </xf>
    <xf numFmtId="0" fontId="24" fillId="27" borderId="15" xfId="0" applyFont="1" applyFill="1" applyBorder="1" applyAlignment="1">
      <alignment horizontal="left" wrapText="1"/>
    </xf>
    <xf numFmtId="0" fontId="39" fillId="0" borderId="19" xfId="1" applyFont="1" applyBorder="1" applyAlignment="1">
      <alignment horizontal="center" vertical="center"/>
    </xf>
    <xf numFmtId="0" fontId="39" fillId="0" borderId="14" xfId="1" applyFont="1" applyBorder="1" applyAlignment="1">
      <alignment horizontal="center" vertical="center"/>
    </xf>
    <xf numFmtId="0" fontId="39" fillId="0" borderId="15" xfId="39" applyFont="1" applyBorder="1" applyAlignment="1">
      <alignment horizontal="left" vertical="center" wrapText="1"/>
    </xf>
    <xf numFmtId="0" fontId="26" fillId="24" borderId="17" xfId="0" applyFont="1" applyFill="1" applyBorder="1" applyAlignment="1">
      <alignment horizontal="center" wrapText="1"/>
    </xf>
    <xf numFmtId="0" fontId="24" fillId="24" borderId="17" xfId="1" applyFont="1" applyFill="1" applyBorder="1"/>
    <xf numFmtId="0" fontId="23" fillId="24" borderId="17" xfId="1" applyFont="1" applyFill="1" applyBorder="1" applyAlignment="1">
      <alignment horizontal="center"/>
    </xf>
    <xf numFmtId="0" fontId="24" fillId="24" borderId="17" xfId="1" applyFont="1" applyFill="1" applyBorder="1" applyAlignment="1">
      <alignment horizontal="center"/>
    </xf>
    <xf numFmtId="0" fontId="23" fillId="24" borderId="17" xfId="1" applyFont="1" applyFill="1" applyBorder="1" applyAlignment="1">
      <alignment horizontal="left" vertical="center" wrapText="1"/>
    </xf>
    <xf numFmtId="0" fontId="39" fillId="0" borderId="48" xfId="39" applyFont="1" applyBorder="1" applyAlignment="1">
      <alignment horizontal="left" vertical="center" wrapText="1" indent="1"/>
    </xf>
    <xf numFmtId="0" fontId="39" fillId="0" borderId="15" xfId="39" applyFont="1" applyBorder="1" applyAlignment="1">
      <alignment horizontal="left" vertical="center" wrapText="1" indent="1"/>
    </xf>
    <xf numFmtId="0" fontId="24" fillId="24" borderId="78" xfId="1" applyFont="1" applyFill="1" applyBorder="1" applyAlignment="1">
      <alignment horizontal="center" vertical="center"/>
    </xf>
    <xf numFmtId="0" fontId="24" fillId="0" borderId="92" xfId="1" applyFont="1" applyBorder="1" applyAlignment="1">
      <alignment horizontal="center" vertical="center" wrapText="1"/>
    </xf>
    <xf numFmtId="0" fontId="24" fillId="25" borderId="14" xfId="1" applyFont="1" applyFill="1" applyBorder="1" applyAlignment="1">
      <alignment horizontal="center" vertical="center" wrapText="1"/>
    </xf>
    <xf numFmtId="0" fontId="26" fillId="0" borderId="89" xfId="0" applyFont="1" applyBorder="1" applyAlignment="1">
      <alignment horizontal="center" wrapText="1"/>
    </xf>
    <xf numFmtId="0" fontId="24" fillId="0" borderId="90" xfId="1" applyFont="1" applyBorder="1"/>
    <xf numFmtId="0" fontId="23" fillId="28" borderId="65" xfId="1" applyFont="1" applyFill="1" applyBorder="1" applyAlignment="1">
      <alignment horizontal="center" vertical="center" textRotation="90" wrapText="1"/>
    </xf>
    <xf numFmtId="0" fontId="23" fillId="28" borderId="65" xfId="1" applyFont="1" applyFill="1" applyBorder="1" applyAlignment="1">
      <alignment horizontal="center" vertical="center" textRotation="90"/>
    </xf>
    <xf numFmtId="0" fontId="23" fillId="28" borderId="43" xfId="1" applyFont="1" applyFill="1" applyBorder="1" applyAlignment="1">
      <alignment horizontal="center" vertical="center" textRotation="90"/>
    </xf>
    <xf numFmtId="0" fontId="22" fillId="24" borderId="0" xfId="1" applyFont="1" applyFill="1" applyAlignment="1">
      <alignment vertical="center"/>
    </xf>
    <xf numFmtId="0" fontId="22" fillId="24" borderId="14" xfId="1" applyFont="1" applyFill="1" applyBorder="1" applyAlignment="1">
      <alignment vertical="center"/>
    </xf>
    <xf numFmtId="0" fontId="26" fillId="0" borderId="73" xfId="0" applyFont="1" applyBorder="1" applyAlignment="1">
      <alignment horizontal="center" wrapText="1"/>
    </xf>
    <xf numFmtId="0" fontId="23" fillId="0" borderId="74" xfId="1" applyFont="1" applyBorder="1"/>
    <xf numFmtId="0" fontId="24" fillId="25" borderId="14" xfId="39" applyFont="1" applyFill="1" applyBorder="1" applyAlignment="1">
      <alignment horizontal="left" vertical="center" wrapText="1"/>
    </xf>
    <xf numFmtId="0" fontId="23" fillId="25" borderId="14" xfId="39" applyFont="1" applyFill="1" applyBorder="1" applyAlignment="1">
      <alignment horizontal="center" vertical="center" shrinkToFit="1"/>
    </xf>
    <xf numFmtId="0" fontId="24" fillId="25" borderId="13" xfId="1" applyFont="1" applyFill="1" applyBorder="1" applyAlignment="1">
      <alignment horizontal="center" vertical="center" wrapText="1"/>
    </xf>
    <xf numFmtId="0" fontId="24" fillId="25" borderId="13" xfId="39" applyFont="1" applyFill="1" applyBorder="1" applyAlignment="1">
      <alignment horizontal="left" vertical="center" wrapText="1"/>
    </xf>
    <xf numFmtId="0" fontId="23" fillId="25" borderId="13" xfId="39" applyFont="1" applyFill="1" applyBorder="1" applyAlignment="1">
      <alignment horizontal="center" vertical="center" shrinkToFit="1"/>
    </xf>
    <xf numFmtId="0" fontId="24" fillId="0" borderId="14" xfId="0" applyFont="1" applyBorder="1" applyAlignment="1">
      <alignment horizontal="left" vertical="center" wrapText="1" indent="1"/>
    </xf>
    <xf numFmtId="0" fontId="24" fillId="0" borderId="15" xfId="1" applyFont="1" applyBorder="1" applyAlignment="1">
      <alignment horizontal="center" vertical="center"/>
    </xf>
    <xf numFmtId="0" fontId="24" fillId="0" borderId="15" xfId="1" applyFont="1" applyBorder="1" applyAlignment="1">
      <alignment horizontal="center" vertical="center" wrapText="1"/>
    </xf>
    <xf numFmtId="0" fontId="24" fillId="0" borderId="15" xfId="39" applyFont="1" applyBorder="1" applyAlignment="1">
      <alignment horizontal="left" vertical="center" wrapText="1" indent="2"/>
    </xf>
    <xf numFmtId="49" fontId="24" fillId="0" borderId="13" xfId="0" applyNumberFormat="1" applyFont="1" applyBorder="1" applyAlignment="1">
      <alignment horizontal="left" vertical="center" wrapText="1"/>
    </xf>
    <xf numFmtId="49" fontId="24" fillId="0" borderId="15" xfId="0" applyNumberFormat="1" applyFont="1" applyBorder="1" applyAlignment="1">
      <alignment horizontal="left" vertical="center" wrapText="1"/>
    </xf>
    <xf numFmtId="49" fontId="24" fillId="24" borderId="17" xfId="0" applyNumberFormat="1" applyFont="1" applyFill="1" applyBorder="1" applyAlignment="1">
      <alignment horizontal="left" vertical="center" wrapText="1"/>
    </xf>
    <xf numFmtId="49" fontId="24" fillId="0" borderId="14" xfId="0" applyNumberFormat="1" applyFont="1" applyBorder="1" applyAlignment="1">
      <alignment horizontal="left" vertical="center" wrapText="1" indent="2"/>
    </xf>
    <xf numFmtId="49" fontId="24" fillId="0" borderId="13" xfId="0" applyNumberFormat="1" applyFont="1" applyBorder="1" applyAlignment="1">
      <alignment horizontal="left" vertical="center" wrapText="1" indent="2"/>
    </xf>
    <xf numFmtId="49" fontId="24" fillId="0" borderId="13" xfId="0" applyNumberFormat="1" applyFont="1" applyBorder="1" applyAlignment="1">
      <alignment vertical="center" wrapText="1"/>
    </xf>
    <xf numFmtId="49" fontId="24" fillId="0" borderId="15" xfId="0" applyNumberFormat="1" applyFont="1" applyBorder="1" applyAlignment="1">
      <alignment vertical="center" wrapText="1"/>
    </xf>
    <xf numFmtId="49" fontId="24" fillId="24" borderId="17" xfId="0" applyNumberFormat="1" applyFont="1" applyFill="1" applyBorder="1" applyAlignment="1">
      <alignment vertical="center" wrapText="1"/>
    </xf>
    <xf numFmtId="0" fontId="24" fillId="0" borderId="48" xfId="39" applyFont="1" applyBorder="1" applyAlignment="1">
      <alignment horizontal="left" vertical="center" wrapText="1"/>
    </xf>
    <xf numFmtId="0" fontId="24" fillId="0" borderId="0" xfId="39" applyFont="1" applyAlignment="1">
      <alignment horizontal="left" vertical="center" wrapText="1"/>
    </xf>
    <xf numFmtId="0" fontId="23" fillId="0" borderId="0" xfId="39" applyFont="1" applyAlignment="1">
      <alignment horizontal="center" vertical="center" shrinkToFit="1"/>
    </xf>
    <xf numFmtId="0" fontId="24" fillId="0" borderId="0" xfId="38" applyFont="1" applyAlignment="1">
      <alignment horizontal="left" vertical="center" wrapText="1"/>
    </xf>
    <xf numFmtId="0" fontId="39" fillId="0" borderId="15" xfId="39" applyFont="1" applyBorder="1" applyAlignment="1">
      <alignment horizontal="left" vertical="center" wrapText="1" indent="3"/>
    </xf>
    <xf numFmtId="0" fontId="24" fillId="0" borderId="15" xfId="0" applyFont="1" applyBorder="1" applyAlignment="1">
      <alignment horizontal="left" vertical="center" wrapText="1" indent="3"/>
    </xf>
    <xf numFmtId="0" fontId="35" fillId="0" borderId="0" xfId="0" applyFont="1" applyAlignment="1">
      <alignment horizontal="left" vertical="center" wrapText="1"/>
    </xf>
    <xf numFmtId="0" fontId="35" fillId="0" borderId="48" xfId="0" applyFont="1" applyBorder="1" applyAlignment="1">
      <alignment horizontal="left" vertical="center" wrapText="1" indent="2"/>
    </xf>
    <xf numFmtId="0" fontId="35" fillId="0" borderId="15" xfId="0" applyFont="1" applyBorder="1" applyAlignment="1">
      <alignment vertical="top" wrapText="1"/>
    </xf>
    <xf numFmtId="0" fontId="35" fillId="0" borderId="15" xfId="0" applyFont="1" applyBorder="1" applyAlignment="1">
      <alignment horizontal="left" vertical="center" wrapText="1" indent="2"/>
    </xf>
    <xf numFmtId="0" fontId="35" fillId="24" borderId="17" xfId="0" applyFont="1" applyFill="1" applyBorder="1" applyAlignment="1">
      <alignment vertical="top" wrapText="1"/>
    </xf>
    <xf numFmtId="0" fontId="23" fillId="24" borderId="14" xfId="53" applyFont="1" applyFill="1" applyBorder="1" applyAlignment="1" applyProtection="1">
      <alignment horizontal="center" vertical="center" shrinkToFit="1"/>
      <protection locked="0"/>
    </xf>
    <xf numFmtId="0" fontId="26" fillId="0" borderId="27" xfId="0" applyFont="1" applyBorder="1" applyAlignment="1" applyProtection="1">
      <alignment horizontal="center" wrapText="1"/>
      <protection locked="0"/>
    </xf>
    <xf numFmtId="0" fontId="23" fillId="0" borderId="22" xfId="1" applyFont="1" applyBorder="1" applyProtection="1">
      <protection locked="0"/>
    </xf>
    <xf numFmtId="0" fontId="23" fillId="0" borderId="26" xfId="1" applyFont="1" applyBorder="1" applyAlignment="1" applyProtection="1">
      <alignment horizontal="center"/>
      <protection locked="0"/>
    </xf>
    <xf numFmtId="0" fontId="24" fillId="0" borderId="26" xfId="1" applyFont="1" applyBorder="1" applyAlignment="1" applyProtection="1">
      <alignment horizontal="center"/>
      <protection locked="0"/>
    </xf>
    <xf numFmtId="0" fontId="23" fillId="0" borderId="33" xfId="1" applyFont="1" applyBorder="1" applyAlignment="1" applyProtection="1">
      <alignment horizontal="center"/>
      <protection locked="0"/>
    </xf>
    <xf numFmtId="0" fontId="23" fillId="24" borderId="13" xfId="53" applyFont="1" applyFill="1" applyBorder="1" applyAlignment="1" applyProtection="1">
      <alignment horizontal="center" vertical="center" shrinkToFit="1"/>
      <protection locked="0"/>
    </xf>
    <xf numFmtId="0" fontId="23" fillId="24" borderId="15" xfId="53" applyFont="1" applyFill="1" applyBorder="1" applyAlignment="1" applyProtection="1">
      <alignment horizontal="center" vertical="center" shrinkToFit="1"/>
      <protection locked="0"/>
    </xf>
    <xf numFmtId="0" fontId="23" fillId="0" borderId="21" xfId="1" applyFont="1" applyBorder="1" applyProtection="1">
      <protection locked="0"/>
    </xf>
    <xf numFmtId="0" fontId="24" fillId="0" borderId="21" xfId="1" applyFont="1" applyBorder="1" applyProtection="1">
      <protection locked="0"/>
    </xf>
    <xf numFmtId="0" fontId="26" fillId="0" borderId="32" xfId="0" applyFont="1" applyBorder="1" applyAlignment="1" applyProtection="1">
      <alignment horizontal="center" wrapText="1"/>
      <protection locked="0"/>
    </xf>
    <xf numFmtId="0" fontId="24" fillId="0" borderId="26" xfId="1" applyFont="1" applyBorder="1" applyProtection="1">
      <protection locked="0"/>
    </xf>
    <xf numFmtId="0" fontId="23" fillId="0" borderId="21" xfId="1" applyFont="1" applyBorder="1" applyAlignment="1" applyProtection="1">
      <alignment horizontal="center"/>
      <protection locked="0"/>
    </xf>
    <xf numFmtId="0" fontId="24" fillId="0" borderId="21" xfId="1" applyFont="1" applyBorder="1" applyAlignment="1" applyProtection="1">
      <alignment horizontal="center"/>
      <protection locked="0"/>
    </xf>
    <xf numFmtId="0" fontId="23" fillId="24" borderId="13" xfId="39" applyFont="1" applyFill="1" applyBorder="1" applyAlignment="1" applyProtection="1">
      <alignment horizontal="center" vertical="center" shrinkToFit="1"/>
      <protection locked="0"/>
    </xf>
    <xf numFmtId="0" fontId="23" fillId="0" borderId="25" xfId="1" applyFont="1" applyBorder="1" applyAlignment="1" applyProtection="1">
      <alignment horizontal="center"/>
      <protection locked="0"/>
    </xf>
    <xf numFmtId="0" fontId="24" fillId="0" borderId="25" xfId="1" applyFont="1" applyBorder="1" applyAlignment="1" applyProtection="1">
      <alignment horizontal="center"/>
      <protection locked="0"/>
    </xf>
    <xf numFmtId="0" fontId="42" fillId="24" borderId="13" xfId="39" applyFont="1" applyFill="1" applyBorder="1" applyAlignment="1" applyProtection="1">
      <alignment horizontal="center" vertical="center" shrinkToFit="1"/>
      <protection locked="0"/>
    </xf>
    <xf numFmtId="0" fontId="26" fillId="0" borderId="27" xfId="0" applyFont="1" applyBorder="1" applyAlignment="1" applyProtection="1">
      <alignment horizontal="center" vertical="center" wrapText="1"/>
      <protection locked="0"/>
    </xf>
    <xf numFmtId="0" fontId="23" fillId="0" borderId="22" xfId="1" applyFont="1" applyBorder="1" applyAlignment="1" applyProtection="1">
      <alignment vertical="center"/>
      <protection locked="0"/>
    </xf>
    <xf numFmtId="0" fontId="23" fillId="0" borderId="26" xfId="1" applyFont="1" applyBorder="1" applyAlignment="1" applyProtection="1">
      <alignment horizontal="center" vertical="center"/>
      <protection locked="0"/>
    </xf>
    <xf numFmtId="0" fontId="24" fillId="0" borderId="26" xfId="1" applyFont="1" applyBorder="1" applyAlignment="1" applyProtection="1">
      <alignment horizontal="center" vertical="center"/>
      <protection locked="0"/>
    </xf>
    <xf numFmtId="0" fontId="23" fillId="0" borderId="33" xfId="1" applyFont="1" applyBorder="1" applyAlignment="1" applyProtection="1">
      <alignment horizontal="center" vertical="center"/>
      <protection locked="0"/>
    </xf>
    <xf numFmtId="0" fontId="23" fillId="0" borderId="21" xfId="1" applyFont="1" applyBorder="1" applyAlignment="1" applyProtection="1">
      <alignment vertical="center"/>
      <protection locked="0"/>
    </xf>
    <xf numFmtId="0" fontId="24" fillId="0" borderId="21" xfId="1" applyFont="1" applyBorder="1" applyAlignment="1" applyProtection="1">
      <alignment vertical="center"/>
      <protection locked="0"/>
    </xf>
    <xf numFmtId="0" fontId="26" fillId="0" borderId="32" xfId="0" applyFont="1" applyBorder="1" applyAlignment="1" applyProtection="1">
      <alignment horizontal="center" vertical="center" wrapText="1"/>
      <protection locked="0"/>
    </xf>
    <xf numFmtId="0" fontId="24" fillId="0" borderId="26" xfId="1" applyFont="1" applyBorder="1" applyAlignment="1" applyProtection="1">
      <alignment vertical="center"/>
      <protection locked="0"/>
    </xf>
    <xf numFmtId="0" fontId="24" fillId="0" borderId="37" xfId="1" applyFont="1" applyBorder="1" applyAlignment="1" applyProtection="1">
      <alignment vertical="center"/>
      <protection locked="0"/>
    </xf>
    <xf numFmtId="0" fontId="24" fillId="0" borderId="22" xfId="1" applyFont="1" applyBorder="1" applyAlignment="1" applyProtection="1">
      <alignment vertical="center"/>
      <protection locked="0"/>
    </xf>
    <xf numFmtId="0" fontId="23" fillId="0" borderId="34" xfId="1" applyFont="1" applyBorder="1" applyAlignment="1" applyProtection="1">
      <alignment horizontal="center" vertical="center"/>
      <protection locked="0"/>
    </xf>
    <xf numFmtId="0" fontId="24" fillId="0" borderId="34" xfId="1" applyFont="1" applyBorder="1" applyAlignment="1" applyProtection="1">
      <alignment horizontal="center" vertical="center"/>
      <protection locked="0"/>
    </xf>
    <xf numFmtId="0" fontId="23" fillId="0" borderId="28" xfId="1" applyFont="1" applyBorder="1" applyAlignment="1" applyProtection="1">
      <alignment horizontal="center"/>
      <protection locked="0"/>
    </xf>
    <xf numFmtId="0" fontId="26" fillId="0" borderId="36" xfId="0" applyFont="1" applyBorder="1" applyAlignment="1" applyProtection="1">
      <alignment horizontal="center" wrapText="1"/>
      <protection locked="0"/>
    </xf>
    <xf numFmtId="0" fontId="24" fillId="0" borderId="25" xfId="1" applyFont="1" applyBorder="1" applyProtection="1">
      <protection locked="0"/>
    </xf>
    <xf numFmtId="0" fontId="23" fillId="0" borderId="34" xfId="1" applyFont="1" applyBorder="1" applyAlignment="1" applyProtection="1">
      <alignment horizontal="center"/>
      <protection locked="0"/>
    </xf>
    <xf numFmtId="0" fontId="24" fillId="0" borderId="34" xfId="1" applyFont="1" applyBorder="1" applyAlignment="1" applyProtection="1">
      <alignment horizontal="center"/>
      <protection locked="0"/>
    </xf>
    <xf numFmtId="0" fontId="23" fillId="0" borderId="35" xfId="1" applyFont="1" applyBorder="1" applyAlignment="1" applyProtection="1">
      <alignment horizontal="center"/>
      <protection locked="0"/>
    </xf>
    <xf numFmtId="0" fontId="26" fillId="0" borderId="29" xfId="0" applyFont="1" applyBorder="1" applyAlignment="1" applyProtection="1">
      <alignment horizontal="center" wrapText="1"/>
      <protection locked="0"/>
    </xf>
    <xf numFmtId="0" fontId="24" fillId="0" borderId="42" xfId="1" applyFont="1" applyBorder="1" applyProtection="1">
      <protection locked="0"/>
    </xf>
    <xf numFmtId="0" fontId="23" fillId="0" borderId="30" xfId="1" applyFont="1" applyBorder="1" applyAlignment="1" applyProtection="1">
      <alignment horizontal="center"/>
      <protection locked="0"/>
    </xf>
    <xf numFmtId="0" fontId="24" fillId="0" borderId="30" xfId="1" applyFont="1" applyBorder="1" applyAlignment="1" applyProtection="1">
      <alignment horizontal="center"/>
      <protection locked="0"/>
    </xf>
    <xf numFmtId="0" fontId="23" fillId="0" borderId="31" xfId="1" applyFont="1" applyBorder="1" applyAlignment="1" applyProtection="1">
      <alignment horizontal="center"/>
      <protection locked="0"/>
    </xf>
    <xf numFmtId="0" fontId="24" fillId="0" borderId="22" xfId="1" applyFont="1" applyBorder="1" applyProtection="1">
      <protection locked="0"/>
    </xf>
    <xf numFmtId="0" fontId="24" fillId="0" borderId="37" xfId="1" applyFont="1" applyBorder="1" applyProtection="1">
      <protection locked="0"/>
    </xf>
    <xf numFmtId="0" fontId="24" fillId="0" borderId="75" xfId="1" applyFont="1" applyBorder="1" applyProtection="1">
      <protection locked="0"/>
    </xf>
    <xf numFmtId="0" fontId="23" fillId="24" borderId="48" xfId="53" applyFont="1" applyFill="1" applyBorder="1" applyAlignment="1" applyProtection="1">
      <alignment horizontal="center" vertical="center" shrinkToFit="1"/>
      <protection locked="0"/>
    </xf>
    <xf numFmtId="0" fontId="23" fillId="0" borderId="25" xfId="1" applyFont="1" applyBorder="1" applyProtection="1">
      <protection locked="0"/>
    </xf>
    <xf numFmtId="0" fontId="23" fillId="24" borderId="15" xfId="39" applyFont="1" applyFill="1" applyBorder="1" applyAlignment="1" applyProtection="1">
      <alignment horizontal="center" vertical="center" shrinkToFit="1"/>
      <protection locked="0"/>
    </xf>
    <xf numFmtId="0" fontId="23" fillId="0" borderId="26" xfId="1" applyFont="1" applyBorder="1" applyProtection="1">
      <protection locked="0"/>
    </xf>
    <xf numFmtId="0" fontId="23" fillId="24" borderId="92" xfId="53" applyFont="1" applyFill="1" applyBorder="1" applyAlignment="1" applyProtection="1">
      <alignment horizontal="center" vertical="center" shrinkToFit="1"/>
      <protection locked="0"/>
    </xf>
    <xf numFmtId="0" fontId="26" fillId="0" borderId="93" xfId="0" applyFont="1" applyBorder="1" applyAlignment="1" applyProtection="1">
      <alignment horizontal="center" wrapText="1"/>
      <protection locked="0"/>
    </xf>
    <xf numFmtId="0" fontId="24" fillId="0" borderId="96" xfId="1" applyFont="1" applyBorder="1" applyProtection="1">
      <protection locked="0"/>
    </xf>
    <xf numFmtId="0" fontId="23" fillId="0" borderId="96" xfId="1" applyFont="1" applyBorder="1" applyAlignment="1" applyProtection="1">
      <alignment horizontal="center"/>
      <protection locked="0"/>
    </xf>
    <xf numFmtId="0" fontId="24" fillId="0" borderId="96" xfId="1" applyFont="1" applyBorder="1" applyAlignment="1" applyProtection="1">
      <alignment horizontal="center"/>
      <protection locked="0"/>
    </xf>
    <xf numFmtId="0" fontId="23" fillId="0" borderId="95" xfId="1" applyFont="1" applyBorder="1" applyAlignment="1" applyProtection="1">
      <alignment horizontal="center"/>
      <protection locked="0"/>
    </xf>
    <xf numFmtId="0" fontId="40" fillId="0" borderId="21" xfId="1" applyFont="1" applyBorder="1" applyProtection="1">
      <protection locked="0"/>
    </xf>
    <xf numFmtId="0" fontId="40" fillId="0" borderId="21" xfId="1" applyFont="1" applyBorder="1" applyAlignment="1" applyProtection="1">
      <alignment horizontal="center"/>
      <protection locked="0"/>
    </xf>
    <xf numFmtId="0" fontId="39" fillId="0" borderId="21" xfId="1" applyFont="1" applyBorder="1" applyAlignment="1" applyProtection="1">
      <alignment horizontal="center"/>
      <protection locked="0"/>
    </xf>
    <xf numFmtId="0" fontId="26" fillId="0" borderId="88" xfId="0" applyFont="1" applyBorder="1" applyAlignment="1" applyProtection="1">
      <alignment horizontal="center" wrapText="1"/>
      <protection locked="0"/>
    </xf>
    <xf numFmtId="0" fontId="24" fillId="0" borderId="94" xfId="1" applyFont="1" applyBorder="1" applyProtection="1">
      <protection locked="0"/>
    </xf>
    <xf numFmtId="0" fontId="23" fillId="0" borderId="94" xfId="1" applyFont="1" applyBorder="1" applyAlignment="1" applyProtection="1">
      <alignment horizontal="center"/>
      <protection locked="0"/>
    </xf>
    <xf numFmtId="0" fontId="24" fillId="0" borderId="94" xfId="1" applyFont="1" applyBorder="1" applyAlignment="1" applyProtection="1">
      <alignment horizontal="center"/>
      <protection locked="0"/>
    </xf>
    <xf numFmtId="0" fontId="42" fillId="0" borderId="21" xfId="1" applyFont="1" applyBorder="1" applyAlignment="1" applyProtection="1">
      <alignment horizontal="center"/>
      <protection locked="0"/>
    </xf>
    <xf numFmtId="0" fontId="41" fillId="0" borderId="21" xfId="1" applyFont="1" applyBorder="1" applyAlignment="1" applyProtection="1">
      <alignment horizontal="center"/>
      <protection locked="0"/>
    </xf>
    <xf numFmtId="0" fontId="42" fillId="0" borderId="21" xfId="1" applyFont="1" applyBorder="1" applyProtection="1">
      <protection locked="0"/>
    </xf>
    <xf numFmtId="0" fontId="40" fillId="24" borderId="14" xfId="53" applyFont="1" applyFill="1" applyBorder="1" applyAlignment="1" applyProtection="1">
      <alignment horizontal="center" vertical="center" shrinkToFit="1"/>
      <protection locked="0"/>
    </xf>
    <xf numFmtId="0" fontId="40" fillId="0" borderId="26" xfId="1" applyFont="1" applyBorder="1" applyProtection="1">
      <protection locked="0"/>
    </xf>
    <xf numFmtId="0" fontId="40" fillId="0" borderId="26" xfId="1" applyFont="1" applyBorder="1" applyAlignment="1" applyProtection="1">
      <alignment horizontal="center"/>
      <protection locked="0"/>
    </xf>
    <xf numFmtId="0" fontId="39" fillId="0" borderId="26" xfId="1" applyFont="1" applyBorder="1" applyAlignment="1" applyProtection="1">
      <alignment horizontal="center"/>
      <protection locked="0"/>
    </xf>
    <xf numFmtId="0" fontId="23" fillId="0" borderId="76" xfId="1" applyFont="1" applyBorder="1" applyAlignment="1" applyProtection="1">
      <alignment horizontal="center"/>
      <protection locked="0"/>
    </xf>
    <xf numFmtId="0" fontId="24" fillId="0" borderId="76" xfId="1" applyFont="1" applyBorder="1" applyAlignment="1" applyProtection="1">
      <alignment horizontal="center"/>
      <protection locked="0"/>
    </xf>
    <xf numFmtId="0" fontId="26" fillId="0" borderId="77" xfId="0" applyFont="1" applyBorder="1" applyAlignment="1" applyProtection="1">
      <alignment horizontal="center" wrapText="1"/>
      <protection locked="0"/>
    </xf>
    <xf numFmtId="0" fontId="0" fillId="0" borderId="0" xfId="0" applyAlignment="1">
      <alignment horizontal="center" vertical="center"/>
    </xf>
    <xf numFmtId="0" fontId="37" fillId="28" borderId="43" xfId="1" applyFont="1" applyFill="1" applyBorder="1" applyAlignment="1">
      <alignment horizontal="center" vertical="center" wrapText="1"/>
    </xf>
    <xf numFmtId="0" fontId="37" fillId="28" borderId="44" xfId="1" applyFont="1" applyFill="1" applyBorder="1" applyAlignment="1">
      <alignment horizontal="center" vertical="center" wrapText="1"/>
    </xf>
    <xf numFmtId="0" fontId="37" fillId="28" borderId="45" xfId="1" applyFont="1" applyFill="1" applyBorder="1" applyAlignment="1">
      <alignment horizontal="center" vertical="center" wrapText="1"/>
    </xf>
    <xf numFmtId="0" fontId="0" fillId="0" borderId="83" xfId="0" applyBorder="1" applyAlignment="1">
      <alignment horizontal="center"/>
    </xf>
    <xf numFmtId="0" fontId="26" fillId="0" borderId="27" xfId="0" applyFont="1" applyBorder="1" applyAlignment="1" applyProtection="1">
      <alignment horizontal="center" wrapText="1"/>
    </xf>
    <xf numFmtId="0" fontId="42" fillId="0" borderId="21" xfId="1" applyFont="1" applyFill="1" applyBorder="1" applyProtection="1"/>
    <xf numFmtId="0" fontId="42" fillId="0" borderId="21" xfId="1" applyFont="1" applyFill="1" applyBorder="1" applyAlignment="1" applyProtection="1">
      <alignment horizontal="center"/>
    </xf>
    <xf numFmtId="0" fontId="41" fillId="0" borderId="21" xfId="1" applyFont="1" applyFill="1" applyBorder="1" applyAlignment="1" applyProtection="1">
      <alignment horizontal="center"/>
    </xf>
    <xf numFmtId="0" fontId="42" fillId="0" borderId="17" xfId="1" applyFont="1" applyFill="1" applyBorder="1" applyAlignment="1" applyProtection="1">
      <alignment horizontal="left" vertical="center" wrapText="1"/>
    </xf>
  </cellXfs>
  <cellStyles count="6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alculation 3" xfId="50"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Input 3" xfId="51" xr:uid="{00000000-0005-0000-0000-000023000000}"/>
    <cellStyle name="Linked Cell 2" xfId="36" xr:uid="{00000000-0005-0000-0000-000024000000}"/>
    <cellStyle name="Neutral 2" xfId="37" xr:uid="{00000000-0005-0000-0000-000025000000}"/>
    <cellStyle name="Normal" xfId="0" builtinId="0"/>
    <cellStyle name="Normal 2" xfId="38" xr:uid="{00000000-0005-0000-0000-000027000000}"/>
    <cellStyle name="Normal 3" xfId="39" xr:uid="{00000000-0005-0000-0000-000028000000}"/>
    <cellStyle name="Normal 3 10 2 2 5" xfId="62" xr:uid="{00000000-0005-0000-0000-000029000000}"/>
    <cellStyle name="Normal 3 2" xfId="53" xr:uid="{00000000-0005-0000-0000-00002A000000}"/>
    <cellStyle name="Normal 3 36 7" xfId="57" xr:uid="{00000000-0005-0000-0000-00002B000000}"/>
    <cellStyle name="Normal 3 64" xfId="54" xr:uid="{00000000-0005-0000-0000-00002C000000}"/>
    <cellStyle name="Normal 3 64 2" xfId="56" xr:uid="{00000000-0005-0000-0000-00002D000000}"/>
    <cellStyle name="Normal 4" xfId="1" xr:uid="{00000000-0005-0000-0000-00002E000000}"/>
    <cellStyle name="Normal 5" xfId="52" xr:uid="{00000000-0005-0000-0000-00002F000000}"/>
    <cellStyle name="Normal 5 2" xfId="63" xr:uid="{DAC99FE8-C98A-48A5-81AC-F4DE26996949}"/>
    <cellStyle name="Normal 74 2" xfId="60" xr:uid="{00000000-0005-0000-0000-000030000000}"/>
    <cellStyle name="Normal 83 2" xfId="55" xr:uid="{00000000-0005-0000-0000-000031000000}"/>
    <cellStyle name="Normal_AFR 3 35" xfId="58" xr:uid="{00000000-0005-0000-0000-000032000000}"/>
    <cellStyle name="Normal_Sheet3 39" xfId="61" xr:uid="{00000000-0005-0000-0000-000033000000}"/>
    <cellStyle name="Normal_VCC RMS Functional Reqs Workbook 10" xfId="59" xr:uid="{00000000-0005-0000-0000-000034000000}"/>
    <cellStyle name="Note 2" xfId="45" xr:uid="{00000000-0005-0000-0000-000035000000}"/>
    <cellStyle name="Note 2 2" xfId="49" xr:uid="{00000000-0005-0000-0000-000036000000}"/>
    <cellStyle name="Note 3" xfId="40" xr:uid="{00000000-0005-0000-0000-000037000000}"/>
    <cellStyle name="Note 4" xfId="46" xr:uid="{00000000-0005-0000-0000-000038000000}"/>
    <cellStyle name="Output 2" xfId="41" xr:uid="{00000000-0005-0000-0000-000039000000}"/>
    <cellStyle name="Output 3" xfId="47" xr:uid="{00000000-0005-0000-0000-00003A000000}"/>
    <cellStyle name="Title 2" xfId="42" xr:uid="{00000000-0005-0000-0000-00003B000000}"/>
    <cellStyle name="Total 2" xfId="43" xr:uid="{00000000-0005-0000-0000-00003C000000}"/>
    <cellStyle name="Total 3" xfId="48" xr:uid="{00000000-0005-0000-0000-00003D000000}"/>
    <cellStyle name="Warning Text 2" xfId="44" xr:uid="{00000000-0005-0000-0000-00003E000000}"/>
  </cellStyles>
  <dxfs count="1015">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theme="6" tint="0.79998168889431442"/>
        </patternFill>
      </fill>
      <border>
        <left style="thin">
          <color auto="1"/>
        </left>
        <right style="thin">
          <color auto="1"/>
        </right>
        <top style="thin">
          <color auto="1"/>
        </top>
        <bottom style="thin">
          <color auto="1"/>
        </bottom>
        <vertical/>
        <horizontal/>
      </border>
    </dxf>
    <dxf>
      <fill>
        <patternFill>
          <bgColor rgb="FFFFFFC5"/>
        </patternFill>
      </fill>
      <border>
        <left style="thin">
          <color auto="1"/>
        </left>
        <right style="thin">
          <color auto="1"/>
        </right>
        <top style="thin">
          <color auto="1"/>
        </top>
        <bottom style="thin">
          <color auto="1"/>
        </bottom>
        <vertical/>
        <horizontal/>
      </border>
    </dxf>
    <dxf>
      <fill>
        <patternFill>
          <bgColor rgb="FFFF9F9F"/>
        </patternFill>
      </fill>
      <border>
        <left style="thin">
          <color auto="1"/>
        </left>
        <right style="thin">
          <color auto="1"/>
        </right>
        <top style="thin">
          <color auto="1"/>
        </top>
        <bottom style="thin">
          <color auto="1"/>
        </bottom>
      </border>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numFmt numFmtId="0" formatCode="General"/>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border>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border diagonalUp="0" diagonalDown="0">
        <left style="medium">
          <color auto="1"/>
        </left>
        <right style="medium">
          <color auto="1"/>
        </right>
        <top/>
        <bottom/>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bottom style="dashed">
          <color theme="0" tint="-0.499984740745262"/>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border diagonalUp="0" diagonalDown="0">
        <left style="dashed">
          <color theme="0" tint="-0.499984740745262"/>
        </left>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7"/>
        <color theme="1"/>
        <name val="Calibri"/>
        <scheme val="minor"/>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font>
        <sz val="12"/>
        <color auto="1"/>
        <name val="Arial"/>
        <scheme val="none"/>
      </font>
      <numFmt numFmtId="0" formatCode="General"/>
      <alignment horizontal="center" vertical="bottom" textRotation="0" wrapText="0" indent="0" justifyLastLine="0" shrinkToFit="0" readingOrder="0"/>
      <border diagonalUp="0" diagonalDown="0">
        <left style="dashed">
          <color theme="0" tint="-0.499984740745262"/>
        </left>
        <right style="thin">
          <color indexed="64"/>
        </right>
        <top style="dashed">
          <color theme="0" tint="-0.499984740745262"/>
        </top>
        <bottom style="dashed">
          <color theme="0" tint="-0.499984740745262"/>
        </bottom>
        <vertical/>
        <horizontal/>
      </border>
      <protection locked="1" hidden="0"/>
    </dxf>
    <dxf>
      <font>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12"/>
        <color auto="1"/>
        <name val="Arial"/>
        <scheme val="none"/>
      </font>
      <fill>
        <patternFill patternType="none">
          <fgColor indexed="64"/>
          <bgColor indexed="65"/>
        </patternFill>
      </fill>
      <border diagonalUp="0" diagonalDown="0">
        <left style="dashed">
          <color theme="0" tint="-0.499984740745262"/>
        </left>
        <right style="dashed">
          <color theme="0" tint="-0.499984740745262"/>
        </right>
        <top style="dashed">
          <color theme="0" tint="-0.499984740745262"/>
        </top>
        <bottom style="dashed">
          <color theme="0" tint="-0.499984740745262"/>
        </bottom>
        <vertical/>
        <horizontal/>
      </border>
      <protection locked="1" hidden="0"/>
    </dxf>
    <dxf>
      <font>
        <sz val="7"/>
      </font>
      <alignment horizontal="center" vertical="bottom" textRotation="0" wrapText="1" indent="0" justifyLastLine="0" shrinkToFit="0" readingOrder="0"/>
      <border diagonalUp="0" diagonalDown="0">
        <left style="thin">
          <color indexed="64"/>
        </left>
        <right style="dashed">
          <color theme="0" tint="-0.499984740745262"/>
        </right>
        <top style="dashed">
          <color theme="0" tint="-0.499984740745262"/>
        </top>
        <bottom style="dashed">
          <color theme="0" tint="-0.499984740745262"/>
        </bottom>
        <vertical/>
        <horizontal/>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0" hidden="0"/>
    </dxf>
    <dxf>
      <numFmt numFmtId="0" formatCode="General"/>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numFmt numFmtId="0" formatCode="General"/>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rgb="FF000000"/>
        </left>
        <right style="medium">
          <color rgb="FF000000"/>
        </right>
        <top style="medium">
          <color rgb="FF000000"/>
        </top>
        <bottom style="medium">
          <color rgb="FF000000"/>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top style="thin">
          <color indexed="64"/>
        </top>
        <bottom style="thin">
          <color indexed="64"/>
        </bottom>
        <vertical/>
        <horizontal/>
      </border>
      <protection locked="1" hidden="0"/>
    </dxf>
    <dxf>
      <numFmt numFmtId="0" formatCode="General"/>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theme="0" tint="-0.14999847407452621"/>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protection locked="1" hidden="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border diagonalUp="0" diagonalDown="0">
        <left/>
        <right style="thin">
          <color indexed="64"/>
        </right>
        <top/>
        <bottom style="thin">
          <color indexed="64"/>
        </bottom>
        <vertical/>
        <horizontal/>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font>
        <b val="0"/>
        <i val="0"/>
        <strike val="0"/>
        <condense val="0"/>
        <extend val="0"/>
        <outline val="0"/>
        <shadow val="0"/>
        <u val="none"/>
        <vertAlign val="baseline"/>
        <sz val="12"/>
        <color auto="1"/>
        <name val="Arial"/>
        <scheme val="none"/>
      </font>
      <fill>
        <patternFill patternType="solid">
          <fgColor indexed="64"/>
          <bgColor rgb="FFFFC000"/>
        </patternFill>
      </fill>
      <alignment horizontal="center" vertical="center" textRotation="90" wrapText="0" indent="0" justifyLastLine="0" shrinkToFit="0" readingOrder="0"/>
      <protection locked="1" hidden="0"/>
    </dxf>
    <dxf>
      <alignment horizontal="right" vertical="bottom" textRotation="0" wrapText="0" indent="0" justifyLastLine="0" shrinkToFit="0" readingOrder="0"/>
      <border diagonalUp="0" diagonalDown="0">
        <left/>
        <right/>
        <top style="medium">
          <color auto="1"/>
        </top>
        <bottom style="medium">
          <color auto="1"/>
        </bottom>
        <vertical/>
        <horizontal style="medium">
          <color auto="1"/>
        </horizontal>
      </border>
      <protection locked="1" hidden="0"/>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style="medium">
          <color indexed="64"/>
        </right>
        <top/>
        <bottom style="medium">
          <color indexed="64"/>
        </bottom>
      </border>
      <protection locked="1" hidden="0"/>
    </dxf>
    <dxf>
      <alignment horizontal="right" vertical="bottom" textRotation="0" wrapText="0" indent="0" justifyLastLine="0" shrinkToFit="0" readingOrder="0"/>
      <border diagonalUp="0" diagonalDown="0">
        <left/>
        <right/>
        <top style="medium">
          <color auto="1"/>
        </top>
        <bottom style="medium">
          <color auto="1"/>
        </bottom>
        <vertical/>
        <horizontal style="medium">
          <color auto="1"/>
        </horizontal>
      </border>
      <protection locked="1" hidden="0"/>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right" vertical="bottom" textRotation="0" wrapText="0" indent="0" justifyLastLine="0" shrinkToFit="0" readingOrder="0"/>
      <border diagonalUp="0" diagonalDown="0">
        <left/>
        <right/>
        <top style="medium">
          <color auto="1"/>
        </top>
        <bottom style="medium">
          <color auto="1"/>
        </bottom>
        <vertical/>
        <horizontal style="medium">
          <color auto="1"/>
        </horizontal>
      </border>
      <protection locked="1" hidden="0"/>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right" vertical="bottom" textRotation="0" wrapText="0" indent="0" justifyLastLine="0" shrinkToFit="0" readingOrder="0"/>
      <border diagonalUp="0" diagonalDown="0">
        <left/>
        <right/>
        <top style="medium">
          <color auto="1"/>
        </top>
        <bottom style="medium">
          <color auto="1"/>
        </bottom>
        <vertical/>
        <horizontal style="medium">
          <color auto="1"/>
        </horizontal>
      </border>
      <protection locked="1" hidden="0"/>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right" vertical="bottom" textRotation="0" wrapText="0" indent="0" justifyLastLine="0" shrinkToFit="0" readingOrder="0"/>
      <border diagonalUp="0" diagonalDown="0">
        <left/>
        <right/>
        <top style="medium">
          <color auto="1"/>
        </top>
        <bottom style="medium">
          <color auto="1"/>
        </bottom>
        <vertical/>
        <horizontal style="medium">
          <color auto="1"/>
        </horizontal>
      </border>
      <protection locked="1" hidden="0"/>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right" vertical="bottom" textRotation="0" wrapText="0" indent="0" justifyLastLine="0" shrinkToFit="0" readingOrder="0"/>
      <border diagonalUp="0" diagonalDown="0">
        <left/>
        <right/>
        <top style="medium">
          <color auto="1"/>
        </top>
        <bottom style="medium">
          <color auto="1"/>
        </bottom>
        <vertical/>
        <horizontal style="medium">
          <color auto="1"/>
        </horizontal>
      </border>
      <protection locked="1" hidden="0"/>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right" vertical="bottom" textRotation="0" wrapText="0" indent="0" justifyLastLine="0" shrinkToFit="0" readingOrder="0"/>
      <border diagonalUp="0" diagonalDown="0">
        <left/>
        <right/>
        <top style="medium">
          <color auto="1"/>
        </top>
        <bottom style="medium">
          <color auto="1"/>
        </bottom>
        <vertical/>
        <horizontal style="medium">
          <color auto="1"/>
        </horizontal>
      </border>
      <protection locked="1" hidden="0"/>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right/>
        <top/>
        <bottom style="medium">
          <color indexed="64"/>
        </bottom>
      </border>
      <protection locked="1" hidden="0"/>
    </dxf>
    <dxf>
      <alignment horizontal="center" vertical="bottom" textRotation="0" wrapText="0" indent="0" justifyLastLine="0" shrinkToFit="0" readingOrder="0"/>
      <border diagonalUp="0" diagonalDown="0">
        <left/>
        <right/>
        <top style="medium">
          <color auto="1"/>
        </top>
        <bottom style="medium">
          <color auto="1"/>
        </bottom>
        <vertical/>
        <horizontal style="medium">
          <color auto="1"/>
        </horizontal>
      </border>
      <protection locked="1" hidden="0"/>
    </dxf>
    <dxf>
      <font>
        <b/>
        <i val="0"/>
        <strike val="0"/>
        <condense val="0"/>
        <extend val="0"/>
        <outline val="0"/>
        <shadow val="0"/>
        <u/>
        <vertAlign val="baseline"/>
        <sz val="16"/>
        <color theme="0"/>
        <name val="Arial"/>
        <scheme val="none"/>
      </font>
      <numFmt numFmtId="0" formatCode="General"/>
      <fill>
        <patternFill patternType="solid">
          <fgColor indexed="64"/>
          <bgColor rgb="FFA34D43"/>
        </patternFill>
      </fill>
      <alignment horizontal="center" vertical="center" textRotation="0" wrapText="1" indent="0" justifyLastLine="0" shrinkToFit="0" readingOrder="0"/>
      <border diagonalUp="0" diagonalDown="0" outline="0">
        <left style="medium">
          <color indexed="64"/>
        </left>
        <right/>
        <top/>
        <bottom style="medium">
          <color indexed="64"/>
        </bottom>
      </border>
      <protection locked="1" hidden="0"/>
    </dxf>
    <dxf>
      <border outline="0">
        <top style="medium">
          <color indexed="64"/>
        </top>
        <bottom style="thin">
          <color indexed="64"/>
        </bottom>
      </border>
    </dxf>
    <dxf>
      <alignment horizontal="right" vertical="bottom" textRotation="0" wrapText="0" indent="0" justifyLastLine="0" shrinkToFit="0" readingOrder="0"/>
      <protection locked="1" hidden="0"/>
    </dxf>
    <dxf>
      <border outline="0">
        <bottom style="medium">
          <color indexed="64"/>
        </bottom>
      </border>
    </dxf>
    <dxf>
      <font>
        <b/>
        <i val="0"/>
        <strike val="0"/>
        <condense val="0"/>
        <extend val="0"/>
        <outline val="0"/>
        <shadow val="0"/>
        <u/>
        <vertAlign val="baseline"/>
        <sz val="16"/>
        <color theme="0"/>
        <name val="Arial"/>
        <scheme val="none"/>
      </font>
      <fill>
        <patternFill patternType="solid">
          <fgColor indexed="64"/>
          <bgColor rgb="FFA34D43"/>
        </patternFill>
      </fill>
      <alignment horizontal="center" vertical="center" textRotation="0" wrapText="1" indent="0" justifyLastLine="0" shrinkToFit="0" readingOrder="0"/>
      <protection locked="1" hidden="0"/>
    </dxf>
    <dxf>
      <fill>
        <patternFill>
          <bgColor theme="1"/>
        </patternFill>
      </fill>
    </dxf>
  </dxfs>
  <tableStyles count="1" defaultTableStyle="TableStyleMedium2" defaultPivotStyle="PivotStyleLight16">
    <tableStyle name="Table Style 1" pivot="0" count="1" xr9:uid="{00000000-0011-0000-FFFF-FFFF00000000}">
      <tableStyleElement type="firstColumnStripe" dxfId="1014"/>
    </tableStyle>
  </tableStyles>
  <colors>
    <mruColors>
      <color rgb="FFFFCC00"/>
      <color rgb="FFEBF1DE"/>
      <color rgb="FFFFFFC5"/>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Current%20Specs/Baseline/Interfaces%20Specifications%20-%20Los%20Alamos%20MB%20PJS1%20ALM.xlsx?88F59F75" TargetMode="External"/><Relationship Id="rId1" Type="http://schemas.openxmlformats.org/officeDocument/2006/relationships/externalLinkPath" Target="file:///\\88F59F75\Interfaces%20Specifications%20-%20Los%20Alamos%20MB%20PJS1%20AL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tion Overview"/>
      <sheetName val="Support Data"/>
      <sheetName val="General Interface"/>
      <sheetName val="Alarm Monitoring"/>
      <sheetName val="Alarm Tracking and Billing"/>
      <sheetName val="Alerting Interface"/>
      <sheetName val="Alpha-Text Paging Interface"/>
      <sheetName val="AVL Interface"/>
      <sheetName val="Bar-Coding"/>
      <sheetName val="CAD2CAD"/>
      <sheetName val="Dynamic Radio Re-Grouping"/>
      <sheetName val="LiveScan Module"/>
      <sheetName val="Dispatch Protocol Software"/>
      <sheetName val="EMS Billing"/>
      <sheetName val="E9-1-1 Interface"/>
      <sheetName val="Emergency Notification System"/>
      <sheetName val="ePCR"/>
      <sheetName val="External Databases"/>
      <sheetName val="FAX"/>
      <sheetName val="FRMS"/>
      <sheetName val="Forms"/>
      <sheetName val="Hazardous Materials"/>
      <sheetName val="Logging Recorder"/>
      <sheetName val="NextGen"/>
      <sheetName val="PSAP Master Clock"/>
      <sheetName val="Pictometry"/>
      <sheetName val="Radio System"/>
      <sheetName val="LERMS"/>
      <sheetName val="Resource Deployment"/>
      <sheetName val="Rip and Run"/>
      <sheetName val="Site Security System"/>
      <sheetName val="Staffing"/>
      <sheetName val="State NCIC Interface"/>
      <sheetName val="TDD-TTY"/>
      <sheetName val="Web CAD Interface"/>
      <sheetName val="Ticketing Interface"/>
    </sheetNames>
    <sheetDataSet>
      <sheetData sheetId="0"/>
      <sheetData sheetId="1">
        <row r="5">
          <cell r="B5" t="str">
            <v>Crucial</v>
          </cell>
          <cell r="C5">
            <v>3</v>
          </cell>
        </row>
        <row r="6">
          <cell r="B6" t="str">
            <v>Important</v>
          </cell>
          <cell r="C6">
            <v>2</v>
          </cell>
        </row>
        <row r="7">
          <cell r="B7" t="str">
            <v>Minimal</v>
          </cell>
          <cell r="C7">
            <v>1</v>
          </cell>
        </row>
        <row r="8">
          <cell r="B8" t="str">
            <v>N/A</v>
          </cell>
          <cell r="C8">
            <v>0</v>
          </cell>
        </row>
        <row r="12">
          <cell r="B12" t="str">
            <v>Select From Drop Down</v>
          </cell>
          <cell r="C12">
            <v>0</v>
          </cell>
        </row>
        <row r="13">
          <cell r="B13" t="str">
            <v>Function Available</v>
          </cell>
          <cell r="C13">
            <v>1</v>
          </cell>
        </row>
        <row r="14">
          <cell r="B14" t="str">
            <v>Function Not Available</v>
          </cell>
          <cell r="C14">
            <v>0</v>
          </cell>
        </row>
        <row r="15">
          <cell r="B15" t="str">
            <v>Exception</v>
          </cell>
          <cell r="C1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B3:I162" headerRowCount="0" totalsRowShown="0" headerRowDxfId="1013" dataDxfId="1011" headerRowBorderDxfId="1012" tableBorderDxfId="1010" headerRowCellStyle="Normal 4">
  <tableColumns count="8">
    <tableColumn id="1" xr3:uid="{00000000-0010-0000-0000-000001000000}" name="Proposal Evaluation Summary" headerRowDxfId="1009" dataDxfId="1008"/>
    <tableColumn id="2" xr3:uid="{00000000-0010-0000-0000-000002000000}" name="Column1" headerRowDxfId="1007" dataDxfId="1006"/>
    <tableColumn id="3" xr3:uid="{00000000-0010-0000-0000-000003000000}" name="Column2" headerRowDxfId="1005" dataDxfId="1004"/>
    <tableColumn id="4" xr3:uid="{00000000-0010-0000-0000-000004000000}" name="Column3" headerRowDxfId="1003" dataDxfId="1002"/>
    <tableColumn id="5" xr3:uid="{00000000-0010-0000-0000-000005000000}" name="Column4" headerRowDxfId="1001" dataDxfId="1000"/>
    <tableColumn id="6" xr3:uid="{00000000-0010-0000-0000-000006000000}" name="Column5" headerRowDxfId="999" dataDxfId="998"/>
    <tableColumn id="7" xr3:uid="{00000000-0010-0000-0000-000007000000}" name="Column6" headerRowDxfId="997" dataDxfId="996"/>
    <tableColumn id="8" xr3:uid="{00000000-0010-0000-0000-000008000000}" name="Column7" headerRowDxfId="995" dataDxfId="994"/>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9000000}" name="Table37" displayName="Table37" ref="B2:L31" totalsRowShown="0" headerRowDxfId="881" dataDxfId="880" tableBorderDxfId="879" headerRowCellStyle="Normal 4">
  <autoFilter ref="B2:L31" xr:uid="{00000000-0009-0000-0100-000025000000}"/>
  <tableColumns count="11">
    <tableColumn id="1" xr3:uid="{00000000-0010-0000-0900-000001000000}" name="Spec_x000a_ID" dataDxfId="878" dataCellStyle="Normal 4">
      <calculatedColumnFormula>IF(C3="","",$B$4)</calculatedColumnFormula>
    </tableColumn>
    <tableColumn id="2" xr3:uid="{00000000-0010-0000-0900-000002000000}" name="Spec Number" dataDxfId="877" dataCellStyle="Normal 4"/>
    <tableColumn id="3" xr3:uid="{00000000-0010-0000-0900-000003000000}" name="Importance" dataDxfId="876" dataCellStyle="Normal 4"/>
    <tableColumn id="4" xr3:uid="{00000000-0010-0000-0900-000004000000}" name="Description of Capability_x000a__x000a_Law Enforcement RMS_x000a_Career Criminal" dataDxfId="875"/>
    <tableColumn id="5" xr3:uid="{00000000-0010-0000-0900-000005000000}" name="Availability" dataDxfId="874" dataCellStyle="Normal 3 2"/>
    <tableColumn id="6" xr3:uid="{00000000-0010-0000-0900-000006000000}" name="Descriptions" dataDxfId="873"/>
    <tableColumn id="7" xr3:uid="{00000000-0010-0000-0900-000007000000}" name="Summary" dataDxfId="872" dataCellStyle="Normal 4"/>
    <tableColumn id="8" xr3:uid="{00000000-0010-0000-0900-000008000000}" name="Spec Weight" dataDxfId="871" dataCellStyle="Normal 4">
      <calculatedColumnFormula>VLOOKUP($D3,SpecData,2,FALSE)</calculatedColumnFormula>
    </tableColumn>
    <tableColumn id="9" xr3:uid="{00000000-0010-0000-0900-000009000000}" name="Avail Weight" dataDxfId="870" dataCellStyle="Normal 4">
      <calculatedColumnFormula>VLOOKUP($F3,AvailabilityData,2,FALSE)</calculatedColumnFormula>
    </tableColumn>
    <tableColumn id="10" xr3:uid="{00000000-0010-0000-0900-00000A000000}" name="Score" dataDxfId="869" dataCellStyle="Normal 4">
      <calculatedColumnFormula>I3*J3</calculatedColumnFormula>
    </tableColumn>
    <tableColumn id="11" xr3:uid="{00000000-0010-0000-0900-00000B000000}" name="Review Comments" dataDxfId="868" dataCellStyle="Normal 4"/>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A000000}" name="Table15810" displayName="Table15810" ref="B2:L115" totalsRowShown="0" headerRowDxfId="867" dataDxfId="866" tableBorderDxfId="865" headerRowCellStyle="Normal 4">
  <autoFilter ref="B2:L115" xr:uid="{00000000-0009-0000-0100-000009000000}"/>
  <tableColumns count="11">
    <tableColumn id="1" xr3:uid="{00000000-0010-0000-0A00-000001000000}" name="Spec_x000a_ID" dataDxfId="864" dataCellStyle="Normal 4"/>
    <tableColumn id="2" xr3:uid="{00000000-0010-0000-0A00-000002000000}" name="Spec Number" dataDxfId="863" dataCellStyle="Normal 4"/>
    <tableColumn id="3" xr3:uid="{00000000-0010-0000-0A00-000003000000}" name="Importance" dataDxfId="862" dataCellStyle="Normal 4"/>
    <tableColumn id="4" xr3:uid="{00000000-0010-0000-0A00-000004000000}" name="Description of Capability_x000a__x000a_Law Enforcement RMS_x000a_Case Entry" dataDxfId="861" dataCellStyle="Normal 3"/>
    <tableColumn id="5" xr3:uid="{00000000-0010-0000-0A00-000005000000}" name="Availability" dataDxfId="860" dataCellStyle="Normal 3"/>
    <tableColumn id="6" xr3:uid="{00000000-0010-0000-0A00-000006000000}" name="Descriptions" dataDxfId="859"/>
    <tableColumn id="7" xr3:uid="{00000000-0010-0000-0A00-000007000000}" name="Summary" dataDxfId="858" dataCellStyle="Normal 4"/>
    <tableColumn id="8" xr3:uid="{00000000-0010-0000-0A00-000008000000}" name="Spec Weight" dataDxfId="857" dataCellStyle="Normal 4">
      <calculatedColumnFormula>VLOOKUP($D3,SpecData,2,FALSE)</calculatedColumnFormula>
    </tableColumn>
    <tableColumn id="9" xr3:uid="{00000000-0010-0000-0A00-000009000000}" name="Avail Weight" dataDxfId="856" dataCellStyle="Normal 4">
      <calculatedColumnFormula>VLOOKUP($F3,AvailabilityData,2,FALSE)</calculatedColumnFormula>
    </tableColumn>
    <tableColumn id="10" xr3:uid="{00000000-0010-0000-0A00-00000A000000}" name="Score" dataDxfId="855" dataCellStyle="Normal 4">
      <calculatedColumnFormula>SUM(K4:K287)</calculatedColumnFormula>
    </tableColumn>
    <tableColumn id="11" xr3:uid="{00000000-0010-0000-0A00-00000B000000}" name="Review Comments" dataDxfId="854" dataCellStyle="Normal 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B000000}" name="Table122232930" displayName="Table122232930" ref="B2:L51" totalsRowShown="0" headerRowDxfId="853" dataDxfId="852" tableBorderDxfId="851" headerRowCellStyle="Normal 4">
  <autoFilter ref="B2:L51" xr:uid="{00000000-0009-0000-0100-00001D000000}"/>
  <tableColumns count="11">
    <tableColumn id="1" xr3:uid="{00000000-0010-0000-0B00-000001000000}" name="Spec_x000a_ID" dataDxfId="850" dataCellStyle="Normal 4"/>
    <tableColumn id="2" xr3:uid="{00000000-0010-0000-0B00-000002000000}" name="Spec Number" dataDxfId="849" dataCellStyle="Normal 4"/>
    <tableColumn id="3" xr3:uid="{00000000-0010-0000-0B00-000003000000}" name="Importance" dataDxfId="848" dataCellStyle="Normal 4"/>
    <tableColumn id="4" xr3:uid="{00000000-0010-0000-0B00-000004000000}" name="Description of Capability_x000a__x000a_Law Enforcement RMS_x000a_Case Management" dataDxfId="847" dataCellStyle="Normal 3"/>
    <tableColumn id="5" xr3:uid="{00000000-0010-0000-0B00-000005000000}" name="Availability" dataDxfId="846" dataCellStyle="Normal 3"/>
    <tableColumn id="6" xr3:uid="{00000000-0010-0000-0B00-000006000000}" name="Descriptions" dataDxfId="845"/>
    <tableColumn id="7" xr3:uid="{00000000-0010-0000-0B00-000007000000}" name="Summary" dataDxfId="844"/>
    <tableColumn id="8" xr3:uid="{00000000-0010-0000-0B00-000008000000}" name="Spec Weight" dataDxfId="843">
      <calculatedColumnFormula>VLOOKUP($D3,SpecData,2,FALSE)</calculatedColumnFormula>
    </tableColumn>
    <tableColumn id="9" xr3:uid="{00000000-0010-0000-0B00-000009000000}" name="Avail Weight" dataDxfId="842">
      <calculatedColumnFormula>VLOOKUP($F3,AvailabilityData,2,FALSE)</calculatedColumnFormula>
    </tableColumn>
    <tableColumn id="10" xr3:uid="{00000000-0010-0000-0B00-00000A000000}" name="Score" dataDxfId="841">
      <calculatedColumnFormula>I3*J3</calculatedColumnFormula>
    </tableColumn>
    <tableColumn id="11" xr3:uid="{00000000-0010-0000-0B00-00000B000000}" name="Review Comments" dataDxfId="840" dataCellStyle="Normal 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C000000}" name="Table1581011" displayName="Table1581011" ref="B2:L102" totalsRowShown="0" headerRowDxfId="839" dataDxfId="838" tableBorderDxfId="837" headerRowCellStyle="Normal 4">
  <autoFilter ref="B2:L102" xr:uid="{00000000-0009-0000-0100-00000A000000}"/>
  <tableColumns count="11">
    <tableColumn id="1" xr3:uid="{00000000-0010-0000-0C00-000001000000}" name="Spec_x000a_ID" dataDxfId="836" dataCellStyle="Normal 4"/>
    <tableColumn id="2" xr3:uid="{00000000-0010-0000-0C00-000002000000}" name="Spec Number" dataDxfId="835" dataCellStyle="Normal 4"/>
    <tableColumn id="3" xr3:uid="{00000000-0010-0000-0C00-000003000000}" name="Importance" dataDxfId="834" dataCellStyle="Normal 4"/>
    <tableColumn id="4" xr3:uid="{00000000-0010-0000-0C00-000004000000}" name="Description of Capability_x000a__x000a_Law Enforcement RMS_x000a_Investigations" dataDxfId="833" dataCellStyle="Normal 3"/>
    <tableColumn id="5" xr3:uid="{00000000-0010-0000-0C00-000005000000}" name="Availability" dataDxfId="832" dataCellStyle="Normal 3"/>
    <tableColumn id="6" xr3:uid="{00000000-0010-0000-0C00-000006000000}" name="Descriptions" dataDxfId="831"/>
    <tableColumn id="7" xr3:uid="{00000000-0010-0000-0C00-000007000000}" name="Summary" dataDxfId="830" dataCellStyle="Normal 4"/>
    <tableColumn id="8" xr3:uid="{00000000-0010-0000-0C00-000008000000}" name="Spec Weight" dataDxfId="829" dataCellStyle="Normal 4">
      <calculatedColumnFormula>VLOOKUP($D3,SpecData,2,FALSE)</calculatedColumnFormula>
    </tableColumn>
    <tableColumn id="9" xr3:uid="{00000000-0010-0000-0C00-000009000000}" name="Avail Weight" dataDxfId="828" dataCellStyle="Normal 4">
      <calculatedColumnFormula>VLOOKUP($F3,AvailabilityData,2,FALSE)</calculatedColumnFormula>
    </tableColumn>
    <tableColumn id="10" xr3:uid="{00000000-0010-0000-0C00-00000A000000}" name="Score" dataDxfId="827" dataCellStyle="Normal 4">
      <calculatedColumnFormula>SUM(K5:K398)</calculatedColumnFormula>
    </tableColumn>
    <tableColumn id="11" xr3:uid="{00000000-0010-0000-0C00-00000B000000}" name="Review Comments" dataDxfId="826" dataCellStyle="Normal 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D000000}" name="Table12223" displayName="Table12223" ref="B2:L62" totalsRowShown="0" headerRowDxfId="825" dataDxfId="824" tableBorderDxfId="823" headerRowCellStyle="Normal 4">
  <autoFilter ref="B2:L62" xr:uid="{00000000-0009-0000-0100-000016000000}"/>
  <tableColumns count="11">
    <tableColumn id="1" xr3:uid="{00000000-0010-0000-0D00-000001000000}" name="Spec_x000a_ID" dataDxfId="822" dataCellStyle="Normal 4"/>
    <tableColumn id="2" xr3:uid="{00000000-0010-0000-0D00-000002000000}" name="Spec Number" dataDxfId="821" dataCellStyle="Normal 4"/>
    <tableColumn id="3" xr3:uid="{00000000-0010-0000-0D00-000003000000}" name="Importance" dataDxfId="820" dataCellStyle="Normal 4"/>
    <tableColumn id="4" xr3:uid="{00000000-0010-0000-0D00-000004000000}" name="Description of Capability_x000a__x000a_Law Enforcement RMS_x000a_Civil Process" dataDxfId="819" dataCellStyle="Normal 3"/>
    <tableColumn id="5" xr3:uid="{00000000-0010-0000-0D00-000005000000}" name="Availability" dataDxfId="818" dataCellStyle="Normal 3"/>
    <tableColumn id="6" xr3:uid="{00000000-0010-0000-0D00-000006000000}" name="Descriptions" dataDxfId="817"/>
    <tableColumn id="7" xr3:uid="{00000000-0010-0000-0D00-000007000000}" name="Summary" dataDxfId="816"/>
    <tableColumn id="8" xr3:uid="{00000000-0010-0000-0D00-000008000000}" name="Spec Weight" dataDxfId="815">
      <calculatedColumnFormula>VLOOKUP($D3,SpecData,2,FALSE)</calculatedColumnFormula>
    </tableColumn>
    <tableColumn id="9" xr3:uid="{00000000-0010-0000-0D00-000009000000}" name="Avail Weight" dataDxfId="814">
      <calculatedColumnFormula>VLOOKUP($F3,AvailabilityData,2,FALSE)</calculatedColumnFormula>
    </tableColumn>
    <tableColumn id="10" xr3:uid="{00000000-0010-0000-0D00-00000A000000}" name="Score" dataDxfId="813">
      <calculatedColumnFormula>I3*J3</calculatedColumnFormula>
    </tableColumn>
    <tableColumn id="11" xr3:uid="{00000000-0010-0000-0D00-00000B000000}" name="Review Comments" dataDxfId="812" dataCellStyle="Normal 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E000000}" name="Table158101112" displayName="Table158101112" ref="B2:L98" totalsRowShown="0" headerRowDxfId="811" dataDxfId="810" tableBorderDxfId="809" headerRowCellStyle="Normal 4">
  <autoFilter ref="B2:L98" xr:uid="{00000000-0009-0000-0100-00000B000000}"/>
  <tableColumns count="11">
    <tableColumn id="1" xr3:uid="{00000000-0010-0000-0E00-000001000000}" name="Spec_x000a_ID" dataDxfId="808" dataCellStyle="Normal 4"/>
    <tableColumn id="2" xr3:uid="{00000000-0010-0000-0E00-000002000000}" name="Spec Number" dataDxfId="807" dataCellStyle="Normal 4"/>
    <tableColumn id="3" xr3:uid="{00000000-0010-0000-0E00-000003000000}" name="Importance" dataDxfId="806" dataCellStyle="Normal 4"/>
    <tableColumn id="4" xr3:uid="{00000000-0010-0000-0E00-000004000000}" name="Description of Capability_x000a__x000a_Law Enforcement RMS_x000a_Crime Analysis" dataDxfId="805" dataCellStyle="Normal 3"/>
    <tableColumn id="5" xr3:uid="{00000000-0010-0000-0E00-000005000000}" name="Availability" dataDxfId="804" dataCellStyle="Normal 3"/>
    <tableColumn id="6" xr3:uid="{00000000-0010-0000-0E00-000006000000}" name="Descriptions" dataDxfId="803"/>
    <tableColumn id="7" xr3:uid="{00000000-0010-0000-0E00-000007000000}" name="Summary" dataDxfId="802" dataCellStyle="Normal 4"/>
    <tableColumn id="8" xr3:uid="{00000000-0010-0000-0E00-000008000000}" name="Spec Weight" dataDxfId="801" dataCellStyle="Normal 4">
      <calculatedColumnFormula>VLOOKUP($D3,SpecData,2,FALSE)</calculatedColumnFormula>
    </tableColumn>
    <tableColumn id="9" xr3:uid="{00000000-0010-0000-0E00-000009000000}" name="Avail Weight" dataDxfId="800" dataCellStyle="Normal 4">
      <calculatedColumnFormula>VLOOKUP($F3,AvailabilityData,2,FALSE)</calculatedColumnFormula>
    </tableColumn>
    <tableColumn id="10" xr3:uid="{00000000-0010-0000-0E00-00000A000000}" name="Score" dataDxfId="799" dataCellStyle="Normal 4">
      <calculatedColumnFormula>SUM(K4:K376)</calculatedColumnFormula>
    </tableColumn>
    <tableColumn id="11" xr3:uid="{00000000-0010-0000-0E00-00000B000000}" name="Review Comments" dataDxfId="798" dataCellStyle="Normal 4"/>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F000000}" name="Table15810111213" displayName="Table15810111213" ref="B2:L20" totalsRowShown="0" headerRowDxfId="797" dataDxfId="796" tableBorderDxfId="795" headerRowCellStyle="Normal 4">
  <autoFilter ref="B2:L20" xr:uid="{00000000-0009-0000-0100-00000C000000}"/>
  <tableColumns count="11">
    <tableColumn id="1" xr3:uid="{00000000-0010-0000-0F00-000001000000}" name="Spec_x000a_ID" dataDxfId="794" dataCellStyle="Normal 4"/>
    <tableColumn id="2" xr3:uid="{00000000-0010-0000-0F00-000002000000}" name="Spec Number" dataDxfId="793" dataCellStyle="Normal 4"/>
    <tableColumn id="3" xr3:uid="{00000000-0010-0000-0F00-000003000000}" name="Importance" dataDxfId="792" dataCellStyle="Normal 4"/>
    <tableColumn id="4" xr3:uid="{00000000-0010-0000-0F00-000004000000}" name="Description of Capability_x000a__x000a_Law Enforcement RMS_x000a_Crime Reporting" dataDxfId="791" dataCellStyle="Normal 3"/>
    <tableColumn id="5" xr3:uid="{00000000-0010-0000-0F00-000005000000}" name="Availability" dataDxfId="790" dataCellStyle="Normal 3"/>
    <tableColumn id="6" xr3:uid="{00000000-0010-0000-0F00-000006000000}" name="Descriptions" dataDxfId="789"/>
    <tableColumn id="7" xr3:uid="{00000000-0010-0000-0F00-000007000000}" name="Summary" dataDxfId="788" dataCellStyle="Normal 4"/>
    <tableColumn id="8" xr3:uid="{00000000-0010-0000-0F00-000008000000}" name="Spec Weight" dataDxfId="787" dataCellStyle="Normal 4">
      <calculatedColumnFormula>VLOOKUP($D3,SpecData,2,FALSE)</calculatedColumnFormula>
    </tableColumn>
    <tableColumn id="9" xr3:uid="{00000000-0010-0000-0F00-000009000000}" name="Avail Weight" dataDxfId="786" dataCellStyle="Normal 4">
      <calculatedColumnFormula>VLOOKUP($F3,AvailabilityData,2,FALSE)</calculatedColumnFormula>
    </tableColumn>
    <tableColumn id="10" xr3:uid="{00000000-0010-0000-0F00-00000A000000}" name="Score" dataDxfId="785" dataCellStyle="Normal 4">
      <calculatedColumnFormula>SUM(K5:K450)</calculatedColumnFormula>
    </tableColumn>
    <tableColumn id="11" xr3:uid="{00000000-0010-0000-0F00-00000B000000}" name="Review Comments" dataDxfId="784" dataCellStyle="Normal 4"/>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158101112131415" displayName="Table158101112131415" ref="B2:L76" totalsRowShown="0" headerRowDxfId="783" dataDxfId="781" headerRowBorderDxfId="782" tableBorderDxfId="780" headerRowCellStyle="Normal 4">
  <autoFilter ref="B2:L76" xr:uid="{00000000-0009-0000-0100-00000E000000}"/>
  <tableColumns count="11">
    <tableColumn id="1" xr3:uid="{00000000-0010-0000-1000-000001000000}" name="Spec_x000a_ID" dataDxfId="779" dataCellStyle="Normal 4"/>
    <tableColumn id="2" xr3:uid="{00000000-0010-0000-1000-000002000000}" name="Spec Number" dataDxfId="778" dataCellStyle="Normal 4"/>
    <tableColumn id="3" xr3:uid="{00000000-0010-0000-1000-000003000000}" name="Importance" dataDxfId="777" dataCellStyle="Normal 4"/>
    <tableColumn id="4" xr3:uid="{00000000-0010-0000-1000-000004000000}" name="Description of Capability_x000a__x000a_Law Enforcement RMS_x000a_Data Analysis" dataDxfId="776" dataCellStyle="Normal 3"/>
    <tableColumn id="5" xr3:uid="{00000000-0010-0000-1000-000005000000}" name="Availability" dataDxfId="775" dataCellStyle="Normal 3"/>
    <tableColumn id="6" xr3:uid="{00000000-0010-0000-1000-000006000000}" name="Descriptions" dataDxfId="774"/>
    <tableColumn id="7" xr3:uid="{00000000-0010-0000-1000-000007000000}" name="Summary" dataDxfId="773" dataCellStyle="Normal 4"/>
    <tableColumn id="8" xr3:uid="{00000000-0010-0000-1000-000008000000}" name="Spec Weight" dataDxfId="772" dataCellStyle="Normal 4">
      <calculatedColumnFormula>VLOOKUP($D3,SpecData,2,FALSE)</calculatedColumnFormula>
    </tableColumn>
    <tableColumn id="9" xr3:uid="{00000000-0010-0000-1000-000009000000}" name="Avail Weight" dataDxfId="771" dataCellStyle="Normal 4">
      <calculatedColumnFormula>VLOOKUP($F3,AvailabilityData,2,FALSE)</calculatedColumnFormula>
    </tableColumn>
    <tableColumn id="10" xr3:uid="{00000000-0010-0000-1000-00000A000000}" name="Score" dataDxfId="770" dataCellStyle="Normal 4">
      <calculatedColumnFormula>SUM(K4:K285)</calculatedColumnFormula>
    </tableColumn>
    <tableColumn id="11" xr3:uid="{00000000-0010-0000-1000-00000B000000}" name="Review Comments" dataDxfId="769" dataCellStyle="Normal 4"/>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1000000}" name="Table1581011121314" displayName="Table1581011121314" ref="B2:L56" totalsRowShown="0" headerRowDxfId="768" dataDxfId="767" tableBorderDxfId="766" headerRowCellStyle="Normal 4">
  <autoFilter ref="B2:L56" xr:uid="{00000000-0009-0000-0100-00000D000000}"/>
  <tableColumns count="11">
    <tableColumn id="1" xr3:uid="{00000000-0010-0000-1100-000001000000}" name="Spec_x000a_ID" dataDxfId="765" dataCellStyle="Normal 4"/>
    <tableColumn id="2" xr3:uid="{00000000-0010-0000-1100-000002000000}" name="Spec Number" dataDxfId="764" dataCellStyle="Normal 4"/>
    <tableColumn id="3" xr3:uid="{00000000-0010-0000-1100-000003000000}" name="Importance" dataDxfId="763" dataCellStyle="Normal 4"/>
    <tableColumn id="4" xr3:uid="{00000000-0010-0000-1100-000004000000}" name="Description of Capability_x000a__x000a_Law Enforcement RMS_x000a_Gang Tracking" dataDxfId="762" dataCellStyle="Normal 3"/>
    <tableColumn id="5" xr3:uid="{00000000-0010-0000-1100-000005000000}" name="Availability" dataDxfId="761" dataCellStyle="Normal 3"/>
    <tableColumn id="6" xr3:uid="{00000000-0010-0000-1100-000006000000}" name="Descriptions" dataDxfId="760"/>
    <tableColumn id="7" xr3:uid="{00000000-0010-0000-1100-000007000000}" name="Summary" dataDxfId="759" dataCellStyle="Normal 4"/>
    <tableColumn id="8" xr3:uid="{00000000-0010-0000-1100-000008000000}" name="Spec Weight" dataDxfId="758" dataCellStyle="Normal 4">
      <calculatedColumnFormula>VLOOKUP($D3,SpecData,2,FALSE)</calculatedColumnFormula>
    </tableColumn>
    <tableColumn id="9" xr3:uid="{00000000-0010-0000-1100-000009000000}" name="Avail Weight" dataDxfId="757" dataCellStyle="Normal 4">
      <calculatedColumnFormula>VLOOKUP($F3,AvailabilityData,2,FALSE)</calculatedColumnFormula>
    </tableColumn>
    <tableColumn id="10" xr3:uid="{00000000-0010-0000-1100-00000A000000}" name="Score" dataDxfId="756" dataCellStyle="Normal 4">
      <calculatedColumnFormula>SUM(K4:K404)</calculatedColumnFormula>
    </tableColumn>
    <tableColumn id="11" xr3:uid="{00000000-0010-0000-1100-00000B000000}" name="Review Comments" dataDxfId="755" dataCellStyle="Normal 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Table1222329" displayName="Table1222329" ref="B2:L45" totalsRowShown="0" headerRowDxfId="754" dataDxfId="753" tableBorderDxfId="752" headerRowCellStyle="Normal 4">
  <autoFilter ref="B2:L45" xr:uid="{00000000-0009-0000-0100-00001C000000}"/>
  <tableColumns count="11">
    <tableColumn id="1" xr3:uid="{00000000-0010-0000-1200-000001000000}" name="Spec_x000a_ID" dataDxfId="751" dataCellStyle="Normal 4"/>
    <tableColumn id="2" xr3:uid="{00000000-0010-0000-1200-000002000000}" name="Spec Number" dataDxfId="750" dataCellStyle="Normal 4"/>
    <tableColumn id="3" xr3:uid="{00000000-0010-0000-1200-000003000000}" name="Importance" dataDxfId="749" dataCellStyle="Normal 4"/>
    <tableColumn id="4" xr3:uid="{00000000-0010-0000-1200-000004000000}" name="Description of Capability_x000a__x000a_Law Enforcement RMS_x000a_Narcotics" dataDxfId="748" dataCellStyle="Normal 3"/>
    <tableColumn id="5" xr3:uid="{00000000-0010-0000-1200-000005000000}" name="Availability" dataDxfId="747" dataCellStyle="Normal 3"/>
    <tableColumn id="6" xr3:uid="{00000000-0010-0000-1200-000006000000}" name="Descriptions" dataDxfId="746"/>
    <tableColumn id="7" xr3:uid="{00000000-0010-0000-1200-000007000000}" name="Summary" dataDxfId="745"/>
    <tableColumn id="8" xr3:uid="{00000000-0010-0000-1200-000008000000}" name="Spec Weight" dataDxfId="744">
      <calculatedColumnFormula>VLOOKUP($D3,SpecData,2,FALSE)</calculatedColumnFormula>
    </tableColumn>
    <tableColumn id="9" xr3:uid="{00000000-0010-0000-1200-000009000000}" name="Avail Weight" dataDxfId="743">
      <calculatedColumnFormula>VLOOKUP($F3,AvailabilityData,2,FALSE)</calculatedColumnFormula>
    </tableColumn>
    <tableColumn id="10" xr3:uid="{00000000-0010-0000-1200-00000A000000}" name="Score" dataDxfId="742">
      <calculatedColumnFormula>I3*J3</calculatedColumnFormula>
    </tableColumn>
    <tableColumn id="11" xr3:uid="{00000000-0010-0000-1200-00000B000000}" name="Review Comments" dataDxfId="741" dataCellStyle="Normal 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2:L134" totalsRowShown="0" headerRowDxfId="993" dataDxfId="992" tableBorderDxfId="991" headerRowCellStyle="Normal 4">
  <autoFilter ref="B2:L134" xr:uid="{00000000-0009-0000-0100-000001000000}"/>
  <tableColumns count="11">
    <tableColumn id="1" xr3:uid="{00000000-0010-0000-0100-000001000000}" name="Spec_x000a_ID" dataDxfId="990" dataCellStyle="Normal 4"/>
    <tableColumn id="2" xr3:uid="{00000000-0010-0000-0100-000002000000}" name="Spec Number" dataDxfId="989" dataCellStyle="Normal 4"/>
    <tableColumn id="3" xr3:uid="{00000000-0010-0000-0100-000003000000}" name="Importance" dataDxfId="988" dataCellStyle="Normal 4"/>
    <tableColumn id="4" xr3:uid="{00000000-0010-0000-0100-000004000000}" name="Description of Capability_x000a__x000a_Law Enforcement RMS_x000a_General Requirements" dataDxfId="987" dataCellStyle="Normal 3"/>
    <tableColumn id="5" xr3:uid="{00000000-0010-0000-0100-000005000000}" name="Availability" dataDxfId="986" dataCellStyle="Normal 3"/>
    <tableColumn id="6" xr3:uid="{00000000-0010-0000-0100-000006000000}" name="Descriptions" dataDxfId="985"/>
    <tableColumn id="7" xr3:uid="{00000000-0010-0000-0100-000007000000}" name="Summary" dataDxfId="984"/>
    <tableColumn id="8" xr3:uid="{00000000-0010-0000-0100-000008000000}" name="Spec Weight" dataDxfId="983">
      <calculatedColumnFormula>VLOOKUP($D3,SpecData,2,FALSE)</calculatedColumnFormula>
    </tableColumn>
    <tableColumn id="9" xr3:uid="{00000000-0010-0000-0100-000009000000}" name="Avail Weight" dataDxfId="982">
      <calculatedColumnFormula>VLOOKUP($F3,AvailabilityData,2,FALSE)</calculatedColumnFormula>
    </tableColumn>
    <tableColumn id="10" xr3:uid="{00000000-0010-0000-0100-00000A000000}" name="Score" dataDxfId="981">
      <calculatedColumnFormula>SUM(K4:K299)</calculatedColumnFormula>
    </tableColumn>
    <tableColumn id="11" xr3:uid="{00000000-0010-0000-0100-00000B000000}" name="Review Comments" dataDxfId="980" dataCellStyle="Normal 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3000000}" name="Table158101112131416" displayName="Table158101112131416" ref="B2:L84" totalsRowShown="0" headerRowDxfId="740" dataDxfId="739" tableBorderDxfId="738" headerRowCellStyle="Normal 4">
  <autoFilter ref="B2:L84" xr:uid="{00000000-0009-0000-0100-00000F000000}"/>
  <tableColumns count="11">
    <tableColumn id="1" xr3:uid="{00000000-0010-0000-1300-000001000000}" name="Spec_x000a_ID" dataDxfId="737" dataCellStyle="Normal 4"/>
    <tableColumn id="2" xr3:uid="{00000000-0010-0000-1300-000002000000}" name="Spec Number" dataDxfId="736" dataCellStyle="Normal 4"/>
    <tableColumn id="3" xr3:uid="{00000000-0010-0000-1300-000003000000}" name="Importance" dataDxfId="735" dataCellStyle="Normal 4"/>
    <tableColumn id="4" xr3:uid="{00000000-0010-0000-1300-000004000000}" name="Description of Capability_x000a__x000a_Law Enforcement RMS_x000a_Fleet Maintenance" dataDxfId="734" dataCellStyle="Normal 3"/>
    <tableColumn id="5" xr3:uid="{00000000-0010-0000-1300-000005000000}" name="Availability" dataDxfId="733" dataCellStyle="Normal 3"/>
    <tableColumn id="6" xr3:uid="{00000000-0010-0000-1300-000006000000}" name="Descriptions" dataDxfId="732"/>
    <tableColumn id="7" xr3:uid="{00000000-0010-0000-1300-000007000000}" name="Summary" dataDxfId="731" dataCellStyle="Normal 4"/>
    <tableColumn id="8" xr3:uid="{00000000-0010-0000-1300-000008000000}" name="Spec Weight" dataDxfId="730" dataCellStyle="Normal 4">
      <calculatedColumnFormula>VLOOKUP($D3,SpecData,2,FALSE)</calculatedColumnFormula>
    </tableColumn>
    <tableColumn id="9" xr3:uid="{00000000-0010-0000-1300-000009000000}" name="Avail Weight" dataDxfId="729" dataCellStyle="Normal 4">
      <calculatedColumnFormula>VLOOKUP($F3,AvailabilityData,2,FALSE)</calculatedColumnFormula>
    </tableColumn>
    <tableColumn id="10" xr3:uid="{00000000-0010-0000-1300-00000A000000}" name="Score" dataDxfId="728" dataCellStyle="Normal 4">
      <calculatedColumnFormula>SUM(K4:K477)</calculatedColumnFormula>
    </tableColumn>
    <tableColumn id="11" xr3:uid="{00000000-0010-0000-1300-00000B000000}" name="Review Comments" dataDxfId="727" dataCellStyle="Normal 4"/>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4000000}" name="Table158101112131418" displayName="Table158101112131418" ref="B2:L37" totalsRowShown="0" headerRowDxfId="726" dataDxfId="725" tableBorderDxfId="724" headerRowCellStyle="Normal 4">
  <autoFilter ref="B2:L37" xr:uid="{00000000-0009-0000-0100-000011000000}"/>
  <tableColumns count="11">
    <tableColumn id="1" xr3:uid="{00000000-0010-0000-1400-000001000000}" name="Spec_x000a_ID" dataDxfId="723" dataCellStyle="Normal 4"/>
    <tableColumn id="2" xr3:uid="{00000000-0010-0000-1400-000002000000}" name="Spec Number" dataDxfId="722" dataCellStyle="Normal 4"/>
    <tableColumn id="3" xr3:uid="{00000000-0010-0000-1400-000003000000}" name="Importance" dataDxfId="721" dataCellStyle="Normal 4"/>
    <tableColumn id="4" xr3:uid="{00000000-0010-0000-1400-000004000000}" name="Description of Capability_x000a__x000a_Law Enforcement RMS_x000a_Field Interview" dataDxfId="720" dataCellStyle="Normal 3"/>
    <tableColumn id="5" xr3:uid="{00000000-0010-0000-1400-000005000000}" name="Availability" dataDxfId="719" dataCellStyle="Normal 3"/>
    <tableColumn id="6" xr3:uid="{00000000-0010-0000-1400-000006000000}" name="Descriptions" dataDxfId="718"/>
    <tableColumn id="7" xr3:uid="{00000000-0010-0000-1400-000007000000}" name="Summary" dataDxfId="717" dataCellStyle="Normal 4"/>
    <tableColumn id="8" xr3:uid="{00000000-0010-0000-1400-000008000000}" name="Spec Weight" dataDxfId="716" dataCellStyle="Normal 4">
      <calculatedColumnFormula>VLOOKUP($D3,SpecData,2,FALSE)</calculatedColumnFormula>
    </tableColumn>
    <tableColumn id="9" xr3:uid="{00000000-0010-0000-1400-000009000000}" name="Avail Weight" dataDxfId="715" dataCellStyle="Normal 4">
      <calculatedColumnFormula>VLOOKUP($F3,AvailabilityData,2,FALSE)</calculatedColumnFormula>
    </tableColumn>
    <tableColumn id="10" xr3:uid="{00000000-0010-0000-1400-00000A000000}" name="Score" dataDxfId="714" dataCellStyle="Normal 4">
      <calculatedColumnFormula>SUM(K4:K424)</calculatedColumnFormula>
    </tableColumn>
    <tableColumn id="11" xr3:uid="{00000000-0010-0000-1400-00000B000000}" name="Review Comments" dataDxfId="713" dataCellStyle="Normal 4"/>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5000000}" name="Table158101112131417" displayName="Table158101112131417" ref="B2:L77" totalsRowShown="0" headerRowDxfId="712" dataDxfId="711" tableBorderDxfId="710" headerRowCellStyle="Normal 4">
  <autoFilter ref="B2:L77" xr:uid="{00000000-0009-0000-0100-000010000000}"/>
  <tableColumns count="11">
    <tableColumn id="1" xr3:uid="{00000000-0010-0000-1500-000001000000}" name="Spec_x000a_ID" dataDxfId="709" dataCellStyle="Normal 4"/>
    <tableColumn id="2" xr3:uid="{00000000-0010-0000-1500-000002000000}" name="Spec Number" dataDxfId="708" dataCellStyle="Normal 4"/>
    <tableColumn id="3" xr3:uid="{00000000-0010-0000-1500-000003000000}" name="Importance" dataDxfId="707" dataCellStyle="Normal 4"/>
    <tableColumn id="4" xr3:uid="{00000000-0010-0000-1500-000004000000}" name="Description of Capability_x000a__x000a_Law Enforcement RMS_x000a_Field Reporting" dataDxfId="706" dataCellStyle="Normal 3"/>
    <tableColumn id="5" xr3:uid="{00000000-0010-0000-1500-000005000000}" name="Availability" dataDxfId="705" dataCellStyle="Normal 3"/>
    <tableColumn id="6" xr3:uid="{00000000-0010-0000-1500-000006000000}" name="Descriptions" dataDxfId="704"/>
    <tableColumn id="7" xr3:uid="{00000000-0010-0000-1500-000007000000}" name="Summary" dataDxfId="703" dataCellStyle="Normal 4"/>
    <tableColumn id="8" xr3:uid="{00000000-0010-0000-1500-000008000000}" name="Spec Weight" dataDxfId="702" dataCellStyle="Normal 4">
      <calculatedColumnFormula>VLOOKUP($D3,SpecData,2,FALSE)</calculatedColumnFormula>
    </tableColumn>
    <tableColumn id="9" xr3:uid="{00000000-0010-0000-1500-000009000000}" name="Avail Weight" dataDxfId="701" dataCellStyle="Normal 4">
      <calculatedColumnFormula>VLOOKUP($F3,AvailabilityData,2,FALSE)</calculatedColumnFormula>
    </tableColumn>
    <tableColumn id="10" xr3:uid="{00000000-0010-0000-1500-00000A000000}" name="Score" dataDxfId="700" dataCellStyle="Normal 4">
      <calculatedColumnFormula>SUM(K4:K477)</calculatedColumnFormula>
    </tableColumn>
    <tableColumn id="11" xr3:uid="{00000000-0010-0000-1500-00000B000000}" name="Review Comments" dataDxfId="699" dataCellStyle="Normal 4"/>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12223242526" displayName="Table12223242526" ref="B2:L20" totalsRowShown="0" headerRowDxfId="698" dataDxfId="697" tableBorderDxfId="696" headerRowCellStyle="Normal 4">
  <autoFilter ref="B2:L20" xr:uid="{00000000-0009-0000-0100-000019000000}"/>
  <tableColumns count="11">
    <tableColumn id="1" xr3:uid="{00000000-0010-0000-1600-000001000000}" name="Spec_x000a_ID" dataDxfId="695" dataCellStyle="Normal 4"/>
    <tableColumn id="2" xr3:uid="{00000000-0010-0000-1600-000002000000}" name="Spec Number" dataDxfId="694" dataCellStyle="Normal 4"/>
    <tableColumn id="3" xr3:uid="{00000000-0010-0000-1600-000003000000}" name="Importance" dataDxfId="693" dataCellStyle="Normal 4"/>
    <tableColumn id="4" xr3:uid="{00000000-0010-0000-1600-000004000000}" name="Description of Capability_x000a__x000a_Law Enforcement RMS_x000a_Impounded Vehicle Processing" dataDxfId="692" dataCellStyle="Normal 3"/>
    <tableColumn id="5" xr3:uid="{00000000-0010-0000-1600-000005000000}" name="Availability" dataDxfId="691" dataCellStyle="Normal 3"/>
    <tableColumn id="6" xr3:uid="{00000000-0010-0000-1600-000006000000}" name="Descriptions" dataDxfId="690"/>
    <tableColumn id="7" xr3:uid="{00000000-0010-0000-1600-000007000000}" name="Summary" dataDxfId="689"/>
    <tableColumn id="8" xr3:uid="{00000000-0010-0000-1600-000008000000}" name="Spec Weight" dataDxfId="688">
      <calculatedColumnFormula>VLOOKUP($D3,SpecData,2,FALSE)</calculatedColumnFormula>
    </tableColumn>
    <tableColumn id="9" xr3:uid="{00000000-0010-0000-1600-000009000000}" name="Avail Weight" dataDxfId="687">
      <calculatedColumnFormula>VLOOKUP($F3,AvailabilityData,2,FALSE)</calculatedColumnFormula>
    </tableColumn>
    <tableColumn id="10" xr3:uid="{00000000-0010-0000-1600-00000A000000}" name="Score" dataDxfId="686">
      <calculatedColumnFormula>SUM(K5:K451)</calculatedColumnFormula>
    </tableColumn>
    <tableColumn id="11" xr3:uid="{00000000-0010-0000-1600-00000B000000}" name="Review Comments" dataDxfId="685" dataCellStyle="Normal 4"/>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7000000}" name="Table15810111213141719" displayName="Table15810111213141719" ref="B2:L26" totalsRowShown="0" headerRowDxfId="684" dataDxfId="683" tableBorderDxfId="682" headerRowCellStyle="Normal 4">
  <autoFilter ref="B2:L26" xr:uid="{00000000-0009-0000-0100-000012000000}"/>
  <tableColumns count="11">
    <tableColumn id="1" xr3:uid="{00000000-0010-0000-1700-000001000000}" name="Spec_x000a_ID" dataDxfId="681" dataCellStyle="Normal 4"/>
    <tableColumn id="2" xr3:uid="{00000000-0010-0000-1700-000002000000}" name="Spec Number" dataDxfId="680" dataCellStyle="Normal 4"/>
    <tableColumn id="3" xr3:uid="{00000000-0010-0000-1700-000003000000}" name="Importance" dataDxfId="679" dataCellStyle="Normal 4"/>
    <tableColumn id="4" xr3:uid="{00000000-0010-0000-1700-000004000000}" name="Description of Capability_x000a__x000a_Law Enforcement RMS_x000a_Gun Permits and Registration" dataDxfId="678" dataCellStyle="Normal 3"/>
    <tableColumn id="5" xr3:uid="{00000000-0010-0000-1700-000005000000}" name="Availability" dataDxfId="677" dataCellStyle="Normal 3"/>
    <tableColumn id="6" xr3:uid="{00000000-0010-0000-1700-000006000000}" name="Descriptions" dataDxfId="676"/>
    <tableColumn id="7" xr3:uid="{00000000-0010-0000-1700-000007000000}" name="Summary" dataDxfId="675" dataCellStyle="Normal 4"/>
    <tableColumn id="8" xr3:uid="{00000000-0010-0000-1700-000008000000}" name="Spec Weight" dataDxfId="674" dataCellStyle="Normal 4">
      <calculatedColumnFormula>VLOOKUP($D3,SpecData,2,FALSE)</calculatedColumnFormula>
    </tableColumn>
    <tableColumn id="9" xr3:uid="{00000000-0010-0000-1700-000009000000}" name="Avail Weight" dataDxfId="673" dataCellStyle="Normal 4">
      <calculatedColumnFormula>VLOOKUP($F3,AvailabilityData,2,FALSE)</calculatedColumnFormula>
    </tableColumn>
    <tableColumn id="10" xr3:uid="{00000000-0010-0000-1700-00000A000000}" name="Score" dataDxfId="672" dataCellStyle="Normal 4">
      <calculatedColumnFormula>SUM(K5:K422)</calculatedColumnFormula>
    </tableColumn>
    <tableColumn id="11" xr3:uid="{00000000-0010-0000-1700-00000B000000}" name="Review Comments" dataDxfId="671" dataCellStyle="Normal 4"/>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8000000}" name="Table15810111213141720" displayName="Table15810111213141720" ref="B2:L43" totalsRowShown="0" headerRowDxfId="670" dataDxfId="669" tableBorderDxfId="668" headerRowCellStyle="Normal 4">
  <autoFilter ref="B2:L43" xr:uid="{00000000-0009-0000-0100-000013000000}"/>
  <tableColumns count="11">
    <tableColumn id="1" xr3:uid="{00000000-0010-0000-1800-000001000000}" name="Spec_x000a_ID" dataDxfId="667" dataCellStyle="Normal 4"/>
    <tableColumn id="2" xr3:uid="{00000000-0010-0000-1800-000002000000}" name="Spec Number" dataDxfId="666" dataCellStyle="Normal 4"/>
    <tableColumn id="3" xr3:uid="{00000000-0010-0000-1800-000003000000}" name="Importance" dataDxfId="665" dataCellStyle="Normal 4"/>
    <tableColumn id="4" xr3:uid="{00000000-0010-0000-1800-000004000000}" name="Description of Capability_x000a__x000a_Law Enforcement RMS_x000a_Lineup / Mug Shot" dataDxfId="664" dataCellStyle="Normal 3"/>
    <tableColumn id="5" xr3:uid="{00000000-0010-0000-1800-000005000000}" name="Availability" dataDxfId="663" dataCellStyle="Normal 3"/>
    <tableColumn id="6" xr3:uid="{00000000-0010-0000-1800-000006000000}" name="Descriptions" dataDxfId="662"/>
    <tableColumn id="7" xr3:uid="{00000000-0010-0000-1800-000007000000}" name="Summary" dataDxfId="661" dataCellStyle="Normal 4"/>
    <tableColumn id="8" xr3:uid="{00000000-0010-0000-1800-000008000000}" name="Spec Weight" dataDxfId="660" dataCellStyle="Normal 4">
      <calculatedColumnFormula>VLOOKUP($D3,SpecData,2,FALSE)</calculatedColumnFormula>
    </tableColumn>
    <tableColumn id="9" xr3:uid="{00000000-0010-0000-1800-000009000000}" name="Avail Weight" dataDxfId="659" dataCellStyle="Normal 4">
      <calculatedColumnFormula>VLOOKUP($F3,AvailabilityData,2,FALSE)</calculatedColumnFormula>
    </tableColumn>
    <tableColumn id="10" xr3:uid="{00000000-0010-0000-1800-00000A000000}" name="Score" dataDxfId="658" dataCellStyle="Normal 4">
      <calculatedColumnFormula>SUM(K5:K413)</calculatedColumnFormula>
    </tableColumn>
    <tableColumn id="11" xr3:uid="{00000000-0010-0000-1800-00000B000000}" name="Review Comments" dataDxfId="657" dataCellStyle="Normal 4"/>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9000000}" name="Table15810111213141728" displayName="Table15810111213141728" ref="B2:L65" totalsRowShown="0" headerRowDxfId="656" dataDxfId="655" tableBorderDxfId="654" headerRowCellStyle="Normal 4">
  <autoFilter ref="B2:L65" xr:uid="{00000000-0009-0000-0100-00001B000000}"/>
  <tableColumns count="11">
    <tableColumn id="1" xr3:uid="{00000000-0010-0000-1900-000001000000}" name="Spec_x000a_ID" dataDxfId="653" dataCellStyle="Normal 4"/>
    <tableColumn id="2" xr3:uid="{00000000-0010-0000-1900-000002000000}" name="Spec Number" dataDxfId="652" dataCellStyle="Normal 4"/>
    <tableColumn id="3" xr3:uid="{00000000-0010-0000-1900-000003000000}" name="Importance" dataDxfId="651" dataCellStyle="Normal 4"/>
    <tableColumn id="4" xr3:uid="{00000000-0010-0000-1900-000004000000}" name="Description of Capability_x000a__x000a_Law Enforcement RMS_x000a_License and Permits" dataDxfId="650" dataCellStyle="Normal 3"/>
    <tableColumn id="5" xr3:uid="{00000000-0010-0000-1900-000005000000}" name="Availability" dataDxfId="649" dataCellStyle="Normal 3"/>
    <tableColumn id="6" xr3:uid="{00000000-0010-0000-1900-000006000000}" name="Descriptions" dataDxfId="648"/>
    <tableColumn id="7" xr3:uid="{00000000-0010-0000-1900-000007000000}" name="Summary" dataDxfId="647" dataCellStyle="Normal 4"/>
    <tableColumn id="8" xr3:uid="{00000000-0010-0000-1900-000008000000}" name="Spec Weight" dataDxfId="646" dataCellStyle="Normal 4">
      <calculatedColumnFormula>VLOOKUP($D3,SpecData,2,FALSE)</calculatedColumnFormula>
    </tableColumn>
    <tableColumn id="9" xr3:uid="{00000000-0010-0000-1900-000009000000}" name="Avail Weight" dataDxfId="645" dataCellStyle="Normal 4">
      <calculatedColumnFormula>VLOOKUP($F3,AvailabilityData,2,FALSE)</calculatedColumnFormula>
    </tableColumn>
    <tableColumn id="10" xr3:uid="{00000000-0010-0000-1900-00000A000000}" name="Score" dataDxfId="644" dataCellStyle="Normal 4">
      <calculatedColumnFormula>SUM(K4:K459)</calculatedColumnFormula>
    </tableColumn>
    <tableColumn id="11" xr3:uid="{00000000-0010-0000-1900-00000B000000}" name="Review Comments" dataDxfId="643" dataCellStyle="Normal 4"/>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122232427" displayName="Table122232427" ref="B2:L182" totalsRowShown="0" headerRowDxfId="642" dataDxfId="641" tableBorderDxfId="640" headerRowCellStyle="Normal 4">
  <autoFilter ref="B2:L182" xr:uid="{00000000-0009-0000-0100-00001A000000}"/>
  <tableColumns count="11">
    <tableColumn id="1" xr3:uid="{00000000-0010-0000-1A00-000001000000}" name="Spec_x000a_ID" dataDxfId="639" dataCellStyle="Normal 4"/>
    <tableColumn id="2" xr3:uid="{00000000-0010-0000-1A00-000002000000}" name="Spec Number" dataDxfId="638" dataCellStyle="Normal 4"/>
    <tableColumn id="3" xr3:uid="{00000000-0010-0000-1A00-000003000000}" name="Importance" dataDxfId="637" dataCellStyle="Normal 4"/>
    <tableColumn id="4" xr3:uid="{00000000-0010-0000-1A00-000004000000}" name="Description of Capability_x000a__x000a_Law Enforcement RMS_x000a_Master Location Index" dataDxfId="636" dataCellStyle="Normal 3"/>
    <tableColumn id="5" xr3:uid="{00000000-0010-0000-1A00-000005000000}" name="Availability" dataDxfId="635" dataCellStyle="Normal 3"/>
    <tableColumn id="6" xr3:uid="{00000000-0010-0000-1A00-000006000000}" name="Descriptions" dataDxfId="634"/>
    <tableColumn id="7" xr3:uid="{00000000-0010-0000-1A00-000007000000}" name="Summary" dataDxfId="633"/>
    <tableColumn id="8" xr3:uid="{00000000-0010-0000-1A00-000008000000}" name="Spec Weight" dataDxfId="632">
      <calculatedColumnFormula>VLOOKUP($D3,SpecData,2,FALSE)</calculatedColumnFormula>
    </tableColumn>
    <tableColumn id="9" xr3:uid="{00000000-0010-0000-1A00-000009000000}" name="Avail Weight" dataDxfId="631">
      <calculatedColumnFormula>VLOOKUP($F3,AvailabilityData,2,FALSE)</calculatedColumnFormula>
    </tableColumn>
    <tableColumn id="10" xr3:uid="{00000000-0010-0000-1A00-00000A000000}" name="Score" dataDxfId="630">
      <calculatedColumnFormula>I3*J3</calculatedColumnFormula>
    </tableColumn>
    <tableColumn id="11" xr3:uid="{00000000-0010-0000-1A00-00000B000000}" name="Review Comments" dataDxfId="629" dataCellStyle="Normal 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B000000}" name="Table1581011121314172832" displayName="Table1581011121314172832" ref="B2:L131" totalsRowShown="0" headerRowDxfId="628" dataDxfId="627" tableBorderDxfId="626" headerRowCellStyle="Normal 4">
  <autoFilter ref="B2:L131" xr:uid="{00000000-0009-0000-0100-00001F000000}"/>
  <tableColumns count="11">
    <tableColumn id="1" xr3:uid="{00000000-0010-0000-1B00-000001000000}" name="Spec_x000a_ID" dataDxfId="625" dataCellStyle="Normal 4"/>
    <tableColumn id="2" xr3:uid="{00000000-0010-0000-1B00-000002000000}" name="Spec Number" dataDxfId="624" dataCellStyle="Normal 4"/>
    <tableColumn id="3" xr3:uid="{00000000-0010-0000-1B00-000003000000}" name="Importance" dataDxfId="623" dataCellStyle="Normal 4"/>
    <tableColumn id="4" xr3:uid="{00000000-0010-0000-1B00-000004000000}" name="Description of Capability_x000a__x000a_Law Enforcement RMS_x000a_Master Name Index" dataDxfId="622" dataCellStyle="Normal 3"/>
    <tableColumn id="5" xr3:uid="{00000000-0010-0000-1B00-000005000000}" name="Availability" dataDxfId="621" dataCellStyle="Normal 3"/>
    <tableColumn id="6" xr3:uid="{00000000-0010-0000-1B00-000006000000}" name="Descriptions" dataDxfId="620"/>
    <tableColumn id="7" xr3:uid="{00000000-0010-0000-1B00-000007000000}" name="Summary" dataDxfId="619" dataCellStyle="Normal 4"/>
    <tableColumn id="8" xr3:uid="{00000000-0010-0000-1B00-000008000000}" name="Spec Weight" dataDxfId="618" dataCellStyle="Normal 4">
      <calculatedColumnFormula>VLOOKUP($D3,SpecData,2,FALSE)</calculatedColumnFormula>
    </tableColumn>
    <tableColumn id="9" xr3:uid="{00000000-0010-0000-1B00-000009000000}" name="Avail Weight" dataDxfId="617" dataCellStyle="Normal 4">
      <calculatedColumnFormula>VLOOKUP($F3,AvailabilityData,2,FALSE)</calculatedColumnFormula>
    </tableColumn>
    <tableColumn id="10" xr3:uid="{00000000-0010-0000-1B00-00000A000000}" name="Score" dataDxfId="616" dataCellStyle="Normal 4">
      <calculatedColumnFormula>SUM(K4:K456)</calculatedColumnFormula>
    </tableColumn>
    <tableColumn id="11" xr3:uid="{00000000-0010-0000-1B00-00000B000000}" name="Review Comments" dataDxfId="615" dataCellStyle="Normal 4"/>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C000000}" name="Table1581011121314172833" displayName="Table1581011121314172833" ref="B2:L41" totalsRowShown="0" headerRowDxfId="614" dataDxfId="613" tableBorderDxfId="612" headerRowCellStyle="Normal 4">
  <autoFilter ref="B2:L41" xr:uid="{00000000-0009-0000-0100-000020000000}"/>
  <tableColumns count="11">
    <tableColumn id="1" xr3:uid="{00000000-0010-0000-1C00-000001000000}" name="Spec_x000a_ID" dataDxfId="611" dataCellStyle="Normal 4"/>
    <tableColumn id="2" xr3:uid="{00000000-0010-0000-1C00-000002000000}" name="Spec Number" dataDxfId="610" dataCellStyle="Normal 4"/>
    <tableColumn id="3" xr3:uid="{00000000-0010-0000-1C00-000003000000}" name="Importance" dataDxfId="609" dataCellStyle="Normal 4"/>
    <tableColumn id="4" xr3:uid="{00000000-0010-0000-1C00-000004000000}" name="Description of Capability_x000a__x000a_Law Enforcement RMS_x000a_Master Vehicle Index" dataDxfId="608" dataCellStyle="Normal 3"/>
    <tableColumn id="5" xr3:uid="{00000000-0010-0000-1C00-000005000000}" name="Availability" dataDxfId="607" dataCellStyle="Normal 3"/>
    <tableColumn id="6" xr3:uid="{00000000-0010-0000-1C00-000006000000}" name="Descriptions" dataDxfId="606"/>
    <tableColumn id="7" xr3:uid="{00000000-0010-0000-1C00-000007000000}" name="Summary" dataDxfId="605" dataCellStyle="Normal 4"/>
    <tableColumn id="8" xr3:uid="{00000000-0010-0000-1C00-000008000000}" name="Spec Weight" dataDxfId="604" dataCellStyle="Normal 4">
      <calculatedColumnFormula>VLOOKUP($D3,SpecData,2,FALSE)</calculatedColumnFormula>
    </tableColumn>
    <tableColumn id="9" xr3:uid="{00000000-0010-0000-1C00-000009000000}" name="Avail Weight" dataDxfId="603" dataCellStyle="Normal 4">
      <calculatedColumnFormula>VLOOKUP($F3,AvailabilityData,2,FALSE)</calculatedColumnFormula>
    </tableColumn>
    <tableColumn id="10" xr3:uid="{00000000-0010-0000-1C00-00000A000000}" name="Score" dataDxfId="602" dataCellStyle="Normal 4">
      <calculatedColumnFormula>SUM(K4:K431)</calculatedColumnFormula>
    </tableColumn>
    <tableColumn id="11" xr3:uid="{00000000-0010-0000-1C00-00000B000000}" name="Review Comments" dataDxfId="60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13" displayName="Table13" ref="B2:L24" totalsRowShown="0" headerRowDxfId="979" dataDxfId="978" tableBorderDxfId="977" headerRowCellStyle="Normal 4">
  <autoFilter ref="B2:L24" xr:uid="{00000000-0009-0000-0100-000002000000}"/>
  <tableColumns count="11">
    <tableColumn id="1" xr3:uid="{00000000-0010-0000-0200-000001000000}" name="Spec_x000a_ID" dataDxfId="976" dataCellStyle="Normal 4"/>
    <tableColumn id="2" xr3:uid="{00000000-0010-0000-0200-000002000000}" name="Spec Number" dataDxfId="975" dataCellStyle="Normal 4"/>
    <tableColumn id="3" xr3:uid="{00000000-0010-0000-0200-000003000000}" name="Importance" dataDxfId="974" dataCellStyle="Normal 4"/>
    <tableColumn id="4" xr3:uid="{00000000-0010-0000-0200-000004000000}" name="Description of Capability_x000a__x000a_Law Enforcement RMS_x000a_Accident Tracking_x000a_General Requirements" dataDxfId="973" dataCellStyle="Normal 3"/>
    <tableColumn id="5" xr3:uid="{00000000-0010-0000-0200-000005000000}" name="Availability" dataDxfId="972" dataCellStyle="Normal 3"/>
    <tableColumn id="6" xr3:uid="{00000000-0010-0000-0200-000006000000}" name="Descriptions" dataDxfId="971"/>
    <tableColumn id="7" xr3:uid="{00000000-0010-0000-0200-000007000000}" name="Summary" dataDxfId="970"/>
    <tableColumn id="8" xr3:uid="{00000000-0010-0000-0200-000008000000}" name="Spec Weight" dataDxfId="969">
      <calculatedColumnFormula>VLOOKUP($D3,SpecData,2,FALSE)</calculatedColumnFormula>
    </tableColumn>
    <tableColumn id="9" xr3:uid="{00000000-0010-0000-0200-000009000000}" name="Avail Weight" dataDxfId="968">
      <calculatedColumnFormula>VLOOKUP($F3,AvailabilityData,2,FALSE)</calculatedColumnFormula>
    </tableColumn>
    <tableColumn id="10" xr3:uid="{00000000-0010-0000-0200-00000A000000}" name="Score" dataDxfId="967">
      <calculatedColumnFormula>SUM(K4:K85)</calculatedColumnFormula>
    </tableColumn>
    <tableColumn id="11" xr3:uid="{00000000-0010-0000-0200-00000B000000}" name="Review Comments" dataDxfId="966" dataCellStyle="Normal 4"/>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D000000}" name="Table1581011121314172835" displayName="Table1581011121314172835" ref="B2:L43" totalsRowShown="0" headerRowDxfId="600" dataDxfId="599" tableBorderDxfId="598" headerRowCellStyle="Normal 4">
  <autoFilter ref="B2:L43" xr:uid="{00000000-0009-0000-0100-000022000000}"/>
  <tableColumns count="11">
    <tableColumn id="1" xr3:uid="{00000000-0010-0000-1D00-000001000000}" name="Spec_x000a_ID" dataDxfId="597" dataCellStyle="Normal 4"/>
    <tableColumn id="2" xr3:uid="{00000000-0010-0000-1D00-000002000000}" name="Spec Number" dataDxfId="596" dataCellStyle="Normal 4"/>
    <tableColumn id="3" xr3:uid="{00000000-0010-0000-1D00-000003000000}" name="Importance" dataDxfId="595" dataCellStyle="Normal 4"/>
    <tableColumn id="4" xr3:uid="{00000000-0010-0000-1D00-000004000000}" name="Description of Capability_x000a__x000a_Law Enforcement RMS_x000a_Orders of Protection" dataDxfId="594" dataCellStyle="Normal 3"/>
    <tableColumn id="5" xr3:uid="{00000000-0010-0000-1D00-000005000000}" name="Availability" dataDxfId="593" dataCellStyle="Normal 3"/>
    <tableColumn id="6" xr3:uid="{00000000-0010-0000-1D00-000006000000}" name="Descriptions" dataDxfId="592"/>
    <tableColumn id="7" xr3:uid="{00000000-0010-0000-1D00-000007000000}" name="Summary" dataDxfId="591" dataCellStyle="Normal 4"/>
    <tableColumn id="8" xr3:uid="{00000000-0010-0000-1D00-000008000000}" name="Spec Weight" dataDxfId="590" dataCellStyle="Normal 4">
      <calculatedColumnFormula>VLOOKUP($D3,SpecData,2,FALSE)</calculatedColumnFormula>
    </tableColumn>
    <tableColumn id="9" xr3:uid="{00000000-0010-0000-1D00-000009000000}" name="Avail Weight" dataDxfId="589" dataCellStyle="Normal 4">
      <calculatedColumnFormula>VLOOKUP($F3,AvailabilityData,2,FALSE)</calculatedColumnFormula>
    </tableColumn>
    <tableColumn id="10" xr3:uid="{00000000-0010-0000-1D00-00000A000000}" name="Score" dataDxfId="588" dataCellStyle="Normal 4">
      <calculatedColumnFormula>SUM(K4:K425)</calculatedColumnFormula>
    </tableColumn>
    <tableColumn id="11" xr3:uid="{00000000-0010-0000-1D00-00000B000000}" name="Review Comments" dataDxfId="587" dataCellStyle="Normal 4"/>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E000000}" name="Table1222324" displayName="Table1222324" ref="B2:L29" totalsRowShown="0" headerRowDxfId="586" dataDxfId="585" tableBorderDxfId="584" headerRowCellStyle="Normal 4">
  <autoFilter ref="B2:L29" xr:uid="{00000000-0009-0000-0100-000017000000}"/>
  <tableColumns count="11">
    <tableColumn id="1" xr3:uid="{00000000-0010-0000-1E00-000001000000}" name="Spec_x000a_ID" dataDxfId="583" dataCellStyle="Normal 4"/>
    <tableColumn id="2" xr3:uid="{00000000-0010-0000-1E00-000002000000}" name="Spec Number" dataDxfId="582" dataCellStyle="Normal 4"/>
    <tableColumn id="3" xr3:uid="{00000000-0010-0000-1E00-000003000000}" name="Importance" dataDxfId="581" dataCellStyle="Normal 4"/>
    <tableColumn id="4" xr3:uid="{00000000-0010-0000-1E00-000004000000}" name="Description of Capability_x000a__x000a_Law Enforcement RMS_x000a_Pawn Shops" dataDxfId="580" dataCellStyle="Normal 3"/>
    <tableColumn id="5" xr3:uid="{00000000-0010-0000-1E00-000005000000}" name="Availability" dataDxfId="579" dataCellStyle="Normal 3"/>
    <tableColumn id="6" xr3:uid="{00000000-0010-0000-1E00-000006000000}" name="Descriptions" dataDxfId="578"/>
    <tableColumn id="7" xr3:uid="{00000000-0010-0000-1E00-000007000000}" name="Summary" dataDxfId="577"/>
    <tableColumn id="8" xr3:uid="{00000000-0010-0000-1E00-000008000000}" name="Spec Weight" dataDxfId="576">
      <calculatedColumnFormula>VLOOKUP($D3,SpecData,2,FALSE)</calculatedColumnFormula>
    </tableColumn>
    <tableColumn id="9" xr3:uid="{00000000-0010-0000-1E00-000009000000}" name="Avail Weight" dataDxfId="575">
      <calculatedColumnFormula>VLOOKUP($F3,AvailabilityData,2,FALSE)</calculatedColumnFormula>
    </tableColumn>
    <tableColumn id="10" xr3:uid="{00000000-0010-0000-1E00-00000A000000}" name="Score" dataDxfId="574">
      <calculatedColumnFormula>I3*J3</calculatedColumnFormula>
    </tableColumn>
    <tableColumn id="11" xr3:uid="{00000000-0010-0000-1E00-00000B000000}" name="Review Comments" dataDxfId="573" dataCellStyle="Normal 4"/>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F000000}" name="Table1581011121314172836" displayName="Table1581011121314172836" ref="B2:L231" totalsRowShown="0" headerRowDxfId="572" dataDxfId="571" tableBorderDxfId="570" headerRowCellStyle="Normal 4">
  <autoFilter ref="B2:L231" xr:uid="{00000000-0009-0000-0100-000023000000}"/>
  <tableColumns count="11">
    <tableColumn id="1" xr3:uid="{00000000-0010-0000-1F00-000001000000}" name="Spec_x000a_ID" dataDxfId="569" dataCellStyle="Normal 4"/>
    <tableColumn id="2" xr3:uid="{00000000-0010-0000-1F00-000002000000}" name="Spec Number" dataDxfId="568" dataCellStyle="Normal 4"/>
    <tableColumn id="3" xr3:uid="{00000000-0010-0000-1F00-000003000000}" name="Importance" dataDxfId="567" dataCellStyle="Normal 4"/>
    <tableColumn id="4" xr3:uid="{00000000-0010-0000-1F00-000004000000}" name="Description of Capability_x000a__x000a_Law Enforcement RMS_x000a_Personnel and Training" dataDxfId="566" dataCellStyle="Normal 3"/>
    <tableColumn id="5" xr3:uid="{00000000-0010-0000-1F00-000005000000}" name="Availability" dataDxfId="565" dataCellStyle="Normal 3"/>
    <tableColumn id="6" xr3:uid="{00000000-0010-0000-1F00-000006000000}" name="Descriptions" dataDxfId="564"/>
    <tableColumn id="7" xr3:uid="{00000000-0010-0000-1F00-000007000000}" name="Summary" dataDxfId="563" dataCellStyle="Normal 4"/>
    <tableColumn id="8" xr3:uid="{00000000-0010-0000-1F00-000008000000}" name="Spec Weight" dataDxfId="562" dataCellStyle="Normal 4">
      <calculatedColumnFormula>VLOOKUP($D3,SpecData,2,FALSE)</calculatedColumnFormula>
    </tableColumn>
    <tableColumn id="9" xr3:uid="{00000000-0010-0000-1F00-000009000000}" name="Avail Weight" dataDxfId="561" dataCellStyle="Normal 4">
      <calculatedColumnFormula>VLOOKUP($F3,AvailabilityData,2,FALSE)</calculatedColumnFormula>
    </tableColumn>
    <tableColumn id="10" xr3:uid="{00000000-0010-0000-1F00-00000A000000}" name="Score" dataDxfId="560" dataCellStyle="Normal 4">
      <calculatedColumnFormula>SUM(K4:K231)</calculatedColumnFormula>
    </tableColumn>
    <tableColumn id="11" xr3:uid="{00000000-0010-0000-1F00-00000B000000}" name="Review Comments" dataDxfId="559" dataCellStyle="Normal 4"/>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20000000}" name="Table122232425" displayName="Table122232425" ref="B2:L152" totalsRowShown="0" headerRowDxfId="558" dataDxfId="557" tableBorderDxfId="556" headerRowCellStyle="Normal 4">
  <autoFilter ref="B2:L152" xr:uid="{00000000-0009-0000-0100-000018000000}"/>
  <tableColumns count="11">
    <tableColumn id="1" xr3:uid="{00000000-0010-0000-2000-000001000000}" name="Spec_x000a_ID" dataDxfId="555" dataCellStyle="Normal 4"/>
    <tableColumn id="2" xr3:uid="{00000000-0010-0000-2000-000002000000}" name="Spec Number" dataDxfId="554" dataCellStyle="Normal 4"/>
    <tableColumn id="3" xr3:uid="{00000000-0010-0000-2000-000003000000}" name="Importance" dataDxfId="553" dataCellStyle="Normal 4"/>
    <tableColumn id="4" xr3:uid="{00000000-0010-0000-2000-000004000000}" name="Description of Capability_x000a__x000a_Law Enforcement RMS_x000a_Property Processing" dataDxfId="552" dataCellStyle="Normal 3"/>
    <tableColumn id="5" xr3:uid="{00000000-0010-0000-2000-000005000000}" name="Availability" dataDxfId="551" dataCellStyle="Normal 3"/>
    <tableColumn id="6" xr3:uid="{00000000-0010-0000-2000-000006000000}" name="Descriptions" dataDxfId="550"/>
    <tableColumn id="7" xr3:uid="{00000000-0010-0000-2000-000007000000}" name="Summary" dataDxfId="549"/>
    <tableColumn id="8" xr3:uid="{00000000-0010-0000-2000-000008000000}" name="Spec Weight" dataDxfId="548">
      <calculatedColumnFormula>VLOOKUP($D3,SpecData,2,FALSE)</calculatedColumnFormula>
    </tableColumn>
    <tableColumn id="9" xr3:uid="{00000000-0010-0000-2000-000009000000}" name="Avail Weight" dataDxfId="547">
      <calculatedColumnFormula>VLOOKUP($F3,AvailabilityData,2,FALSE)</calculatedColumnFormula>
    </tableColumn>
    <tableColumn id="10" xr3:uid="{00000000-0010-0000-2000-00000A000000}" name="Score" dataDxfId="546">
      <calculatedColumnFormula>I3*J3</calculatedColumnFormula>
    </tableColumn>
    <tableColumn id="11" xr3:uid="{00000000-0010-0000-2000-00000B000000}" name="Review Comments" dataDxfId="545" dataCellStyle="Normal 4"/>
  </tableColumns>
  <tableStyleInfo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21000000}" name="Table15810111213141728365" displayName="Table15810111213141728365" ref="B2:L52" totalsRowShown="0" headerRowDxfId="544" dataDxfId="543" tableBorderDxfId="542" headerRowCellStyle="Normal 4">
  <autoFilter ref="B2:L52" xr:uid="{00000000-0009-0000-0100-000004000000}"/>
  <tableColumns count="11">
    <tableColumn id="1" xr3:uid="{00000000-0010-0000-2100-000001000000}" name="Spec_x000a_ID" dataDxfId="541" dataCellStyle="Normal 4"/>
    <tableColumn id="2" xr3:uid="{00000000-0010-0000-2100-000002000000}" name="Spec Number" dataDxfId="540" dataCellStyle="Normal 4"/>
    <tableColumn id="3" xr3:uid="{00000000-0010-0000-2100-000003000000}" name="Importance" dataDxfId="539" dataCellStyle="Normal 4"/>
    <tableColumn id="4" xr3:uid="{00000000-0010-0000-2100-000004000000}" name="Description of Capability_x000a__x000a_Law Enforcement RMS_x000a_Tickets and Citations" dataDxfId="538" dataCellStyle="Normal 3"/>
    <tableColumn id="5" xr3:uid="{00000000-0010-0000-2100-000005000000}" name="Availability" dataDxfId="537" dataCellStyle="Normal 3"/>
    <tableColumn id="6" xr3:uid="{00000000-0010-0000-2100-000006000000}" name="Descriptions" dataDxfId="536"/>
    <tableColumn id="7" xr3:uid="{00000000-0010-0000-2100-000007000000}" name="Summary" dataDxfId="535" dataCellStyle="Normal 4"/>
    <tableColumn id="8" xr3:uid="{00000000-0010-0000-2100-000008000000}" name="Spec Weight" dataDxfId="534" dataCellStyle="Normal 4">
      <calculatedColumnFormula>VLOOKUP($D3,SpecData,2,FALSE)</calculatedColumnFormula>
    </tableColumn>
    <tableColumn id="9" xr3:uid="{00000000-0010-0000-2100-000009000000}" name="Avail Weight" dataDxfId="533" dataCellStyle="Normal 4">
      <calculatedColumnFormula>VLOOKUP($F3,AvailabilityData,2,FALSE)</calculatedColumnFormula>
    </tableColumn>
    <tableColumn id="10" xr3:uid="{00000000-0010-0000-2100-00000A000000}" name="Score" dataDxfId="532" dataCellStyle="Normal 4">
      <calculatedColumnFormula>SUM(K4:K52)</calculatedColumnFormula>
    </tableColumn>
    <tableColumn id="11" xr3:uid="{00000000-0010-0000-2100-00000B000000}" name="Review Comments" dataDxfId="531" dataCellStyle="Normal 4"/>
  </tableColumns>
  <tableStyleInfo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22000000}" name="Table158101112131417283656" displayName="Table158101112131417283656" ref="B2:L80" totalsRowShown="0" headerRowDxfId="530" dataDxfId="529" tableBorderDxfId="528" headerRowCellStyle="Normal 4">
  <autoFilter ref="B2:L80" xr:uid="{00000000-0009-0000-0100-000005000000}"/>
  <tableColumns count="11">
    <tableColumn id="1" xr3:uid="{00000000-0010-0000-2200-000001000000}" name="Spec_x000a_ID" dataDxfId="527" dataCellStyle="Normal 4"/>
    <tableColumn id="2" xr3:uid="{00000000-0010-0000-2200-000002000000}" name="Spec Number" dataDxfId="526" dataCellStyle="Normal 4"/>
    <tableColumn id="3" xr3:uid="{00000000-0010-0000-2200-000003000000}" name="Importance" dataDxfId="525" dataCellStyle="Normal 4"/>
    <tableColumn id="4" xr3:uid="{00000000-0010-0000-2200-000004000000}" name="Description of Capability_x000a__x000a_Law Enforcement RMS_x000a_Wants and Warrants" dataDxfId="524" dataCellStyle="Normal 3"/>
    <tableColumn id="5" xr3:uid="{00000000-0010-0000-2200-000005000000}" name="Availability" dataDxfId="523" dataCellStyle="Normal 3"/>
    <tableColumn id="6" xr3:uid="{00000000-0010-0000-2200-000006000000}" name="Descriptions" dataDxfId="522"/>
    <tableColumn id="7" xr3:uid="{00000000-0010-0000-2200-000007000000}" name="Summary" dataDxfId="521" dataCellStyle="Normal 4"/>
    <tableColumn id="8" xr3:uid="{00000000-0010-0000-2200-000008000000}" name="Spec Weight" dataDxfId="520" dataCellStyle="Normal 4">
      <calculatedColumnFormula>VLOOKUP($D3,SpecData,2,FALSE)</calculatedColumnFormula>
    </tableColumn>
    <tableColumn id="9" xr3:uid="{00000000-0010-0000-2200-000009000000}" name="Avail Weight" dataDxfId="519" dataCellStyle="Normal 4">
      <calculatedColumnFormula>VLOOKUP($F3,AvailabilityData,2,FALSE)</calculatedColumnFormula>
    </tableColumn>
    <tableColumn id="10" xr3:uid="{00000000-0010-0000-2200-00000A000000}" name="Score" dataDxfId="518" dataCellStyle="Normal 4">
      <calculatedColumnFormula>SUM(K5:K80)</calculatedColumnFormula>
    </tableColumn>
    <tableColumn id="11" xr3:uid="{00000000-0010-0000-2200-00000B000000}" name="Review Comments" dataDxfId="517" dataCellStyle="Normal 4"/>
  </tableColumns>
  <tableStyleInfo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3000000}" name="Table15810111213141728365634" displayName="Table15810111213141728365634" ref="B2:L32" totalsRowShown="0" headerRowDxfId="516" dataDxfId="515" tableBorderDxfId="514" headerRowCellStyle="Normal 4">
  <autoFilter ref="B2:L32" xr:uid="{00000000-0009-0000-0100-000021000000}"/>
  <tableColumns count="11">
    <tableColumn id="1" xr3:uid="{00000000-0010-0000-2300-000001000000}" name="Spec_x000a_ID" dataDxfId="513" dataCellStyle="Normal 4"/>
    <tableColumn id="2" xr3:uid="{00000000-0010-0000-2300-000002000000}" name="Spec Number" dataDxfId="512" dataCellStyle="Normal 4"/>
    <tableColumn id="3" xr3:uid="{00000000-0010-0000-2300-000003000000}" name="Importance" dataDxfId="511" dataCellStyle="Normal 4"/>
    <tableColumn id="4" xr3:uid="{00000000-0010-0000-2300-000004000000}" name="Description of Capability_x000a__x000a_RMS Interface_x000a_Bar Coding" dataDxfId="510" dataCellStyle="Normal 3"/>
    <tableColumn id="5" xr3:uid="{00000000-0010-0000-2300-000005000000}" name="Availability" dataDxfId="509" dataCellStyle="Normal 3"/>
    <tableColumn id="6" xr3:uid="{00000000-0010-0000-2300-000006000000}" name="Descriptions" dataDxfId="508"/>
    <tableColumn id="7" xr3:uid="{00000000-0010-0000-2300-000007000000}" name="Summary" dataDxfId="507" dataCellStyle="Normal 4"/>
    <tableColumn id="8" xr3:uid="{00000000-0010-0000-2300-000008000000}" name="Spec Weight" dataDxfId="506" dataCellStyle="Normal 4">
      <calculatedColumnFormula>VLOOKUP($D3,SpecData,2,FALSE)</calculatedColumnFormula>
    </tableColumn>
    <tableColumn id="9" xr3:uid="{00000000-0010-0000-2300-000009000000}" name="Avail Weight" dataDxfId="505" dataCellStyle="Normal 4">
      <calculatedColumnFormula>VLOOKUP($F3,AvailabilityData,2,FALSE)</calculatedColumnFormula>
    </tableColumn>
    <tableColumn id="10" xr3:uid="{00000000-0010-0000-2300-00000A000000}" name="Score" dataDxfId="504" dataCellStyle="Normal 4">
      <calculatedColumnFormula>SUM(K4:K32)</calculatedColumnFormula>
    </tableColumn>
    <tableColumn id="11" xr3:uid="{00000000-0010-0000-2300-00000B000000}" name="Review Comments" dataDxfId="503" dataCellStyle="Normal 4"/>
  </tableColumns>
  <tableStyleInfo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4000000}" name="Table1581011121314172836563437" displayName="Table1581011121314172836563437" ref="B2:L341" totalsRowShown="0" headerRowDxfId="502" dataDxfId="501" tableBorderDxfId="500" headerRowCellStyle="Normal 4">
  <autoFilter ref="B2:L341" xr:uid="{00000000-0009-0000-0100-000024000000}"/>
  <tableColumns count="11">
    <tableColumn id="1" xr3:uid="{00000000-0010-0000-2400-000001000000}" name="Spec_x000a_ID" dataDxfId="499" dataCellStyle="Normal 4"/>
    <tableColumn id="2" xr3:uid="{00000000-0010-0000-2400-000002000000}" name="Spec Number" dataDxfId="498" dataCellStyle="Normal 4"/>
    <tableColumn id="3" xr3:uid="{00000000-0010-0000-2400-000003000000}" name="Importance" dataDxfId="497" dataCellStyle="Normal 4"/>
    <tableColumn id="4" xr3:uid="{00000000-0010-0000-2400-000004000000}" name="Description of Capability_x000a__x000a_RMS Interface_x000a_Asset Tracking" dataDxfId="496" dataCellStyle="Normal 3"/>
    <tableColumn id="5" xr3:uid="{00000000-0010-0000-2400-000005000000}" name="Availability" dataDxfId="495" dataCellStyle="Normal 3"/>
    <tableColumn id="6" xr3:uid="{00000000-0010-0000-2400-000006000000}" name="Descriptions" dataDxfId="494"/>
    <tableColumn id="7" xr3:uid="{00000000-0010-0000-2400-000007000000}" name="Summary" dataDxfId="493" dataCellStyle="Normal 4"/>
    <tableColumn id="8" xr3:uid="{00000000-0010-0000-2400-000008000000}" name="Spec Weight" dataDxfId="492" dataCellStyle="Normal 4">
      <calculatedColumnFormula>VLOOKUP($D3,SpecData,2,FALSE)</calculatedColumnFormula>
    </tableColumn>
    <tableColumn id="9" xr3:uid="{00000000-0010-0000-2400-000009000000}" name="Avail Weight" dataDxfId="491" dataCellStyle="Normal 4">
      <calculatedColumnFormula>VLOOKUP($F3,AvailabilityData,2,FALSE)</calculatedColumnFormula>
    </tableColumn>
    <tableColumn id="10" xr3:uid="{00000000-0010-0000-2400-00000A000000}" name="Score" dataDxfId="490" dataCellStyle="Normal 4">
      <calculatedColumnFormula>SUM(K4:K341)</calculatedColumnFormula>
    </tableColumn>
    <tableColumn id="11" xr3:uid="{00000000-0010-0000-2400-00000B000000}" name="Review Comments" dataDxfId="489" dataCellStyle="Normal 4"/>
  </tableColumns>
  <tableStyleInfo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4A5D4E8-7F66-44F8-A64C-A008FBF2D9A5}" name="Table1581039" displayName="Table1581039" ref="B2:L19" totalsRowShown="0" headerRowDxfId="488" dataDxfId="487" tableBorderDxfId="486" headerRowCellStyle="Normal 4">
  <autoFilter ref="B2:L19" xr:uid="{00000000-0009-0000-0100-000009000000}"/>
  <tableColumns count="11">
    <tableColumn id="1" xr3:uid="{3AFEBDC7-546F-4931-955D-EED8772A7BC0}" name="Spec_x000a_ID" dataDxfId="485" dataCellStyle="Normal 4"/>
    <tableColumn id="2" xr3:uid="{39DD7513-D9CC-4884-841C-CE53DC2FBD86}" name="Spec Number" dataDxfId="484" dataCellStyle="Normal 4"/>
    <tableColumn id="3" xr3:uid="{4D9CAB70-21AA-4355-8FBA-7ADFDA9EF44D}" name="Importance" dataDxfId="483" dataCellStyle="Normal 4"/>
    <tableColumn id="4" xr3:uid="{6D108BB4-946E-4E83-9C08-730A1213ED04}" name="Description of Capability_x000a__x000a_CAD Interface LiveScan Module" dataDxfId="482" dataCellStyle="Normal 3"/>
    <tableColumn id="5" xr3:uid="{11392582-9231-4BBE-8A53-01D6F0EC4BB3}" name="Availability" dataDxfId="481" dataCellStyle="Normal 3"/>
    <tableColumn id="6" xr3:uid="{9ED67BE4-B1FA-4D95-8782-AD143FAEC640}" name="Descriptions" dataDxfId="480"/>
    <tableColumn id="7" xr3:uid="{6B9D507B-0C6C-4179-B389-BD51125C3B8C}" name="Summary" dataDxfId="479" dataCellStyle="Normal 4"/>
    <tableColumn id="8" xr3:uid="{BE986362-ADCA-40C3-8FCE-B71D4C0F8D35}" name="Spec Weight" dataDxfId="478" dataCellStyle="Normal 4">
      <calculatedColumnFormula>VLOOKUP($D3,SpecData,2,FALSE)</calculatedColumnFormula>
    </tableColumn>
    <tableColumn id="9" xr3:uid="{6E4EBA16-A6AF-405C-8DBE-2D1B54AF4486}" name="Avail Weight" dataDxfId="477" dataCellStyle="Normal 4">
      <calculatedColumnFormula>VLOOKUP($F3,AvailabilityData,2,FALSE)</calculatedColumnFormula>
    </tableColumn>
    <tableColumn id="10" xr3:uid="{2390048F-2FE7-439D-BC17-289333E431BF}" name="Score" dataDxfId="476" dataCellStyle="Normal 4">
      <calculatedColumnFormula>SUM(K4:K478)</calculatedColumnFormula>
    </tableColumn>
    <tableColumn id="11" xr3:uid="{492658D1-F257-43B7-B4DC-6F7E2E8D031F}" name="Review Comments" dataDxfId="475" dataCellStyle="Normal 4"/>
  </tableColumns>
  <tableStyleInfo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DCA5A333-E687-4C68-9F67-AD4C3A3EF42E}" name="Table15810111213141640" displayName="Table15810111213141640" ref="B2:L19" totalsRowShown="0" headerRowDxfId="474" dataDxfId="473" tableBorderDxfId="472" headerRowCellStyle="Normal 4">
  <autoFilter ref="B2:L19" xr:uid="{00000000-0009-0000-0100-00000F000000}"/>
  <tableColumns count="11">
    <tableColumn id="1" xr3:uid="{1C825FF8-6E33-4D8D-B2F9-9FD5EC5EDAEE}" name="Spec_x000a_ID" dataDxfId="471" dataCellStyle="Normal 4"/>
    <tableColumn id="2" xr3:uid="{708515D1-DEDC-4607-B0D9-D67F62FABBC0}" name="Spec Number" dataDxfId="470" dataCellStyle="Normal 4"/>
    <tableColumn id="3" xr3:uid="{49BC2D60-929F-44FC-958B-C0BFD0AF68AD}" name="Importance" dataDxfId="469" dataCellStyle="Normal 4"/>
    <tableColumn id="4" xr3:uid="{43E08051-B764-41D8-B820-009ED149F184}" name="Description of Capability_x000a__x000a_CAD Interface Forms/Report Writing Tool" dataDxfId="468" dataCellStyle="Normal 3"/>
    <tableColumn id="5" xr3:uid="{B9C05C46-756F-4B81-B5A6-B048EE8BB2A8}" name="Availability" dataDxfId="467" dataCellStyle="Normal 3"/>
    <tableColumn id="6" xr3:uid="{5B9285F4-B2FE-41B3-9C2F-FEB1FB60D3F3}" name="Descriptions" dataDxfId="466"/>
    <tableColumn id="7" xr3:uid="{31279C38-31C0-43F2-828E-EB74A13AC17E}" name="Summary" dataDxfId="465" dataCellStyle="Normal 4"/>
    <tableColumn id="8" xr3:uid="{6DEDD683-DF25-4C15-9C04-8D107FE332E2}" name="Spec Weight" dataDxfId="464" dataCellStyle="Normal 4">
      <calculatedColumnFormula>VLOOKUP($D3,SpecData,2,FALSE)</calculatedColumnFormula>
    </tableColumn>
    <tableColumn id="9" xr3:uid="{40C333A9-8BE5-4260-846A-560000055448}" name="Avail Weight" dataDxfId="463" dataCellStyle="Normal 4">
      <calculatedColumnFormula>VLOOKUP($F3,AvailabilityData,2,FALSE)</calculatedColumnFormula>
    </tableColumn>
    <tableColumn id="10" xr3:uid="{B543210A-CAA5-442A-8DA1-BC5952791D4E}" name="Score" dataDxfId="462" dataCellStyle="Normal 4">
      <calculatedColumnFormula>SUM(K4:K478)</calculatedColumnFormula>
    </tableColumn>
    <tableColumn id="11" xr3:uid="{F01C1BCC-1B12-4C28-AA5B-7D5898C67B0F}" name="Review Comments" dataDxfId="461"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134" displayName="Table134" ref="B2:L23" totalsRowShown="0" headerRowDxfId="965" dataDxfId="964" tableBorderDxfId="963" headerRowCellStyle="Normal 4">
  <autoFilter ref="B2:L23" xr:uid="{00000000-0009-0000-0100-000003000000}"/>
  <tableColumns count="11">
    <tableColumn id="1" xr3:uid="{00000000-0010-0000-0300-000001000000}" name="Spec_x000a_ID" dataDxfId="962" dataCellStyle="Normal 4"/>
    <tableColumn id="2" xr3:uid="{00000000-0010-0000-0300-000002000000}" name="Spec Number" dataDxfId="961" dataCellStyle="Normal 4"/>
    <tableColumn id="3" xr3:uid="{00000000-0010-0000-0300-000003000000}" name="Importance" dataDxfId="960" dataCellStyle="Normal 4"/>
    <tableColumn id="4" xr3:uid="{00000000-0010-0000-0300-000004000000}" name="Description of Capability_x000a__x000a_Law Enforcement RMS_x000a_Activity Time Tracking" dataDxfId="959" dataCellStyle="Normal 3"/>
    <tableColumn id="5" xr3:uid="{00000000-0010-0000-0300-000005000000}" name="Availability" dataDxfId="958" dataCellStyle="Normal 3"/>
    <tableColumn id="6" xr3:uid="{00000000-0010-0000-0300-000006000000}" name="Descriptions" dataDxfId="957"/>
    <tableColumn id="7" xr3:uid="{00000000-0010-0000-0300-000007000000}" name="Summary" dataDxfId="956"/>
    <tableColumn id="8" xr3:uid="{00000000-0010-0000-0300-000008000000}" name="Spec Weight" dataDxfId="955">
      <calculatedColumnFormula>VLOOKUP($D3,SpecData,2,FALSE)</calculatedColumnFormula>
    </tableColumn>
    <tableColumn id="9" xr3:uid="{00000000-0010-0000-0300-000009000000}" name="Avail Weight" dataDxfId="954">
      <calculatedColumnFormula>VLOOKUP($F3,AvailabilityData,2,FALSE)</calculatedColumnFormula>
    </tableColumn>
    <tableColumn id="10" xr3:uid="{00000000-0010-0000-0300-00000A000000}" name="Score" dataDxfId="953">
      <calculatedColumnFormula>SUM(K4:K301)</calculatedColumnFormula>
    </tableColumn>
    <tableColumn id="11" xr3:uid="{00000000-0010-0000-0300-00000B000000}" name="Review Comments" dataDxfId="952" dataCellStyle="Normal 4"/>
  </tableColumns>
  <tableStyleInfo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FF47DC59-1CA3-4743-9D21-D57FE48C0CD2}" name="Table1222324275" displayName="Table1222324275" ref="B2:L23" totalsRowShown="0" headerRowDxfId="460" dataDxfId="459" tableBorderDxfId="458" headerRowCellStyle="Normal 4">
  <autoFilter ref="B2:L23" xr:uid="{00000000-0009-0000-0100-00001A000000}"/>
  <tableColumns count="11">
    <tableColumn id="1" xr3:uid="{E679BC25-B0DC-48CD-B385-92F846197950}" name="Spec_x000a_ID" dataDxfId="457" dataCellStyle="Normal 4"/>
    <tableColumn id="2" xr3:uid="{42E34BD0-591B-4D6C-B5D5-91D462E6E7D1}" name="Spec Number" dataDxfId="456" dataCellStyle="Normal 4"/>
    <tableColumn id="3" xr3:uid="{51B989C3-074A-4B5B-B488-6C8D51E39348}" name="Importance" dataDxfId="455" dataCellStyle="Normal 4"/>
    <tableColumn id="4" xr3:uid="{E6DE91BE-846D-48BF-ACF7-0B6EC4230D38}" name="Description of Capability_x000a__x000a_CAD Interface LE Records Management System" dataDxfId="454" dataCellStyle="Normal 3"/>
    <tableColumn id="5" xr3:uid="{ECAAF508-C2A5-4496-919A-D5D993F4E620}" name="Availability" dataDxfId="453" dataCellStyle="Normal 3"/>
    <tableColumn id="6" xr3:uid="{CDDE598F-BDFB-4C86-8F55-358E48A70E41}" name="Descriptions" dataDxfId="452"/>
    <tableColumn id="7" xr3:uid="{6DB343F0-F424-49B1-B860-21718E8D0F72}" name="Summary" dataDxfId="451"/>
    <tableColumn id="8" xr3:uid="{C3EE6E98-C628-4249-875B-5AB84AD6946E}" name="Spec Weight" dataDxfId="450">
      <calculatedColumnFormula>VLOOKUP($D3,SpecData,2,FALSE)</calculatedColumnFormula>
    </tableColumn>
    <tableColumn id="9" xr3:uid="{171B19C3-0ED6-4E35-BDED-EC8AC8D268F6}" name="Avail Weight" dataDxfId="449">
      <calculatedColumnFormula>VLOOKUP($F3,AvailabilityData,2,FALSE)</calculatedColumnFormula>
    </tableColumn>
    <tableColumn id="10" xr3:uid="{CC2AF11D-1793-4895-8D97-9B3B15084A22}" name="Score" dataDxfId="448">
      <calculatedColumnFormula>I3*J3</calculatedColumnFormula>
    </tableColumn>
    <tableColumn id="11" xr3:uid="{7A418A66-6CA6-4057-974C-CA6AE93FBA18}" name="Review Comments" dataDxfId="447"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4000000}" name="Table1222331" displayName="Table1222331" ref="B2:L19" totalsRowShown="0" headerRowDxfId="951" dataDxfId="950" tableBorderDxfId="949" headerRowCellStyle="Normal 4">
  <autoFilter ref="B2:L19" xr:uid="{00000000-0009-0000-0100-00001E000000}"/>
  <tableColumns count="11">
    <tableColumn id="1" xr3:uid="{00000000-0010-0000-0400-000001000000}" name="Spec_x000a_ID" dataDxfId="948" dataCellStyle="Normal 4"/>
    <tableColumn id="2" xr3:uid="{00000000-0010-0000-0400-000002000000}" name="Spec Number" dataDxfId="947" dataCellStyle="Normal 4"/>
    <tableColumn id="3" xr3:uid="{00000000-0010-0000-0400-000003000000}" name="Importance" dataDxfId="946" dataCellStyle="Normal 4"/>
    <tableColumn id="4" xr3:uid="{00000000-0010-0000-0400-000004000000}" name="Description of Capability_x000a__x000a_Law Enforcement RMS_x000a_Alarm Tracking and Billing" dataDxfId="945" dataCellStyle="Normal 3"/>
    <tableColumn id="5" xr3:uid="{00000000-0010-0000-0400-000005000000}" name="Availability" dataDxfId="944" dataCellStyle="Normal 3"/>
    <tableColumn id="6" xr3:uid="{00000000-0010-0000-0400-000006000000}" name="Descriptions" dataDxfId="943"/>
    <tableColumn id="7" xr3:uid="{00000000-0010-0000-0400-000007000000}" name="Summary" dataDxfId="942"/>
    <tableColumn id="8" xr3:uid="{00000000-0010-0000-0400-000008000000}" name="Spec Weight" dataDxfId="941">
      <calculatedColumnFormula>VLOOKUP($D3,SpecData,2,FALSE)</calculatedColumnFormula>
    </tableColumn>
    <tableColumn id="9" xr3:uid="{00000000-0010-0000-0400-000009000000}" name="Avail Weight" dataDxfId="940">
      <calculatedColumnFormula>VLOOKUP($F3,AvailabilityData,2,FALSE)</calculatedColumnFormula>
    </tableColumn>
    <tableColumn id="10" xr3:uid="{00000000-0010-0000-0400-00000A000000}" name="Score" dataDxfId="939">
      <calculatedColumnFormula>I3*J3</calculatedColumnFormula>
    </tableColumn>
    <tableColumn id="11" xr3:uid="{00000000-0010-0000-0400-00000B000000}" name="Review Comments" dataDxfId="938"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121" displayName="Table121" ref="B2:L47" totalsRowShown="0" headerRowDxfId="937" dataDxfId="936" tableBorderDxfId="935" headerRowCellStyle="Normal 4">
  <autoFilter ref="B2:L47" xr:uid="{00000000-0009-0000-0100-000014000000}"/>
  <tableColumns count="11">
    <tableColumn id="1" xr3:uid="{00000000-0010-0000-0500-000001000000}" name="Spec_x000a_ID" dataDxfId="934" dataCellStyle="Normal 4"/>
    <tableColumn id="2" xr3:uid="{00000000-0010-0000-0500-000002000000}" name="Spec Number" dataDxfId="933" dataCellStyle="Normal 4"/>
    <tableColumn id="3" xr3:uid="{00000000-0010-0000-0500-000003000000}" name="Importance" dataDxfId="932" dataCellStyle="Normal 4"/>
    <tableColumn id="4" xr3:uid="{00000000-0010-0000-0500-000004000000}" name="Description of Capability_x000a__x000a_Law Enforcement RMS_x000a_Animal Control" dataDxfId="931" dataCellStyle="Normal 3"/>
    <tableColumn id="5" xr3:uid="{00000000-0010-0000-0500-000005000000}" name="Availability" dataDxfId="930" dataCellStyle="Normal 3"/>
    <tableColumn id="6" xr3:uid="{00000000-0010-0000-0500-000006000000}" name="Descriptions" dataDxfId="929"/>
    <tableColumn id="7" xr3:uid="{00000000-0010-0000-0500-000007000000}" name="Summary" dataDxfId="928"/>
    <tableColumn id="8" xr3:uid="{00000000-0010-0000-0500-000008000000}" name="Spec Weight" dataDxfId="927">
      <calculatedColumnFormula>VLOOKUP($D3,SpecData,2,FALSE)</calculatedColumnFormula>
    </tableColumn>
    <tableColumn id="9" xr3:uid="{00000000-0010-0000-0500-000009000000}" name="Avail Weight" dataDxfId="926">
      <calculatedColumnFormula>VLOOKUP($F3,AvailabilityData,2,FALSE)</calculatedColumnFormula>
    </tableColumn>
    <tableColumn id="10" xr3:uid="{00000000-0010-0000-0500-00000A000000}" name="Score" dataDxfId="925">
      <calculatedColumnFormula>I3*J3</calculatedColumnFormula>
    </tableColumn>
    <tableColumn id="11" xr3:uid="{00000000-0010-0000-0500-00000B000000}" name="Review Comments" dataDxfId="924" dataCellStyle="Normal 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122" displayName="Table122" ref="B2:L71" totalsRowShown="0" headerRowDxfId="923" dataDxfId="922" tableBorderDxfId="921" headerRowCellStyle="Normal 4">
  <autoFilter ref="B2:L71" xr:uid="{00000000-0009-0000-0100-000015000000}"/>
  <tableColumns count="11">
    <tableColumn id="1" xr3:uid="{00000000-0010-0000-0600-000001000000}" name="Spec_x000a_ID" dataDxfId="920" dataCellStyle="Normal 4"/>
    <tableColumn id="2" xr3:uid="{00000000-0010-0000-0600-000002000000}" name="Spec Number" dataDxfId="919" dataCellStyle="Normal 4"/>
    <tableColumn id="3" xr3:uid="{00000000-0010-0000-0600-000003000000}" name="Importance" dataDxfId="918" dataCellStyle="Normal 4"/>
    <tableColumn id="4" xr3:uid="{00000000-0010-0000-0600-000004000000}" name="Description of Capability_x000a__x000a_Law Enforcement RMS_x000a_Arrest Records" dataDxfId="917" dataCellStyle="Normal 3"/>
    <tableColumn id="5" xr3:uid="{00000000-0010-0000-0600-000005000000}" name="Availability" dataDxfId="916" dataCellStyle="Normal 3"/>
    <tableColumn id="6" xr3:uid="{00000000-0010-0000-0600-000006000000}" name="Descriptions" dataDxfId="915"/>
    <tableColumn id="7" xr3:uid="{00000000-0010-0000-0600-000007000000}" name="Summary" dataDxfId="914"/>
    <tableColumn id="8" xr3:uid="{00000000-0010-0000-0600-000008000000}" name="Spec Weight" dataDxfId="913">
      <calculatedColumnFormula>VLOOKUP($D3,SpecData,2,FALSE)</calculatedColumnFormula>
    </tableColumn>
    <tableColumn id="9" xr3:uid="{00000000-0010-0000-0600-000009000000}" name="Avail Weight" dataDxfId="912">
      <calculatedColumnFormula>VLOOKUP($F3,AvailabilityData,2,FALSE)</calculatedColumnFormula>
    </tableColumn>
    <tableColumn id="10" xr3:uid="{00000000-0010-0000-0600-00000A000000}" name="Score" dataDxfId="911">
      <calculatedColumnFormula>I3*J3</calculatedColumnFormula>
    </tableColumn>
    <tableColumn id="11" xr3:uid="{00000000-0010-0000-0600-00000B000000}" name="Review Comments" dataDxfId="910" dataCellStyle="Normal 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7000000}" name="Table157" displayName="Table157" ref="B2:L30" totalsRowShown="0" headerRowDxfId="909" dataDxfId="908" tableBorderDxfId="907" headerRowCellStyle="Normal 4">
  <autoFilter ref="B2:L30" xr:uid="{00000000-0009-0000-0100-000006000000}"/>
  <tableColumns count="11">
    <tableColumn id="1" xr3:uid="{00000000-0010-0000-0700-000001000000}" name="Spec_x000a_ID" dataDxfId="906" dataCellStyle="Normal 4"/>
    <tableColumn id="2" xr3:uid="{00000000-0010-0000-0700-000002000000}" name="Spec Number" dataDxfId="905" dataCellStyle="Normal 4"/>
    <tableColumn id="3" xr3:uid="{00000000-0010-0000-0700-000003000000}" name="Importance" dataDxfId="904" dataCellStyle="Normal 4"/>
    <tableColumn id="4" xr3:uid="{00000000-0010-0000-0700-000004000000}" name="Description of Capability_x000a__x000a_Law Enforcement RMS_x000a_Bicycle Registration" dataDxfId="903" dataCellStyle="Normal 3"/>
    <tableColumn id="5" xr3:uid="{00000000-0010-0000-0700-000005000000}" name="Availability" dataDxfId="902" dataCellStyle="Normal 3"/>
    <tableColumn id="6" xr3:uid="{00000000-0010-0000-0700-000006000000}" name="Descriptions" dataDxfId="901"/>
    <tableColumn id="7" xr3:uid="{00000000-0010-0000-0700-000007000000}" name="Summary" dataDxfId="900" dataCellStyle="Normal 4"/>
    <tableColumn id="8" xr3:uid="{00000000-0010-0000-0700-000008000000}" name="Spec Weight" dataDxfId="899" dataCellStyle="Normal 4">
      <calculatedColumnFormula>VLOOKUP($D3,SpecData,2,FALSE)</calculatedColumnFormula>
    </tableColumn>
    <tableColumn id="9" xr3:uid="{00000000-0010-0000-0700-000009000000}" name="Avail Weight" dataDxfId="898" dataCellStyle="Normal 4">
      <calculatedColumnFormula>VLOOKUP($F3,AvailabilityData,2,FALSE)</calculatedColumnFormula>
    </tableColumn>
    <tableColumn id="10" xr3:uid="{00000000-0010-0000-0700-00000A000000}" name="Score" dataDxfId="897" dataCellStyle="Normal 4">
      <calculatedColumnFormula>SUM(K4:K465)</calculatedColumnFormula>
    </tableColumn>
    <tableColumn id="11" xr3:uid="{00000000-0010-0000-0700-00000B000000}" name="Review Comments" dataDxfId="896" dataCellStyle="Normal 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158" displayName="Table158" ref="B2:L41" totalsRowShown="0" headerRowDxfId="895" dataDxfId="894" tableBorderDxfId="893" headerRowCellStyle="Normal 4">
  <autoFilter ref="B2:L41" xr:uid="{00000000-0009-0000-0100-000007000000}"/>
  <tableColumns count="11">
    <tableColumn id="1" xr3:uid="{00000000-0010-0000-0800-000001000000}" name="Spec_x000a_ID" dataDxfId="892" dataCellStyle="Normal 4"/>
    <tableColumn id="2" xr3:uid="{00000000-0010-0000-0800-000002000000}" name="Spec Number" dataDxfId="891" dataCellStyle="Normal 4"/>
    <tableColumn id="3" xr3:uid="{00000000-0010-0000-0800-000003000000}" name="Importance" dataDxfId="890" dataCellStyle="Normal 4"/>
    <tableColumn id="4" xr3:uid="{00000000-0010-0000-0800-000004000000}" name="Description of Capability_x000a__x000a_Law Enforcement RMS_x000a_Booking" dataDxfId="889" dataCellStyle="Normal 3"/>
    <tableColumn id="5" xr3:uid="{00000000-0010-0000-0800-000005000000}" name="Availability" dataDxfId="888" dataCellStyle="Normal 3"/>
    <tableColumn id="6" xr3:uid="{00000000-0010-0000-0800-000006000000}" name="Descriptions" dataDxfId="887"/>
    <tableColumn id="7" xr3:uid="{00000000-0010-0000-0800-000007000000}" name="Summary" dataDxfId="886" dataCellStyle="Normal 4"/>
    <tableColumn id="8" xr3:uid="{00000000-0010-0000-0800-000008000000}" name="Spec Weight" dataDxfId="885" dataCellStyle="Normal 4">
      <calculatedColumnFormula>VLOOKUP($D3,SpecData,2,FALSE)</calculatedColumnFormula>
    </tableColumn>
    <tableColumn id="9" xr3:uid="{00000000-0010-0000-0800-000009000000}" name="Avail Weight" dataDxfId="884" dataCellStyle="Normal 4">
      <calculatedColumnFormula>VLOOKUP($F3,AvailabilityData,2,FALSE)</calculatedColumnFormula>
    </tableColumn>
    <tableColumn id="10" xr3:uid="{00000000-0010-0000-0800-00000A000000}" name="Score" dataDxfId="883" dataCellStyle="Normal 4">
      <calculatedColumnFormula>SUM(K4:K471)</calculatedColumnFormula>
    </tableColumn>
    <tableColumn id="11" xr3:uid="{00000000-0010-0000-0800-00000B000000}" name="Review Comments" dataDxfId="882" dataCellStyle="Normal 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J166"/>
  <sheetViews>
    <sheetView showGridLines="0" zoomScale="70" zoomScaleNormal="70" zoomScalePageLayoutView="70" workbookViewId="0">
      <selection activeCell="C22" sqref="C22"/>
    </sheetView>
  </sheetViews>
  <sheetFormatPr defaultColWidth="0" defaultRowHeight="14.4" zeroHeight="1" x14ac:dyDescent="0.3"/>
  <cols>
    <col min="1" max="1" width="0.77734375" customWidth="1"/>
    <col min="2" max="2" width="14.77734375" customWidth="1"/>
    <col min="3" max="3" width="53.21875" customWidth="1"/>
    <col min="4" max="9" width="18.77734375" customWidth="1"/>
    <col min="10" max="10" width="0.77734375" customWidth="1"/>
    <col min="11" max="16384" width="9.21875" hidden="1"/>
  </cols>
  <sheetData>
    <row r="1" spans="2:9" ht="7.2" customHeight="1" thickBot="1" x14ac:dyDescent="0.35"/>
    <row r="2" spans="2:9" ht="32.1" customHeight="1" thickBot="1" x14ac:dyDescent="0.35">
      <c r="B2" s="430" t="s">
        <v>0</v>
      </c>
      <c r="C2" s="431"/>
      <c r="D2" s="431"/>
      <c r="E2" s="431"/>
      <c r="F2" s="431"/>
      <c r="G2" s="431"/>
      <c r="H2" s="431"/>
      <c r="I2" s="432"/>
    </row>
    <row r="3" spans="2:9" ht="3.75" customHeight="1" x14ac:dyDescent="0.3">
      <c r="B3" s="107"/>
      <c r="C3" s="108"/>
      <c r="D3" s="108"/>
      <c r="E3" s="108"/>
      <c r="F3" s="108"/>
      <c r="G3" s="108"/>
      <c r="H3" s="108"/>
      <c r="I3" s="109"/>
    </row>
    <row r="4" spans="2:9" ht="22.2" customHeight="1" x14ac:dyDescent="0.3">
      <c r="B4" s="66" t="s">
        <v>1</v>
      </c>
      <c r="C4" s="17"/>
      <c r="D4" s="17"/>
      <c r="E4" s="17"/>
      <c r="F4" s="18"/>
      <c r="G4" s="22" t="s">
        <v>2</v>
      </c>
      <c r="H4" s="17"/>
      <c r="I4" s="67"/>
    </row>
    <row r="5" spans="2:9" ht="3.75" customHeight="1" thickBot="1" x14ac:dyDescent="0.35">
      <c r="B5" s="110"/>
      <c r="C5" s="111"/>
      <c r="D5" s="111"/>
      <c r="E5" s="111"/>
      <c r="F5" s="111"/>
      <c r="G5" s="111"/>
      <c r="H5" s="111"/>
      <c r="I5" s="112"/>
    </row>
    <row r="6" spans="2:9" ht="36.75" customHeight="1" thickBot="1" x14ac:dyDescent="0.35">
      <c r="B6" s="142" t="s">
        <v>3</v>
      </c>
      <c r="C6" s="143"/>
      <c r="D6" s="144"/>
      <c r="E6" s="145"/>
      <c r="F6" s="143"/>
      <c r="G6" s="146">
        <f>D12</f>
        <v>0</v>
      </c>
      <c r="H6" s="143"/>
      <c r="I6" s="144"/>
    </row>
    <row r="7" spans="2:9" ht="3.75" customHeight="1" x14ac:dyDescent="0.3">
      <c r="B7" s="107"/>
      <c r="C7" s="108"/>
      <c r="D7" s="108"/>
      <c r="E7" s="108"/>
      <c r="F7" s="108"/>
      <c r="G7" s="108"/>
      <c r="H7" s="108"/>
      <c r="I7" s="109"/>
    </row>
    <row r="8" spans="2:9" s="113" customFormat="1" ht="35.25" customHeight="1" x14ac:dyDescent="0.3">
      <c r="B8" s="68" t="s">
        <v>4</v>
      </c>
      <c r="C8" s="8" t="s">
        <v>5</v>
      </c>
      <c r="D8" s="8" t="s">
        <v>6</v>
      </c>
      <c r="E8" s="8" t="s">
        <v>7</v>
      </c>
      <c r="F8" s="8" t="s">
        <v>8</v>
      </c>
      <c r="G8" s="8" t="s">
        <v>9</v>
      </c>
      <c r="H8" s="8" t="s">
        <v>10</v>
      </c>
      <c r="I8" s="69" t="s">
        <v>11</v>
      </c>
    </row>
    <row r="9" spans="2:9" ht="20.100000000000001" customHeight="1" x14ac:dyDescent="0.3">
      <c r="B9" s="114" t="s">
        <v>12</v>
      </c>
      <c r="C9" s="115" t="s">
        <v>13</v>
      </c>
      <c r="D9" s="116">
        <f>(G9*3)+(H9*2)+(I9*1)</f>
        <v>4836</v>
      </c>
      <c r="E9" s="116">
        <f>E15</f>
        <v>2108</v>
      </c>
      <c r="F9" s="116">
        <f>F15</f>
        <v>2108</v>
      </c>
      <c r="G9" s="116">
        <f>G15</f>
        <v>1182</v>
      </c>
      <c r="H9" s="116">
        <f>H15</f>
        <v>367</v>
      </c>
      <c r="I9" s="117">
        <f>I15</f>
        <v>556</v>
      </c>
    </row>
    <row r="10" spans="2:9" ht="3.75" customHeight="1" x14ac:dyDescent="0.3">
      <c r="B10" s="118"/>
      <c r="C10" s="119"/>
      <c r="D10" s="119"/>
      <c r="E10" s="119"/>
      <c r="F10" s="119"/>
      <c r="G10" s="119"/>
      <c r="H10" s="119"/>
      <c r="I10" s="120"/>
    </row>
    <row r="11" spans="2:9" s="113" customFormat="1" ht="43.5" customHeight="1" x14ac:dyDescent="0.3">
      <c r="B11" s="68" t="s">
        <v>4</v>
      </c>
      <c r="C11" s="8" t="s">
        <v>5</v>
      </c>
      <c r="D11" s="8" t="s">
        <v>14</v>
      </c>
      <c r="E11" s="8" t="s">
        <v>7</v>
      </c>
      <c r="F11" s="8" t="s">
        <v>8</v>
      </c>
      <c r="G11" s="8" t="s">
        <v>15</v>
      </c>
      <c r="H11" s="8" t="s">
        <v>16</v>
      </c>
      <c r="I11" s="69" t="s">
        <v>17</v>
      </c>
    </row>
    <row r="12" spans="2:9" ht="20.100000000000001" customHeight="1" x14ac:dyDescent="0.3">
      <c r="B12" s="114" t="s">
        <v>12</v>
      </c>
      <c r="C12" s="115" t="s">
        <v>13</v>
      </c>
      <c r="D12" s="116">
        <f>D75+D105+D135</f>
        <v>0</v>
      </c>
      <c r="E12" s="116">
        <f>E45</f>
        <v>2108</v>
      </c>
      <c r="F12" s="116">
        <f>F45</f>
        <v>2108</v>
      </c>
      <c r="G12" s="116">
        <f>G45</f>
        <v>0</v>
      </c>
      <c r="H12" s="116">
        <f>H45</f>
        <v>0</v>
      </c>
      <c r="I12" s="117">
        <f>I45</f>
        <v>0</v>
      </c>
    </row>
    <row r="13" spans="2:9" ht="3.75" customHeight="1" x14ac:dyDescent="0.3">
      <c r="B13" s="118"/>
      <c r="C13" s="119"/>
      <c r="D13" s="119"/>
      <c r="E13" s="119"/>
      <c r="F13" s="119"/>
      <c r="G13" s="119"/>
      <c r="H13" s="119"/>
      <c r="I13" s="120"/>
    </row>
    <row r="14" spans="2:9" s="113" customFormat="1" ht="35.25" customHeight="1" x14ac:dyDescent="0.3">
      <c r="B14" s="68" t="s">
        <v>4</v>
      </c>
      <c r="C14" s="8" t="s">
        <v>5</v>
      </c>
      <c r="D14" s="8" t="s">
        <v>6</v>
      </c>
      <c r="E14" s="8" t="s">
        <v>7</v>
      </c>
      <c r="F14" s="8" t="s">
        <v>8</v>
      </c>
      <c r="G14" s="8" t="s">
        <v>9</v>
      </c>
      <c r="H14" s="8" t="s">
        <v>10</v>
      </c>
      <c r="I14" s="69" t="s">
        <v>11</v>
      </c>
    </row>
    <row r="15" spans="2:9" ht="20.100000000000001" customHeight="1" x14ac:dyDescent="0.3">
      <c r="B15" s="114" t="s">
        <v>18</v>
      </c>
      <c r="C15" s="116"/>
      <c r="D15" s="116">
        <f t="shared" ref="D15:I15" si="0">SUM(D16:D42)</f>
        <v>4836</v>
      </c>
      <c r="E15" s="116">
        <f t="shared" si="0"/>
        <v>2108</v>
      </c>
      <c r="F15" s="116">
        <f t="shared" si="0"/>
        <v>2108</v>
      </c>
      <c r="G15" s="116">
        <f t="shared" si="0"/>
        <v>1182</v>
      </c>
      <c r="H15" s="116">
        <f t="shared" si="0"/>
        <v>367</v>
      </c>
      <c r="I15" s="116">
        <f t="shared" si="0"/>
        <v>556</v>
      </c>
    </row>
    <row r="16" spans="2:9" ht="20.100000000000001" customHeight="1" x14ac:dyDescent="0.3">
      <c r="B16" s="114"/>
      <c r="C16" s="116" t="str">
        <f>'Support Data'!F4</f>
        <v>Law RMS General Requirements</v>
      </c>
      <c r="D16" s="116">
        <f>(G16*3)+(H16*2)+(I16*1)</f>
        <v>318</v>
      </c>
      <c r="E16" s="116">
        <f>'Law RMS General'!H3</f>
        <v>119</v>
      </c>
      <c r="F16" s="116">
        <f>'Law RMS General'!H4</f>
        <v>119</v>
      </c>
      <c r="G16" s="116">
        <f>COUNTIF('Law RMS General'!$D:$D,"Crucial")</f>
        <v>97</v>
      </c>
      <c r="H16" s="116">
        <f>COUNTIF('Law RMS General'!$D:$D,"Important")</f>
        <v>5</v>
      </c>
      <c r="I16" s="117">
        <f>COUNTIF('Law RMS General'!$D:$D,"Minimal")</f>
        <v>17</v>
      </c>
    </row>
    <row r="17" spans="2:9" ht="20.100000000000001" customHeight="1" x14ac:dyDescent="0.3">
      <c r="B17" s="114"/>
      <c r="C17" s="116" t="str">
        <f>'Support Data'!F5</f>
        <v>Law Accident Tracking</v>
      </c>
      <c r="D17" s="116">
        <f t="shared" ref="D17:D42" si="1">(G17*3)+(H17*2)+(I17*1)</f>
        <v>42</v>
      </c>
      <c r="E17" s="116">
        <f>'Law Accidents'!H3</f>
        <v>20</v>
      </c>
      <c r="F17" s="116">
        <f>'Law Accidents'!H4</f>
        <v>20</v>
      </c>
      <c r="G17" s="116">
        <f>COUNTIF('Law Accidents'!$D:$D,"Crucial")</f>
        <v>3</v>
      </c>
      <c r="H17" s="116">
        <f>COUNTIF('Law Accidents'!$D:$D,"Important")</f>
        <v>16</v>
      </c>
      <c r="I17" s="117">
        <f>COUNTIF('Law Accidents'!$D:$D,"Minimal")</f>
        <v>1</v>
      </c>
    </row>
    <row r="18" spans="2:9" ht="20.100000000000001" customHeight="1" x14ac:dyDescent="0.3">
      <c r="B18" s="114"/>
      <c r="C18" s="116" t="str">
        <f>'Support Data'!F6</f>
        <v>Law Animal Control</v>
      </c>
      <c r="D18" s="116">
        <f t="shared" si="1"/>
        <v>111</v>
      </c>
      <c r="E18" s="116">
        <f>'Law Animal Control'!H3</f>
        <v>40</v>
      </c>
      <c r="F18" s="116">
        <f>'Law Animal Control'!H4</f>
        <v>40</v>
      </c>
      <c r="G18" s="116">
        <f>COUNTIF('Law Animal Control'!$D:$D,"Crucial")</f>
        <v>35</v>
      </c>
      <c r="H18" s="116">
        <f>COUNTIF('Law Animal Control'!$D:$D,"Important")</f>
        <v>1</v>
      </c>
      <c r="I18" s="117">
        <f>COUNTIF('Law Animal Control'!$D:$D,"Minimal")</f>
        <v>4</v>
      </c>
    </row>
    <row r="19" spans="2:9" ht="20.100000000000001" customHeight="1" x14ac:dyDescent="0.3">
      <c r="B19" s="114"/>
      <c r="C19" s="116" t="str">
        <f>'Support Data'!F7</f>
        <v>Law Arrest Records</v>
      </c>
      <c r="D19" s="116">
        <f t="shared" si="1"/>
        <v>182</v>
      </c>
      <c r="E19" s="116">
        <f>'Law Arrest Records'!H3</f>
        <v>64</v>
      </c>
      <c r="F19" s="116">
        <f>'Law Arrest Records'!H5</f>
        <v>64</v>
      </c>
      <c r="G19" s="116">
        <f>COUNTIF('Law Arrest Records'!$D:$D,"Crucial")</f>
        <v>56</v>
      </c>
      <c r="H19" s="116">
        <f>COUNTIF('Law Arrest Records'!$D:$D,"Important")</f>
        <v>6</v>
      </c>
      <c r="I19" s="117">
        <f>COUNTIF('Law Arrest Records'!$D:$D,"Minimal")</f>
        <v>2</v>
      </c>
    </row>
    <row r="20" spans="2:9" ht="20.100000000000001" customHeight="1" x14ac:dyDescent="0.3">
      <c r="B20" s="114"/>
      <c r="C20" s="116" t="str">
        <f>'Support Data'!F8</f>
        <v>Law Booking</v>
      </c>
      <c r="D20" s="116">
        <f t="shared" si="1"/>
        <v>108</v>
      </c>
      <c r="E20" s="116">
        <f>'Law Booking'!H3</f>
        <v>36</v>
      </c>
      <c r="F20" s="116">
        <f>'Law Booking'!H4</f>
        <v>36</v>
      </c>
      <c r="G20" s="116">
        <f>COUNTIF('Law Booking'!$D:$D,"Crucial")</f>
        <v>36</v>
      </c>
      <c r="H20" s="116">
        <f>COUNTIF('Law Booking'!$D:$D,"Important")</f>
        <v>0</v>
      </c>
      <c r="I20" s="117">
        <f>COUNTIF('Law Booking'!$D:$D,"Minimal")</f>
        <v>0</v>
      </c>
    </row>
    <row r="21" spans="2:9" ht="20.100000000000001" customHeight="1" x14ac:dyDescent="0.3">
      <c r="B21" s="114"/>
      <c r="C21" s="116" t="str">
        <f>'Support Data'!F9</f>
        <v>Law Career Criminal</v>
      </c>
      <c r="D21" s="116">
        <f t="shared" si="1"/>
        <v>79</v>
      </c>
      <c r="E21" s="116">
        <f>'Law Career Criminal'!H3</f>
        <v>27</v>
      </c>
      <c r="F21" s="116">
        <f>'Law Career Criminal'!H4</f>
        <v>27</v>
      </c>
      <c r="G21" s="116">
        <f>COUNTIF('Law Career Criminal'!$D:$D,"Crucial")</f>
        <v>25</v>
      </c>
      <c r="H21" s="116">
        <f>COUNTIF('Law Career Criminal'!$D:$D,"Important")</f>
        <v>2</v>
      </c>
      <c r="I21" s="117">
        <f>COUNTIF('Law Career Criminal'!$D:$D,"Minimal")</f>
        <v>0</v>
      </c>
    </row>
    <row r="22" spans="2:9" ht="20.100000000000001" customHeight="1" x14ac:dyDescent="0.3">
      <c r="B22" s="114"/>
      <c r="C22" s="116" t="str">
        <f>'Support Data'!F10</f>
        <v>Law Case Entry</v>
      </c>
      <c r="D22" s="116">
        <f t="shared" si="1"/>
        <v>300</v>
      </c>
      <c r="E22" s="116">
        <f>'Law Case Entry'!H3</f>
        <v>108</v>
      </c>
      <c r="F22" s="116">
        <f>'Law Case Entry'!H4</f>
        <v>108</v>
      </c>
      <c r="G22" s="116">
        <f>COUNTIF('Law Case Entry'!$D:$D,"Crucial")</f>
        <v>91</v>
      </c>
      <c r="H22" s="116">
        <f>COUNTIF('Law Case Entry'!$D:$D,"Important")</f>
        <v>10</v>
      </c>
      <c r="I22" s="117">
        <f>COUNTIF('Law Case Entry'!$D:$D,"Minimal")</f>
        <v>7</v>
      </c>
    </row>
    <row r="23" spans="2:9" ht="20.100000000000001" customHeight="1" x14ac:dyDescent="0.3">
      <c r="B23" s="114"/>
      <c r="C23" s="116" t="str">
        <f>'Support Data'!F11</f>
        <v>Law Case Management</v>
      </c>
      <c r="D23" s="116">
        <f t="shared" si="1"/>
        <v>119</v>
      </c>
      <c r="E23" s="116">
        <f>'Law Case Management'!H3</f>
        <v>44</v>
      </c>
      <c r="F23" s="116">
        <f>'Law Case Management'!H4</f>
        <v>44</v>
      </c>
      <c r="G23" s="116">
        <f>COUNTIF('Law Case Management'!$D:$D,"Crucial")</f>
        <v>35</v>
      </c>
      <c r="H23" s="116">
        <f>COUNTIF('Law Case Management'!$D:$D,"Important")</f>
        <v>7</v>
      </c>
      <c r="I23" s="117">
        <f>COUNTIF('Law Case Management'!$D:$D,"Minimal")</f>
        <v>0</v>
      </c>
    </row>
    <row r="24" spans="2:9" ht="20.100000000000001" customHeight="1" x14ac:dyDescent="0.3">
      <c r="B24" s="114"/>
      <c r="C24" s="116" t="str">
        <f>'Support Data'!F12</f>
        <v>Law Investigations</v>
      </c>
      <c r="D24" s="116">
        <f t="shared" si="1"/>
        <v>262</v>
      </c>
      <c r="E24" s="116">
        <f>'Law Investigations'!H3</f>
        <v>89</v>
      </c>
      <c r="F24" s="116">
        <f>'Law Investigations'!H5</f>
        <v>89</v>
      </c>
      <c r="G24" s="116">
        <f>COUNTIF('Law Investigations'!$D:$D,"Crucial")</f>
        <v>85</v>
      </c>
      <c r="H24" s="116">
        <f>COUNTIF('Law Investigations'!$D:$D,"Important")</f>
        <v>3</v>
      </c>
      <c r="I24" s="117">
        <f>COUNTIF('Law Investigations'!$D:$D,"Minimal")</f>
        <v>1</v>
      </c>
    </row>
    <row r="25" spans="2:9" ht="20.100000000000001" customHeight="1" x14ac:dyDescent="0.3">
      <c r="B25" s="114"/>
      <c r="C25" s="116" t="str">
        <f>'Support Data'!F13</f>
        <v>Law Civil Process</v>
      </c>
      <c r="D25" s="116">
        <f t="shared" si="1"/>
        <v>139</v>
      </c>
      <c r="E25" s="116">
        <f>'Law Civil Process'!H3</f>
        <v>55</v>
      </c>
      <c r="F25" s="116">
        <f>'Law Civil Process'!H4</f>
        <v>55</v>
      </c>
      <c r="G25" s="116">
        <f>COUNTIF('Law Civil Process'!$D:$D,"Crucial")</f>
        <v>41</v>
      </c>
      <c r="H25" s="116">
        <f>COUNTIF('Law Civil Process'!$D:$D,"Important")</f>
        <v>2</v>
      </c>
      <c r="I25" s="117">
        <f>COUNTIF('Law Civil Process'!$D:$D,"Minimal")</f>
        <v>12</v>
      </c>
    </row>
    <row r="26" spans="2:9" ht="20.100000000000001" customHeight="1" x14ac:dyDescent="0.3">
      <c r="B26" s="114"/>
      <c r="C26" s="116" t="str">
        <f>'Support Data'!F14</f>
        <v>Law Crime Analysis</v>
      </c>
      <c r="D26" s="116">
        <f t="shared" si="1"/>
        <v>244</v>
      </c>
      <c r="E26" s="116">
        <f>'Law Crime Analysis'!H3</f>
        <v>86</v>
      </c>
      <c r="F26" s="116">
        <f>'Law Crime Analysis'!H4</f>
        <v>86</v>
      </c>
      <c r="G26" s="116">
        <f>COUNTIF('Law Crime Analysis'!$D:$D,"Crucial")</f>
        <v>78</v>
      </c>
      <c r="H26" s="116">
        <f>COUNTIF('Law Crime Analysis'!$D:$D,"Important")</f>
        <v>2</v>
      </c>
      <c r="I26" s="117">
        <f>COUNTIF('Law Crime Analysis'!$D:$D,"Minimal")</f>
        <v>6</v>
      </c>
    </row>
    <row r="27" spans="2:9" ht="20.100000000000001" customHeight="1" x14ac:dyDescent="0.3">
      <c r="B27" s="114"/>
      <c r="C27" s="116" t="str">
        <f>'Support Data'!F15</f>
        <v>Law Crime Reporting</v>
      </c>
      <c r="D27" s="116">
        <f t="shared" si="1"/>
        <v>24</v>
      </c>
      <c r="E27" s="116">
        <f>'Law Crime Reporting'!H3</f>
        <v>9</v>
      </c>
      <c r="F27" s="116">
        <f>'Law Crime Reporting'!H5</f>
        <v>9</v>
      </c>
      <c r="G27" s="116">
        <f>COUNTIF('Law Crime Reporting'!$D:$D,"Crucial")</f>
        <v>6</v>
      </c>
      <c r="H27" s="116">
        <f>COUNTIF('Law Crime Reporting'!$D:$D,"Important")</f>
        <v>3</v>
      </c>
      <c r="I27" s="117">
        <f>COUNTIF('Law Crime Reporting'!$D:$D,"Minimal")</f>
        <v>0</v>
      </c>
    </row>
    <row r="28" spans="2:9" ht="20.100000000000001" customHeight="1" x14ac:dyDescent="0.3">
      <c r="B28" s="114"/>
      <c r="C28" s="116" t="str">
        <f>'Support Data'!F16</f>
        <v>Law Data Analysis</v>
      </c>
      <c r="D28" s="116">
        <f t="shared" si="1"/>
        <v>178</v>
      </c>
      <c r="E28" s="116">
        <f>'Law Data Analysis'!H3</f>
        <v>66</v>
      </c>
      <c r="F28" s="116">
        <f>'Law Data Analysis'!H4</f>
        <v>66</v>
      </c>
      <c r="G28" s="116">
        <f>COUNTIF('Law Data Analysis'!$D:$D,"Crucial")</f>
        <v>46</v>
      </c>
      <c r="H28" s="116">
        <f>COUNTIF('Law Data Analysis'!$D:$D,"Important")</f>
        <v>20</v>
      </c>
      <c r="I28" s="117">
        <f>COUNTIF('Law Data Analysis'!$D:$D,"Minimal")</f>
        <v>0</v>
      </c>
    </row>
    <row r="29" spans="2:9" ht="20.100000000000001" customHeight="1" x14ac:dyDescent="0.3">
      <c r="B29" s="114"/>
      <c r="C29" s="116" t="str">
        <f>'Support Data'!F17</f>
        <v>Law Fleet Maintenance</v>
      </c>
      <c r="D29" s="116">
        <f t="shared" si="1"/>
        <v>129</v>
      </c>
      <c r="E29" s="116">
        <f>'Law Fleet Maintenance'!H3</f>
        <v>70</v>
      </c>
      <c r="F29" s="116">
        <f>'Law Fleet Maintenance'!H4</f>
        <v>70</v>
      </c>
      <c r="G29" s="116">
        <f>COUNTIF('Law Fleet Maintenance'!$D:$D,"Crucial")</f>
        <v>28</v>
      </c>
      <c r="H29" s="116">
        <f>COUNTIF('Law Fleet Maintenance'!$D:$D,"Important")</f>
        <v>3</v>
      </c>
      <c r="I29" s="117">
        <f>COUNTIF('Law Fleet Maintenance'!$D:$D,"Minimal")</f>
        <v>39</v>
      </c>
    </row>
    <row r="30" spans="2:9" ht="20.100000000000001" customHeight="1" x14ac:dyDescent="0.3">
      <c r="B30" s="114"/>
      <c r="C30" s="116" t="str">
        <f>'Support Data'!F18</f>
        <v>Law Field Interview</v>
      </c>
      <c r="D30" s="116">
        <f t="shared" si="1"/>
        <v>93</v>
      </c>
      <c r="E30" s="116">
        <f>'Law Field Interview'!H3</f>
        <v>32</v>
      </c>
      <c r="F30" s="116">
        <f>'Law Field Interview'!H4</f>
        <v>32</v>
      </c>
      <c r="G30" s="116">
        <f>COUNTIF('Law Field Interview'!$D:$D,"Crucial")</f>
        <v>29</v>
      </c>
      <c r="H30" s="116">
        <f>COUNTIF('Law Field Interview'!$D:$D,"Important")</f>
        <v>3</v>
      </c>
      <c r="I30" s="117">
        <f>COUNTIF('Law Field Interview'!$D:$D,"Minimal")</f>
        <v>0</v>
      </c>
    </row>
    <row r="31" spans="2:9" ht="20.100000000000001" customHeight="1" x14ac:dyDescent="0.3">
      <c r="B31" s="114"/>
      <c r="C31" s="116" t="str">
        <f>'Support Data'!F19</f>
        <v>Law Field Reporting</v>
      </c>
      <c r="D31" s="116">
        <f t="shared" si="1"/>
        <v>197</v>
      </c>
      <c r="E31" s="116">
        <f>'Law Field Reporting'!H3</f>
        <v>72</v>
      </c>
      <c r="F31" s="116">
        <f>'Law Field Reporting'!H4</f>
        <v>72</v>
      </c>
      <c r="G31" s="116">
        <f>COUNTIF('Law Field Reporting'!$D:$D,"Crucial")</f>
        <v>57</v>
      </c>
      <c r="H31" s="116">
        <f>COUNTIF('Law Field Reporting'!$D:$D,"Important")</f>
        <v>11</v>
      </c>
      <c r="I31" s="117">
        <f>COUNTIF('Law Field Reporting'!$D:$D,"Minimal")</f>
        <v>4</v>
      </c>
    </row>
    <row r="32" spans="2:9" ht="20.100000000000001" customHeight="1" x14ac:dyDescent="0.3">
      <c r="B32" s="114"/>
      <c r="C32" s="116" t="str">
        <f>'Support Data'!F20</f>
        <v>Law Impounded Vehicle Processing</v>
      </c>
      <c r="D32" s="116">
        <f t="shared" si="1"/>
        <v>45</v>
      </c>
      <c r="E32" s="116">
        <f>'Law Impounded Vehicle'!H3</f>
        <v>15</v>
      </c>
      <c r="F32" s="116">
        <f>'Law Impounded Vehicle'!H5</f>
        <v>15</v>
      </c>
      <c r="G32" s="116">
        <f>COUNTIF('Law Impounded Vehicle'!$D:$D,"Crucial")</f>
        <v>15</v>
      </c>
      <c r="H32" s="116">
        <f>COUNTIF('Law Impounded Vehicle'!$D:$D,"Important")</f>
        <v>0</v>
      </c>
      <c r="I32" s="117">
        <f>COUNTIF('Law Impounded Vehicle'!$D:$D,"Minimal")</f>
        <v>0</v>
      </c>
    </row>
    <row r="33" spans="2:9" ht="20.100000000000001" customHeight="1" x14ac:dyDescent="0.3">
      <c r="B33" s="114"/>
      <c r="C33" s="116" t="str">
        <f>'Support Data'!F21</f>
        <v>Law Lineup / Mug Shot</v>
      </c>
      <c r="D33" s="116">
        <f t="shared" si="1"/>
        <v>105</v>
      </c>
      <c r="E33" s="116">
        <f>'Law Lineup - Mug Shot'!H3</f>
        <v>37</v>
      </c>
      <c r="F33" s="116">
        <f>'Law Lineup - Mug Shot'!H5</f>
        <v>37</v>
      </c>
      <c r="G33" s="116">
        <f>COUNTIF('Law Lineup - Mug Shot'!$D:$D,"Crucial")</f>
        <v>34</v>
      </c>
      <c r="H33" s="116">
        <f>COUNTIF('Law Lineup - Mug Shot'!$D:$D,"Important")</f>
        <v>0</v>
      </c>
      <c r="I33" s="117">
        <f>COUNTIF('Law Lineup - Mug Shot'!$D:$D,"Minimal")</f>
        <v>3</v>
      </c>
    </row>
    <row r="34" spans="2:9" ht="20.100000000000001" customHeight="1" x14ac:dyDescent="0.3">
      <c r="B34" s="114"/>
      <c r="C34" s="116" t="str">
        <f>'Support Data'!F22</f>
        <v>Law Master Location Index</v>
      </c>
      <c r="D34" s="116">
        <f t="shared" si="1"/>
        <v>225</v>
      </c>
      <c r="E34" s="116">
        <f>'Law Master Location'!H3</f>
        <v>169</v>
      </c>
      <c r="F34" s="116">
        <f>'Law Master Location'!H4</f>
        <v>169</v>
      </c>
      <c r="G34" s="116">
        <f>COUNTIF('Law Master Location'!$D:$D,"Crucial")</f>
        <v>26</v>
      </c>
      <c r="H34" s="116">
        <f>COUNTIF('Law Master Location'!$D:$D,"Important")</f>
        <v>4</v>
      </c>
      <c r="I34" s="117">
        <f>COUNTIF('Law Master Location'!$D:$D,"Minimal")</f>
        <v>139</v>
      </c>
    </row>
    <row r="35" spans="2:9" ht="20.100000000000001" customHeight="1" x14ac:dyDescent="0.3">
      <c r="B35" s="114"/>
      <c r="C35" s="116" t="str">
        <f>'Support Data'!F23</f>
        <v>Law Master Name Index</v>
      </c>
      <c r="D35" s="116">
        <f t="shared" si="1"/>
        <v>350</v>
      </c>
      <c r="E35" s="116">
        <f>'Law Master Name'!H3</f>
        <v>121</v>
      </c>
      <c r="F35" s="116">
        <f>'Law Master Name'!H4</f>
        <v>121</v>
      </c>
      <c r="G35" s="116">
        <f>COUNTIF('Law Master Name'!$D:$D,"Crucial")</f>
        <v>114</v>
      </c>
      <c r="H35" s="116">
        <f>COUNTIF('Law Master Name'!$D:$D,"Important")</f>
        <v>2</v>
      </c>
      <c r="I35" s="117">
        <f>COUNTIF('Law Master Name'!$D:$D,"Minimal")</f>
        <v>4</v>
      </c>
    </row>
    <row r="36" spans="2:9" ht="20.100000000000001" customHeight="1" x14ac:dyDescent="0.3">
      <c r="B36" s="114"/>
      <c r="C36" s="116" t="str">
        <f>'Support Data'!F24</f>
        <v>Law Master Vehicle Index</v>
      </c>
      <c r="D36" s="116">
        <f t="shared" si="1"/>
        <v>107</v>
      </c>
      <c r="E36" s="116">
        <f>'Law Master Vehicle'!H3</f>
        <v>36</v>
      </c>
      <c r="F36" s="116">
        <f>'Law Master Vehicle'!H4</f>
        <v>36</v>
      </c>
      <c r="G36" s="116">
        <f>COUNTIF('Law Master Vehicle'!$D:$D,"Crucial")</f>
        <v>35</v>
      </c>
      <c r="H36" s="116">
        <f>COUNTIF('Law Master Vehicle'!$D:$D,"Important")</f>
        <v>1</v>
      </c>
      <c r="I36" s="117">
        <f>COUNTIF('Law Master Vehicle'!$D:$D,"Minimal")</f>
        <v>0</v>
      </c>
    </row>
    <row r="37" spans="2:9" ht="20.100000000000001" customHeight="1" x14ac:dyDescent="0.3">
      <c r="B37" s="114"/>
      <c r="C37" s="116" t="str">
        <f>'Support Data'!F25</f>
        <v>Law Personnel and Training</v>
      </c>
      <c r="D37" s="116">
        <f t="shared" si="1"/>
        <v>229</v>
      </c>
      <c r="E37" s="116">
        <f>'Law Personnel &amp; Training'!H3</f>
        <v>208</v>
      </c>
      <c r="F37" s="116">
        <f>'Law Personnel &amp; Training'!H4</f>
        <v>208</v>
      </c>
      <c r="G37" s="116">
        <f>COUNTIF('Law Personnel &amp; Training'!$D:$D,"Crucial")</f>
        <v>0</v>
      </c>
      <c r="H37" s="116">
        <f>COUNTIF('Law Personnel &amp; Training'!$D:$D,"Important")</f>
        <v>21</v>
      </c>
      <c r="I37" s="117">
        <f>COUNTIF('Law Personnel &amp; Training'!$D:$D,"Minimal")</f>
        <v>187</v>
      </c>
    </row>
    <row r="38" spans="2:9" ht="19.95" customHeight="1" x14ac:dyDescent="0.3">
      <c r="B38" s="114"/>
      <c r="C38" s="116" t="str">
        <f>'Support Data'!F26</f>
        <v>Law Property Processing</v>
      </c>
      <c r="D38" s="116">
        <f t="shared" si="1"/>
        <v>371</v>
      </c>
      <c r="E38" s="116">
        <f>'Law Property Processing'!H3</f>
        <v>136</v>
      </c>
      <c r="F38" s="116">
        <f>'Law Property Processing'!H4</f>
        <v>136</v>
      </c>
      <c r="G38" s="116">
        <f>COUNTIF('Law Property Processing'!$D:$D,"Crucial")</f>
        <v>100</v>
      </c>
      <c r="H38" s="116">
        <f>COUNTIF('Law Property Processing'!$D:$D,"Important")</f>
        <v>35</v>
      </c>
      <c r="I38" s="117">
        <f>COUNTIF('Law Property Processing'!$D:$D,"Minimal")</f>
        <v>1</v>
      </c>
    </row>
    <row r="39" spans="2:9" ht="19.95" customHeight="1" x14ac:dyDescent="0.3">
      <c r="B39" s="114"/>
      <c r="C39" s="116" t="str">
        <f>'Support Data'!F27</f>
        <v>Law Tickets and Citations</v>
      </c>
      <c r="D39" s="116">
        <f t="shared" si="1"/>
        <v>138</v>
      </c>
      <c r="E39" s="116">
        <f>'Law Tickets and Citations'!H3</f>
        <v>46</v>
      </c>
      <c r="F39" s="116">
        <f>'Law Tickets and Citations'!H4</f>
        <v>46</v>
      </c>
      <c r="G39" s="116">
        <f>COUNTIF('Law Tickets and Citations'!$D:$D,"Crucial")</f>
        <v>46</v>
      </c>
      <c r="H39" s="116">
        <f>COUNTIF('Law Tickets and Citations'!$D:$D,"Important")</f>
        <v>0</v>
      </c>
      <c r="I39" s="117">
        <f>COUNTIF('Law Tickets and Citations'!$D:$D,"Minimal")</f>
        <v>0</v>
      </c>
    </row>
    <row r="40" spans="2:9" ht="19.95" customHeight="1" x14ac:dyDescent="0.3">
      <c r="B40" s="114"/>
      <c r="C40" s="116" t="str">
        <f>'Support Data'!F28</f>
        <v>Law Wants and Warrants</v>
      </c>
      <c r="D40" s="116">
        <f t="shared" si="1"/>
        <v>203</v>
      </c>
      <c r="E40" s="116">
        <f>'Law Wants and Warrants'!H3</f>
        <v>71</v>
      </c>
      <c r="F40" s="116">
        <f>'Law Wants and Warrants'!H5</f>
        <v>71</v>
      </c>
      <c r="G40" s="116">
        <f>COUNTIF('Law Wants and Warrants'!$D:$D,"Crucial")</f>
        <v>61</v>
      </c>
      <c r="H40" s="116">
        <f>COUNTIF('Law Wants and Warrants'!$D:$D,"Important")</f>
        <v>10</v>
      </c>
      <c r="I40" s="117">
        <f>COUNTIF('Law Wants and Warrants'!$D:$D,"Minimal")</f>
        <v>0</v>
      </c>
    </row>
    <row r="41" spans="2:9" ht="19.95" customHeight="1" x14ac:dyDescent="0.3">
      <c r="B41" s="114"/>
      <c r="C41" s="116" t="str">
        <f>'Support Data'!F29</f>
        <v>Law Bar-Coding Interface</v>
      </c>
      <c r="D41" s="116">
        <f t="shared" si="1"/>
        <v>32</v>
      </c>
      <c r="E41" s="116">
        <f>'Bar Coding Interface'!H3</f>
        <v>28</v>
      </c>
      <c r="F41" s="116">
        <f>'Bar Coding Interface'!H4</f>
        <v>28</v>
      </c>
      <c r="G41" s="116">
        <f>COUNTIF('Bar Coding Interface'!$D:$D,"Crucial")</f>
        <v>1</v>
      </c>
      <c r="H41" s="116">
        <f>COUNTIF('Bar Coding Interface'!$D:$D,"Important")</f>
        <v>2</v>
      </c>
      <c r="I41" s="117">
        <f>COUNTIF('Bar Coding Interface'!$D:$D,"Minimal")</f>
        <v>25</v>
      </c>
    </row>
    <row r="42" spans="2:9" ht="19.95" customHeight="1" x14ac:dyDescent="0.3">
      <c r="B42" s="114"/>
      <c r="C42" s="116" t="str">
        <f>'Support Data'!F30</f>
        <v>Law Asset Tracking</v>
      </c>
      <c r="D42" s="116">
        <f t="shared" si="1"/>
        <v>506</v>
      </c>
      <c r="E42" s="116">
        <f>'Law Asset Tracking'!H3</f>
        <v>304</v>
      </c>
      <c r="F42" s="116">
        <f>'Law Asset Tracking'!H4</f>
        <v>304</v>
      </c>
      <c r="G42" s="116">
        <f>COUNTIF('Law Asset Tracking'!$D:$D,"Crucial")</f>
        <v>2</v>
      </c>
      <c r="H42" s="116">
        <f>COUNTIF('Law Asset Tracking'!$D:$D,"Important")</f>
        <v>198</v>
      </c>
      <c r="I42" s="117">
        <f>COUNTIF('Law Asset Tracking'!$D:$D,"Minimal")</f>
        <v>104</v>
      </c>
    </row>
    <row r="43" spans="2:9" ht="3.75" customHeight="1" x14ac:dyDescent="0.3">
      <c r="B43" s="118"/>
      <c r="C43" s="116"/>
      <c r="D43" s="119"/>
      <c r="E43" s="119"/>
      <c r="F43" s="119"/>
      <c r="G43" s="119"/>
      <c r="H43" s="119"/>
      <c r="I43" s="120"/>
    </row>
    <row r="44" spans="2:9" s="113" customFormat="1" ht="43.5" customHeight="1" x14ac:dyDescent="0.3">
      <c r="B44" s="68" t="s">
        <v>4</v>
      </c>
      <c r="C44" s="8" t="s">
        <v>5</v>
      </c>
      <c r="D44" s="8" t="s">
        <v>14</v>
      </c>
      <c r="E44" s="8" t="s">
        <v>7</v>
      </c>
      <c r="F44" s="8" t="s">
        <v>8</v>
      </c>
      <c r="G44" s="8" t="s">
        <v>15</v>
      </c>
      <c r="H44" s="8" t="s">
        <v>16</v>
      </c>
      <c r="I44" s="69" t="s">
        <v>17</v>
      </c>
    </row>
    <row r="45" spans="2:9" ht="20.100000000000001" customHeight="1" x14ac:dyDescent="0.3">
      <c r="B45" s="114" t="str">
        <f>B15</f>
        <v>LERMS</v>
      </c>
      <c r="C45" s="116"/>
      <c r="D45" s="116">
        <f t="shared" ref="D45:I45" si="2">SUM(D46:D72)</f>
        <v>0</v>
      </c>
      <c r="E45" s="116">
        <f t="shared" si="2"/>
        <v>2108</v>
      </c>
      <c r="F45" s="116">
        <f t="shared" si="2"/>
        <v>2108</v>
      </c>
      <c r="G45" s="116">
        <f t="shared" si="2"/>
        <v>0</v>
      </c>
      <c r="H45" s="116">
        <f t="shared" si="2"/>
        <v>0</v>
      </c>
      <c r="I45" s="116">
        <f t="shared" si="2"/>
        <v>0</v>
      </c>
    </row>
    <row r="46" spans="2:9" ht="20.100000000000001" customHeight="1" x14ac:dyDescent="0.3">
      <c r="B46" s="114"/>
      <c r="C46" s="116" t="str">
        <f t="shared" ref="C46:C72" si="3">C16</f>
        <v>Law RMS General Requirements</v>
      </c>
      <c r="D46" s="116">
        <f>'Law RMS General'!K3</f>
        <v>0</v>
      </c>
      <c r="E46" s="116">
        <f>'Law RMS General'!H3</f>
        <v>119</v>
      </c>
      <c r="F46" s="116">
        <f>'Law RMS General'!H4</f>
        <v>119</v>
      </c>
      <c r="G46" s="116">
        <f>'Law RMS General'!H5</f>
        <v>0</v>
      </c>
      <c r="H46" s="116">
        <f>'Law RMS General'!H7</f>
        <v>0</v>
      </c>
      <c r="I46" s="117">
        <f>'Law RMS General'!H8</f>
        <v>0</v>
      </c>
    </row>
    <row r="47" spans="2:9" ht="20.100000000000001" customHeight="1" x14ac:dyDescent="0.3">
      <c r="B47" s="114"/>
      <c r="C47" s="116" t="str">
        <f t="shared" si="3"/>
        <v>Law Accident Tracking</v>
      </c>
      <c r="D47" s="116">
        <f>'Law Accidents'!K3</f>
        <v>0</v>
      </c>
      <c r="E47" s="116">
        <f>'Law Accidents'!H3</f>
        <v>20</v>
      </c>
      <c r="F47" s="116">
        <f>'Law Accidents'!H4</f>
        <v>20</v>
      </c>
      <c r="G47" s="116">
        <f>'Law Accidents'!H6</f>
        <v>0</v>
      </c>
      <c r="H47" s="116">
        <f>'Law Accidents'!H7</f>
        <v>0</v>
      </c>
      <c r="I47" s="117">
        <f>'Law Accidents'!H8</f>
        <v>0</v>
      </c>
    </row>
    <row r="48" spans="2:9" ht="20.100000000000001" customHeight="1" x14ac:dyDescent="0.3">
      <c r="B48" s="114"/>
      <c r="C48" s="116" t="str">
        <f t="shared" si="3"/>
        <v>Law Animal Control</v>
      </c>
      <c r="D48" s="116">
        <f>'Law Animal Control'!K3</f>
        <v>0</v>
      </c>
      <c r="E48" s="116">
        <f>'Law Animal Control'!H3</f>
        <v>40</v>
      </c>
      <c r="F48" s="116">
        <f>'Law Animal Control'!H4</f>
        <v>40</v>
      </c>
      <c r="G48" s="116">
        <f>'Law Animal Control'!H5</f>
        <v>0</v>
      </c>
      <c r="H48" s="116">
        <f>'Law Animal Control'!H6</f>
        <v>0</v>
      </c>
      <c r="I48" s="117">
        <f>'Law Animal Control'!H8</f>
        <v>0</v>
      </c>
    </row>
    <row r="49" spans="2:9" ht="20.100000000000001" customHeight="1" x14ac:dyDescent="0.3">
      <c r="B49" s="114"/>
      <c r="C49" s="116" t="str">
        <f t="shared" si="3"/>
        <v>Law Arrest Records</v>
      </c>
      <c r="D49" s="116">
        <f>'Law Arrest Records'!K3</f>
        <v>0</v>
      </c>
      <c r="E49" s="116">
        <f>'Law Arrest Records'!H3</f>
        <v>64</v>
      </c>
      <c r="F49" s="116">
        <f>'Law Arrest Records'!H5</f>
        <v>64</v>
      </c>
      <c r="G49" s="116">
        <f>'Law Arrest Records'!H6</f>
        <v>0</v>
      </c>
      <c r="H49" s="116">
        <f>'Law Arrest Records'!H7</f>
        <v>0</v>
      </c>
      <c r="I49" s="117">
        <f>'Law Arrest Records'!H8</f>
        <v>0</v>
      </c>
    </row>
    <row r="50" spans="2:9" ht="20.100000000000001" customHeight="1" x14ac:dyDescent="0.3">
      <c r="B50" s="114"/>
      <c r="C50" s="116" t="str">
        <f t="shared" si="3"/>
        <v>Law Booking</v>
      </c>
      <c r="D50" s="116">
        <f>'Law Booking'!K3</f>
        <v>0</v>
      </c>
      <c r="E50" s="116">
        <f>'Law Booking'!H3</f>
        <v>36</v>
      </c>
      <c r="F50" s="116">
        <f>'Law Booking'!H4</f>
        <v>36</v>
      </c>
      <c r="G50" s="116">
        <f>'Law Booking'!H5</f>
        <v>0</v>
      </c>
      <c r="H50" s="116">
        <f>'Law Booking'!H6</f>
        <v>0</v>
      </c>
      <c r="I50" s="117">
        <f>'Law Booking'!H7</f>
        <v>0</v>
      </c>
    </row>
    <row r="51" spans="2:9" ht="20.100000000000001" customHeight="1" x14ac:dyDescent="0.3">
      <c r="B51" s="114"/>
      <c r="C51" s="116" t="str">
        <f t="shared" si="3"/>
        <v>Law Career Criminal</v>
      </c>
      <c r="D51" s="116">
        <f>'Law Career Criminal'!K3</f>
        <v>0</v>
      </c>
      <c r="E51" s="116">
        <f>'Law Career Criminal'!H3</f>
        <v>27</v>
      </c>
      <c r="F51" s="116">
        <f>'Law Career Criminal'!H4</f>
        <v>27</v>
      </c>
      <c r="G51" s="116">
        <f>'Law Career Criminal'!H5</f>
        <v>0</v>
      </c>
      <c r="H51" s="116">
        <f>'Law Career Criminal'!H6</f>
        <v>0</v>
      </c>
      <c r="I51" s="117">
        <f>'Law Career Criminal'!H7</f>
        <v>0</v>
      </c>
    </row>
    <row r="52" spans="2:9" ht="20.100000000000001" customHeight="1" x14ac:dyDescent="0.3">
      <c r="B52" s="114"/>
      <c r="C52" s="116" t="str">
        <f t="shared" si="3"/>
        <v>Law Case Entry</v>
      </c>
      <c r="D52" s="116">
        <f>'Law Case Entry'!K3</f>
        <v>0</v>
      </c>
      <c r="E52" s="116">
        <f>'Law Case Entry'!H3</f>
        <v>108</v>
      </c>
      <c r="F52" s="116">
        <f>'Law Case Entry'!H4</f>
        <v>108</v>
      </c>
      <c r="G52" s="116">
        <f>'Law Case Entry'!H5</f>
        <v>0</v>
      </c>
      <c r="H52" s="116">
        <f>'Law Case Entry'!H6</f>
        <v>0</v>
      </c>
      <c r="I52" s="117">
        <f>'Law Case Entry'!H7</f>
        <v>0</v>
      </c>
    </row>
    <row r="53" spans="2:9" ht="20.100000000000001" customHeight="1" x14ac:dyDescent="0.3">
      <c r="B53" s="114"/>
      <c r="C53" s="116" t="str">
        <f t="shared" si="3"/>
        <v>Law Case Management</v>
      </c>
      <c r="D53" s="116">
        <f>'Law Case Management'!K3</f>
        <v>0</v>
      </c>
      <c r="E53" s="116">
        <f>'Law Case Management'!H3</f>
        <v>44</v>
      </c>
      <c r="F53" s="116">
        <f>'Law Case Management'!H4</f>
        <v>44</v>
      </c>
      <c r="G53" s="116">
        <f>'Law Case Management'!H5</f>
        <v>0</v>
      </c>
      <c r="H53" s="116">
        <f>'Law Case Management'!H6</f>
        <v>0</v>
      </c>
      <c r="I53" s="117">
        <f>'Law Case Management'!H7</f>
        <v>0</v>
      </c>
    </row>
    <row r="54" spans="2:9" ht="19.2" customHeight="1" x14ac:dyDescent="0.3">
      <c r="B54" s="114"/>
      <c r="C54" s="116" t="str">
        <f t="shared" si="3"/>
        <v>Law Investigations</v>
      </c>
      <c r="D54" s="116">
        <f>'Law Investigations'!K3</f>
        <v>0</v>
      </c>
      <c r="E54" s="116">
        <f>'Law Investigations'!H3</f>
        <v>89</v>
      </c>
      <c r="F54" s="116">
        <f>'Law Investigations'!H5</f>
        <v>89</v>
      </c>
      <c r="G54" s="116">
        <f>'Law Investigations'!H6</f>
        <v>0</v>
      </c>
      <c r="H54" s="116">
        <f>'Law Investigations'!H7</f>
        <v>0</v>
      </c>
      <c r="I54" s="117">
        <f>'Law Investigations'!H8</f>
        <v>0</v>
      </c>
    </row>
    <row r="55" spans="2:9" ht="19.2" customHeight="1" x14ac:dyDescent="0.3">
      <c r="B55" s="114"/>
      <c r="C55" s="116" t="str">
        <f t="shared" si="3"/>
        <v>Law Civil Process</v>
      </c>
      <c r="D55" s="116">
        <f>'Law Civil Process'!K3</f>
        <v>0</v>
      </c>
      <c r="E55" s="116">
        <f>'Law Civil Process'!H3</f>
        <v>55</v>
      </c>
      <c r="F55" s="116">
        <f>'Law Civil Process'!H4</f>
        <v>55</v>
      </c>
      <c r="G55" s="116">
        <f>'Law Civil Process'!H6</f>
        <v>0</v>
      </c>
      <c r="H55" s="116">
        <f>'Law Civil Process'!H7</f>
        <v>0</v>
      </c>
      <c r="I55" s="117">
        <f>'Law Civil Process'!H8</f>
        <v>0</v>
      </c>
    </row>
    <row r="56" spans="2:9" ht="19.2" customHeight="1" x14ac:dyDescent="0.3">
      <c r="B56" s="114"/>
      <c r="C56" s="116" t="str">
        <f t="shared" si="3"/>
        <v>Law Crime Analysis</v>
      </c>
      <c r="D56" s="116">
        <f>'Law Crime Analysis'!K3</f>
        <v>0</v>
      </c>
      <c r="E56" s="116">
        <f>'Law Crime Analysis'!H3</f>
        <v>86</v>
      </c>
      <c r="F56" s="116">
        <f>'Law Crime Analysis'!H4</f>
        <v>86</v>
      </c>
      <c r="G56" s="116">
        <f>'Law Crime Analysis'!H6</f>
        <v>0</v>
      </c>
      <c r="H56" s="116">
        <f>'Law Crime Analysis'!H7</f>
        <v>0</v>
      </c>
      <c r="I56" s="117">
        <f>'Law Crime Analysis'!H8</f>
        <v>0</v>
      </c>
    </row>
    <row r="57" spans="2:9" ht="19.2" customHeight="1" x14ac:dyDescent="0.3">
      <c r="B57" s="114"/>
      <c r="C57" s="116" t="str">
        <f t="shared" si="3"/>
        <v>Law Crime Reporting</v>
      </c>
      <c r="D57" s="116">
        <f>'Law Crime Reporting'!K3</f>
        <v>0</v>
      </c>
      <c r="E57" s="116">
        <f>'Law Crime Reporting'!H3</f>
        <v>9</v>
      </c>
      <c r="F57" s="116">
        <f>'Law Crime Reporting'!H5</f>
        <v>9</v>
      </c>
      <c r="G57" s="116">
        <f>'Law Crime Reporting'!H6</f>
        <v>0</v>
      </c>
      <c r="H57" s="116">
        <f>'Law Crime Reporting'!H7</f>
        <v>0</v>
      </c>
      <c r="I57" s="117">
        <f>'Law Crime Reporting'!H8</f>
        <v>0</v>
      </c>
    </row>
    <row r="58" spans="2:9" ht="19.2" customHeight="1" x14ac:dyDescent="0.3">
      <c r="B58" s="114"/>
      <c r="C58" s="116" t="str">
        <f t="shared" si="3"/>
        <v>Law Data Analysis</v>
      </c>
      <c r="D58" s="116">
        <f>'Law Data Analysis'!K3</f>
        <v>0</v>
      </c>
      <c r="E58" s="116">
        <f>'Law Data Analysis'!H3</f>
        <v>66</v>
      </c>
      <c r="F58" s="116">
        <f>'Law Data Analysis'!H4</f>
        <v>66</v>
      </c>
      <c r="G58" s="116">
        <f>'Law Data Analysis'!H5</f>
        <v>0</v>
      </c>
      <c r="H58" s="116">
        <f>'Law Data Analysis'!H6</f>
        <v>0</v>
      </c>
      <c r="I58" s="117">
        <f>'Law Data Analysis'!H8</f>
        <v>0</v>
      </c>
    </row>
    <row r="59" spans="2:9" ht="19.2" customHeight="1" x14ac:dyDescent="0.3">
      <c r="B59" s="114"/>
      <c r="C59" s="116" t="str">
        <f t="shared" si="3"/>
        <v>Law Fleet Maintenance</v>
      </c>
      <c r="D59" s="116">
        <f>'Law Fleet Maintenance'!K3</f>
        <v>0</v>
      </c>
      <c r="E59" s="116">
        <f>'Law Fleet Maintenance'!H3</f>
        <v>70</v>
      </c>
      <c r="F59" s="116">
        <f>'Law Fleet Maintenance'!H4</f>
        <v>70</v>
      </c>
      <c r="G59" s="116">
        <f>'Law Fleet Maintenance'!H5</f>
        <v>0</v>
      </c>
      <c r="H59" s="116">
        <f>'Law Fleet Maintenance'!H6</f>
        <v>0</v>
      </c>
      <c r="I59" s="117">
        <f>'Law Fleet Maintenance'!H8</f>
        <v>0</v>
      </c>
    </row>
    <row r="60" spans="2:9" ht="19.2" customHeight="1" x14ac:dyDescent="0.3">
      <c r="B60" s="114"/>
      <c r="C60" s="116" t="str">
        <f t="shared" si="3"/>
        <v>Law Field Interview</v>
      </c>
      <c r="D60" s="116">
        <f>'Law Field Interview'!K3</f>
        <v>0</v>
      </c>
      <c r="E60" s="116">
        <f>'Law Field Interview'!H3</f>
        <v>32</v>
      </c>
      <c r="F60" s="116">
        <f>'Law Field Interview'!H4</f>
        <v>32</v>
      </c>
      <c r="G60" s="116">
        <f>'Law Field Interview'!H5</f>
        <v>0</v>
      </c>
      <c r="H60" s="116">
        <f>'Law Field Interview'!H7</f>
        <v>0</v>
      </c>
      <c r="I60" s="117">
        <f>'Law Field Interview'!H8</f>
        <v>0</v>
      </c>
    </row>
    <row r="61" spans="2:9" ht="19.2" customHeight="1" x14ac:dyDescent="0.3">
      <c r="B61" s="114"/>
      <c r="C61" s="116" t="str">
        <f t="shared" si="3"/>
        <v>Law Field Reporting</v>
      </c>
      <c r="D61" s="116">
        <f>'Law Field Reporting'!K3</f>
        <v>0</v>
      </c>
      <c r="E61" s="116">
        <f>'Law Field Reporting'!H3</f>
        <v>72</v>
      </c>
      <c r="F61" s="116">
        <f>'Law Field Reporting'!H4</f>
        <v>72</v>
      </c>
      <c r="G61" s="116">
        <f>'Law Field Reporting'!H6</f>
        <v>0</v>
      </c>
      <c r="H61" s="116">
        <f>'Law Field Reporting'!H7</f>
        <v>0</v>
      </c>
      <c r="I61" s="117">
        <f>'Law Field Reporting'!H8</f>
        <v>0</v>
      </c>
    </row>
    <row r="62" spans="2:9" ht="19.2" customHeight="1" x14ac:dyDescent="0.3">
      <c r="B62" s="114"/>
      <c r="C62" s="116" t="str">
        <f t="shared" si="3"/>
        <v>Law Impounded Vehicle Processing</v>
      </c>
      <c r="D62" s="116">
        <f>'Law Impounded Vehicle'!K3</f>
        <v>0</v>
      </c>
      <c r="E62" s="116">
        <f>'Law Impounded Vehicle'!H3</f>
        <v>15</v>
      </c>
      <c r="F62" s="116">
        <f>'Law Impounded Vehicle'!H5</f>
        <v>15</v>
      </c>
      <c r="G62" s="116">
        <f>'Law Impounded Vehicle'!H6</f>
        <v>0</v>
      </c>
      <c r="H62" s="116">
        <f>'Law Impounded Vehicle'!H7</f>
        <v>0</v>
      </c>
      <c r="I62" s="117">
        <f>'Law Impounded Vehicle'!H8</f>
        <v>0</v>
      </c>
    </row>
    <row r="63" spans="2:9" ht="19.2" customHeight="1" x14ac:dyDescent="0.3">
      <c r="B63" s="114"/>
      <c r="C63" s="116" t="str">
        <f t="shared" si="3"/>
        <v>Law Lineup / Mug Shot</v>
      </c>
      <c r="D63" s="116">
        <f>'Law Lineup - Mug Shot'!K3</f>
        <v>0</v>
      </c>
      <c r="E63" s="116">
        <f>'Law Lineup - Mug Shot'!H3</f>
        <v>37</v>
      </c>
      <c r="F63" s="116">
        <f>'Law Lineup - Mug Shot'!H5</f>
        <v>37</v>
      </c>
      <c r="G63" s="116">
        <f>'Law Lineup - Mug Shot'!H6</f>
        <v>0</v>
      </c>
      <c r="H63" s="116">
        <f>'Law Lineup - Mug Shot'!H7</f>
        <v>0</v>
      </c>
      <c r="I63" s="117">
        <f>'Law Lineup - Mug Shot'!H8</f>
        <v>0</v>
      </c>
    </row>
    <row r="64" spans="2:9" ht="19.2" customHeight="1" x14ac:dyDescent="0.3">
      <c r="B64" s="114"/>
      <c r="C64" s="116" t="str">
        <f t="shared" si="3"/>
        <v>Law Master Location Index</v>
      </c>
      <c r="D64" s="116">
        <f>'Law Master Location'!K3</f>
        <v>0</v>
      </c>
      <c r="E64" s="116">
        <f>'Law Master Location'!H3</f>
        <v>169</v>
      </c>
      <c r="F64" s="116">
        <f>'Law Master Location'!H4</f>
        <v>169</v>
      </c>
      <c r="G64" s="116">
        <f>'Law Master Location'!H5</f>
        <v>0</v>
      </c>
      <c r="H64" s="116">
        <f>'Law Master Location'!H6</f>
        <v>0</v>
      </c>
      <c r="I64" s="117">
        <f>'Law Master Location'!H7</f>
        <v>0</v>
      </c>
    </row>
    <row r="65" spans="2:9" ht="19.2" customHeight="1" x14ac:dyDescent="0.3">
      <c r="B65" s="114"/>
      <c r="C65" s="116" t="str">
        <f t="shared" si="3"/>
        <v>Law Master Name Index</v>
      </c>
      <c r="D65" s="116">
        <f>'Law Master Name'!K3</f>
        <v>0</v>
      </c>
      <c r="E65" s="116">
        <f>'Law Master Name'!H3</f>
        <v>121</v>
      </c>
      <c r="F65" s="116">
        <f>'Law Master Name'!H4</f>
        <v>121</v>
      </c>
      <c r="G65" s="116">
        <f>'Law Master Name'!H5</f>
        <v>0</v>
      </c>
      <c r="H65" s="116">
        <f>'Law Master Name'!H6</f>
        <v>0</v>
      </c>
      <c r="I65" s="117">
        <f>'Law Master Name'!H7</f>
        <v>0</v>
      </c>
    </row>
    <row r="66" spans="2:9" ht="19.2" customHeight="1" x14ac:dyDescent="0.3">
      <c r="B66" s="114"/>
      <c r="C66" s="116" t="str">
        <f t="shared" si="3"/>
        <v>Law Master Vehicle Index</v>
      </c>
      <c r="D66" s="116">
        <f>'Law Master Vehicle'!K3</f>
        <v>0</v>
      </c>
      <c r="E66" s="116">
        <f>'Law Master Vehicle'!H3</f>
        <v>36</v>
      </c>
      <c r="F66" s="116">
        <f>'Law Master Vehicle'!H4</f>
        <v>36</v>
      </c>
      <c r="G66" s="116">
        <f>'Law Master Vehicle'!H5</f>
        <v>0</v>
      </c>
      <c r="H66" s="116">
        <f>'Law Master Vehicle'!H6</f>
        <v>0</v>
      </c>
      <c r="I66" s="117">
        <f>'Law Master Vehicle'!H8</f>
        <v>0</v>
      </c>
    </row>
    <row r="67" spans="2:9" ht="19.2" customHeight="1" x14ac:dyDescent="0.3">
      <c r="B67" s="114"/>
      <c r="C67" s="116" t="str">
        <f t="shared" si="3"/>
        <v>Law Personnel and Training</v>
      </c>
      <c r="D67" s="116">
        <f>'Law Personnel &amp; Training'!K3</f>
        <v>0</v>
      </c>
      <c r="E67" s="116">
        <f>'Law Personnel &amp; Training'!H3</f>
        <v>208</v>
      </c>
      <c r="F67" s="116">
        <f>'Law Personnel &amp; Training'!H4</f>
        <v>208</v>
      </c>
      <c r="G67" s="116">
        <f>'Law Personnel &amp; Training'!H5</f>
        <v>0</v>
      </c>
      <c r="H67" s="116">
        <f>'Law Personnel &amp; Training'!H6</f>
        <v>0</v>
      </c>
      <c r="I67" s="117">
        <f>'Law Personnel &amp; Training'!H7</f>
        <v>0</v>
      </c>
    </row>
    <row r="68" spans="2:9" ht="19.2" customHeight="1" x14ac:dyDescent="0.3">
      <c r="B68" s="114"/>
      <c r="C68" s="116" t="str">
        <f t="shared" si="3"/>
        <v>Law Property Processing</v>
      </c>
      <c r="D68" s="116">
        <f>'Law Property Processing'!K3</f>
        <v>0</v>
      </c>
      <c r="E68" s="116">
        <f>'Law Property Processing'!H3</f>
        <v>136</v>
      </c>
      <c r="F68" s="116">
        <f>'Law Property Processing'!H4</f>
        <v>136</v>
      </c>
      <c r="G68" s="116">
        <f>'Law Property Processing'!H5</f>
        <v>0</v>
      </c>
      <c r="H68" s="116">
        <f>'Law Property Processing'!H6</f>
        <v>0</v>
      </c>
      <c r="I68" s="117">
        <f>'Law Property Processing'!H7</f>
        <v>0</v>
      </c>
    </row>
    <row r="69" spans="2:9" ht="19.2" customHeight="1" x14ac:dyDescent="0.3">
      <c r="B69" s="114"/>
      <c r="C69" s="116" t="str">
        <f t="shared" si="3"/>
        <v>Law Tickets and Citations</v>
      </c>
      <c r="D69" s="116">
        <f>'Law Tickets and Citations'!K3</f>
        <v>0</v>
      </c>
      <c r="E69" s="116">
        <f>'Law Tickets and Citations'!H3</f>
        <v>46</v>
      </c>
      <c r="F69" s="116">
        <f>'Law Tickets and Citations'!H4</f>
        <v>46</v>
      </c>
      <c r="G69" s="116">
        <f>'Law Tickets and Citations'!H5</f>
        <v>0</v>
      </c>
      <c r="H69" s="116">
        <f>'Law Tickets and Citations'!H7</f>
        <v>0</v>
      </c>
      <c r="I69" s="117">
        <f>'Law Tickets and Citations'!H8</f>
        <v>0</v>
      </c>
    </row>
    <row r="70" spans="2:9" ht="19.2" customHeight="1" x14ac:dyDescent="0.3">
      <c r="B70" s="114"/>
      <c r="C70" s="116" t="str">
        <f t="shared" si="3"/>
        <v>Law Wants and Warrants</v>
      </c>
      <c r="D70" s="116">
        <f>'Law Wants and Warrants'!K3</f>
        <v>0</v>
      </c>
      <c r="E70" s="116">
        <f>'Law Wants and Warrants'!H3</f>
        <v>71</v>
      </c>
      <c r="F70" s="116">
        <f>'Law Wants and Warrants'!H5</f>
        <v>71</v>
      </c>
      <c r="G70" s="116">
        <f>'Law Wants and Warrants'!H6</f>
        <v>0</v>
      </c>
      <c r="H70" s="116">
        <f>'Law Wants and Warrants'!H7</f>
        <v>0</v>
      </c>
      <c r="I70" s="117">
        <f>'Law Wants and Warrants'!H8</f>
        <v>0</v>
      </c>
    </row>
    <row r="71" spans="2:9" ht="19.2" customHeight="1" x14ac:dyDescent="0.3">
      <c r="B71" s="114"/>
      <c r="C71" s="116" t="str">
        <f t="shared" si="3"/>
        <v>Law Bar-Coding Interface</v>
      </c>
      <c r="D71" s="116">
        <f>'Bar Coding Interface'!K3</f>
        <v>0</v>
      </c>
      <c r="E71" s="116">
        <f>'Bar Coding Interface'!H3</f>
        <v>28</v>
      </c>
      <c r="F71" s="116">
        <f>'Bar Coding Interface'!H4</f>
        <v>28</v>
      </c>
      <c r="G71" s="116">
        <f>'Bar Coding Interface'!H5</f>
        <v>0</v>
      </c>
      <c r="H71" s="116">
        <f>'Bar Coding Interface'!H6</f>
        <v>0</v>
      </c>
      <c r="I71" s="117">
        <f>'Bar Coding Interface'!H7</f>
        <v>0</v>
      </c>
    </row>
    <row r="72" spans="2:9" ht="19.2" customHeight="1" x14ac:dyDescent="0.3">
      <c r="B72" s="114"/>
      <c r="C72" s="116" t="str">
        <f t="shared" si="3"/>
        <v>Law Asset Tracking</v>
      </c>
      <c r="D72" s="116">
        <f>'Law Asset Tracking'!K3</f>
        <v>0</v>
      </c>
      <c r="E72" s="116">
        <f>'Law Asset Tracking'!H3</f>
        <v>304</v>
      </c>
      <c r="F72" s="116">
        <f>'Law Asset Tracking'!H4</f>
        <v>304</v>
      </c>
      <c r="G72" s="116">
        <f>'Law Asset Tracking'!H5</f>
        <v>0</v>
      </c>
      <c r="H72" s="116">
        <f>'Law Asset Tracking'!H6</f>
        <v>0</v>
      </c>
      <c r="I72" s="117">
        <f>'Law Asset Tracking'!H7</f>
        <v>0</v>
      </c>
    </row>
    <row r="73" spans="2:9" ht="3.75" customHeight="1" x14ac:dyDescent="0.3">
      <c r="B73" s="118"/>
      <c r="C73" s="119"/>
      <c r="D73" s="119"/>
      <c r="E73" s="119"/>
      <c r="F73" s="119"/>
      <c r="G73" s="119"/>
      <c r="H73" s="119"/>
      <c r="I73" s="120"/>
    </row>
    <row r="74" spans="2:9" s="113" customFormat="1" ht="43.5" customHeight="1" x14ac:dyDescent="0.3">
      <c r="B74" s="68" t="s">
        <v>4</v>
      </c>
      <c r="C74" s="8" t="s">
        <v>5</v>
      </c>
      <c r="D74" s="8" t="s">
        <v>14</v>
      </c>
      <c r="E74" s="8" t="s">
        <v>19</v>
      </c>
      <c r="F74" s="8" t="s">
        <v>20</v>
      </c>
      <c r="G74" s="8" t="s">
        <v>21</v>
      </c>
      <c r="H74" s="8" t="s">
        <v>22</v>
      </c>
      <c r="I74" s="69" t="s">
        <v>23</v>
      </c>
    </row>
    <row r="75" spans="2:9" ht="20.100000000000001" customHeight="1" x14ac:dyDescent="0.3">
      <c r="B75" s="114" t="str">
        <f>B15</f>
        <v>LERMS</v>
      </c>
      <c r="C75" s="116"/>
      <c r="D75" s="116">
        <f t="shared" ref="D75:I75" si="4">SUM(D76:D102)</f>
        <v>0</v>
      </c>
      <c r="E75" s="116">
        <f t="shared" si="4"/>
        <v>1182</v>
      </c>
      <c r="F75" s="116">
        <f t="shared" si="4"/>
        <v>1182</v>
      </c>
      <c r="G75" s="116">
        <f t="shared" si="4"/>
        <v>0</v>
      </c>
      <c r="H75" s="116">
        <f t="shared" si="4"/>
        <v>0</v>
      </c>
      <c r="I75" s="116">
        <f t="shared" si="4"/>
        <v>0</v>
      </c>
    </row>
    <row r="76" spans="2:9" ht="20.100000000000001" customHeight="1" x14ac:dyDescent="0.3">
      <c r="B76" s="114"/>
      <c r="C76" s="116" t="str">
        <f t="shared" ref="C76:C102" si="5">C16</f>
        <v>Law RMS General Requirements</v>
      </c>
      <c r="D76" s="116">
        <f>G76*3</f>
        <v>0</v>
      </c>
      <c r="E76" s="116">
        <f>COUNTIF('Law RMS General'!D:D,"Crucial")</f>
        <v>97</v>
      </c>
      <c r="F76" s="116">
        <f>'Law RMS General'!H9</f>
        <v>97</v>
      </c>
      <c r="G76" s="116">
        <f>'Law RMS General'!H10</f>
        <v>0</v>
      </c>
      <c r="H76" s="116">
        <f>'Law RMS General'!H11</f>
        <v>0</v>
      </c>
      <c r="I76" s="117">
        <f>'Law RMS General'!H12</f>
        <v>0</v>
      </c>
    </row>
    <row r="77" spans="2:9" ht="20.100000000000001" customHeight="1" x14ac:dyDescent="0.3">
      <c r="B77" s="114"/>
      <c r="C77" s="116" t="str">
        <f t="shared" si="5"/>
        <v>Law Accident Tracking</v>
      </c>
      <c r="D77" s="116">
        <f t="shared" ref="D77:D103" si="6">G77*3</f>
        <v>0</v>
      </c>
      <c r="E77" s="116">
        <f>COUNTIF('Law Accidents'!$D:$D,"Crucial")</f>
        <v>3</v>
      </c>
      <c r="F77" s="116">
        <f>'Law Accidents'!H9</f>
        <v>3</v>
      </c>
      <c r="G77" s="116">
        <f>'Law Accidents'!H10</f>
        <v>0</v>
      </c>
      <c r="H77" s="116">
        <f>'Law Accidents'!H11</f>
        <v>0</v>
      </c>
      <c r="I77" s="117">
        <f>'Law Accidents'!H12</f>
        <v>0</v>
      </c>
    </row>
    <row r="78" spans="2:9" ht="20.100000000000001" customHeight="1" x14ac:dyDescent="0.3">
      <c r="B78" s="114"/>
      <c r="C78" s="116" t="str">
        <f t="shared" si="5"/>
        <v>Law Animal Control</v>
      </c>
      <c r="D78" s="116">
        <f t="shared" si="6"/>
        <v>0</v>
      </c>
      <c r="E78" s="116">
        <f>COUNTIF('Law Animal Control'!$D:$D,"Crucial")</f>
        <v>35</v>
      </c>
      <c r="F78" s="116">
        <f>'Law Animal Control'!H9</f>
        <v>35</v>
      </c>
      <c r="G78" s="116">
        <f>'Law Animal Control'!H10</f>
        <v>0</v>
      </c>
      <c r="H78" s="116">
        <f>'Law Animal Control'!H11</f>
        <v>0</v>
      </c>
      <c r="I78" s="117">
        <f>'Law Animal Control'!H12</f>
        <v>0</v>
      </c>
    </row>
    <row r="79" spans="2:9" ht="20.100000000000001" customHeight="1" x14ac:dyDescent="0.3">
      <c r="B79" s="114"/>
      <c r="C79" s="116" t="str">
        <f t="shared" si="5"/>
        <v>Law Arrest Records</v>
      </c>
      <c r="D79" s="116">
        <f t="shared" si="6"/>
        <v>0</v>
      </c>
      <c r="E79" s="116">
        <f>COUNTIF('Law Arrest Records'!$D:$D,"Crucial")</f>
        <v>56</v>
      </c>
      <c r="F79" s="116">
        <f>'Law Arrest Records'!H9</f>
        <v>56</v>
      </c>
      <c r="G79" s="116">
        <f>'Law Arrest Records'!H10</f>
        <v>0</v>
      </c>
      <c r="H79" s="116">
        <f>'Law Arrest Records'!H11</f>
        <v>0</v>
      </c>
      <c r="I79" s="117">
        <f>'Law Arrest Records'!H12</f>
        <v>0</v>
      </c>
    </row>
    <row r="80" spans="2:9" ht="20.100000000000001" customHeight="1" x14ac:dyDescent="0.3">
      <c r="B80" s="114"/>
      <c r="C80" s="116" t="str">
        <f t="shared" si="5"/>
        <v>Law Booking</v>
      </c>
      <c r="D80" s="116">
        <f t="shared" si="6"/>
        <v>0</v>
      </c>
      <c r="E80" s="116">
        <f>COUNTIF('Law Booking'!$D:$D,"Crucial")</f>
        <v>36</v>
      </c>
      <c r="F80" s="116">
        <f>'Law Booking'!H8</f>
        <v>36</v>
      </c>
      <c r="G80" s="116">
        <f>'Law Booking'!H9</f>
        <v>0</v>
      </c>
      <c r="H80" s="116">
        <f>'Law Booking'!H11</f>
        <v>0</v>
      </c>
      <c r="I80" s="117">
        <f>'Law Booking'!H12</f>
        <v>0</v>
      </c>
    </row>
    <row r="81" spans="2:9" ht="20.100000000000001" customHeight="1" x14ac:dyDescent="0.3">
      <c r="B81" s="114"/>
      <c r="C81" s="116" t="str">
        <f t="shared" si="5"/>
        <v>Law Career Criminal</v>
      </c>
      <c r="D81" s="116">
        <f t="shared" si="6"/>
        <v>0</v>
      </c>
      <c r="E81" s="116">
        <f>COUNTIF('Law Career Criminal'!$D:$D,"Crucial")</f>
        <v>25</v>
      </c>
      <c r="F81" s="116">
        <f>'Law Career Criminal'!H8</f>
        <v>25</v>
      </c>
      <c r="G81" s="116">
        <f>'Law Career Criminal'!H9</f>
        <v>0</v>
      </c>
      <c r="H81" s="116">
        <f>'Law Career Criminal'!H10</f>
        <v>0</v>
      </c>
      <c r="I81" s="117">
        <f>'Law Career Criminal'!H11</f>
        <v>0</v>
      </c>
    </row>
    <row r="82" spans="2:9" ht="20.100000000000001" customHeight="1" x14ac:dyDescent="0.3">
      <c r="B82" s="114"/>
      <c r="C82" s="116" t="str">
        <f t="shared" si="5"/>
        <v>Law Case Entry</v>
      </c>
      <c r="D82" s="116">
        <f t="shared" si="6"/>
        <v>0</v>
      </c>
      <c r="E82" s="116">
        <f>COUNTIF('Law Case Entry'!$D:$D,"Crucial")</f>
        <v>91</v>
      </c>
      <c r="F82" s="116">
        <f>'Law Case Entry'!H8</f>
        <v>91</v>
      </c>
      <c r="G82" s="116">
        <f>'Law Case Entry'!H10</f>
        <v>0</v>
      </c>
      <c r="H82" s="116">
        <f>'Law Case Entry'!H11</f>
        <v>0</v>
      </c>
      <c r="I82" s="117">
        <f>'Law Case Entry'!H12</f>
        <v>0</v>
      </c>
    </row>
    <row r="83" spans="2:9" ht="20.100000000000001" customHeight="1" x14ac:dyDescent="0.3">
      <c r="B83" s="114"/>
      <c r="C83" s="116" t="str">
        <f t="shared" si="5"/>
        <v>Law Case Management</v>
      </c>
      <c r="D83" s="116">
        <f t="shared" si="6"/>
        <v>0</v>
      </c>
      <c r="E83" s="116">
        <f>COUNTIF('Law Case Management'!$D:$D,"Crucial")</f>
        <v>35</v>
      </c>
      <c r="F83" s="116">
        <f>'Law Case Management'!H8</f>
        <v>35</v>
      </c>
      <c r="G83" s="116">
        <f>'Law Case Management'!H10</f>
        <v>0</v>
      </c>
      <c r="H83" s="116">
        <f>'Law Case Management'!H11</f>
        <v>0</v>
      </c>
      <c r="I83" s="117">
        <f>'Law Case Management'!H12</f>
        <v>0</v>
      </c>
    </row>
    <row r="84" spans="2:9" ht="20.100000000000001" customHeight="1" x14ac:dyDescent="0.3">
      <c r="B84" s="114"/>
      <c r="C84" s="116" t="str">
        <f t="shared" si="5"/>
        <v>Law Investigations</v>
      </c>
      <c r="D84" s="116">
        <f t="shared" si="6"/>
        <v>0</v>
      </c>
      <c r="E84" s="116">
        <f>COUNTIF('Law Investigations'!$D:$D,"Crucial")</f>
        <v>85</v>
      </c>
      <c r="F84" s="116">
        <f>'Law Investigations'!H9</f>
        <v>85</v>
      </c>
      <c r="G84" s="116">
        <f>'Law Investigations'!H10</f>
        <v>0</v>
      </c>
      <c r="H84" s="116">
        <f>'Law Investigations'!H11</f>
        <v>0</v>
      </c>
      <c r="I84" s="117">
        <f>'Law Investigations'!H13</f>
        <v>0</v>
      </c>
    </row>
    <row r="85" spans="2:9" ht="20.100000000000001" customHeight="1" x14ac:dyDescent="0.3">
      <c r="B85" s="114"/>
      <c r="C85" s="116" t="str">
        <f t="shared" si="5"/>
        <v>Law Civil Process</v>
      </c>
      <c r="D85" s="116">
        <f t="shared" si="6"/>
        <v>0</v>
      </c>
      <c r="E85" s="116">
        <f>COUNTIF('Law Civil Process'!$D:$D,"Crucial")</f>
        <v>41</v>
      </c>
      <c r="F85" s="116">
        <f>'Law Civil Process'!H9</f>
        <v>41</v>
      </c>
      <c r="G85" s="116">
        <f>'Law Civil Process'!H10</f>
        <v>0</v>
      </c>
      <c r="H85" s="116">
        <f>'Law Civil Process'!H12</f>
        <v>0</v>
      </c>
      <c r="I85" s="117">
        <f>'Law Civil Process'!H13</f>
        <v>0</v>
      </c>
    </row>
    <row r="86" spans="2:9" ht="20.100000000000001" customHeight="1" x14ac:dyDescent="0.3">
      <c r="B86" s="114"/>
      <c r="C86" s="116" t="str">
        <f t="shared" si="5"/>
        <v>Law Crime Analysis</v>
      </c>
      <c r="D86" s="116">
        <f t="shared" si="6"/>
        <v>0</v>
      </c>
      <c r="E86" s="116">
        <f>COUNTIF('Law Crime Analysis'!$D:$D,"Crucial")</f>
        <v>78</v>
      </c>
      <c r="F86" s="116">
        <f>'Law Crime Analysis'!H9</f>
        <v>78</v>
      </c>
      <c r="G86" s="116">
        <f>'Law Crime Analysis'!H10</f>
        <v>0</v>
      </c>
      <c r="H86" s="116">
        <f>'Law Crime Analysis'!H11</f>
        <v>0</v>
      </c>
      <c r="I86" s="117">
        <f>'Law Crime Analysis'!H12</f>
        <v>0</v>
      </c>
    </row>
    <row r="87" spans="2:9" ht="20.100000000000001" customHeight="1" x14ac:dyDescent="0.3">
      <c r="B87" s="114"/>
      <c r="C87" s="116" t="str">
        <f t="shared" si="5"/>
        <v>Law Crime Reporting</v>
      </c>
      <c r="D87" s="116">
        <f t="shared" si="6"/>
        <v>0</v>
      </c>
      <c r="E87" s="116">
        <f>COUNTIF('Law Crime Reporting'!$D:$D,"Crucial")</f>
        <v>6</v>
      </c>
      <c r="F87" s="116">
        <f>'Law Crime Reporting'!H9</f>
        <v>6</v>
      </c>
      <c r="G87" s="116">
        <f>'Law Crime Reporting'!H10</f>
        <v>0</v>
      </c>
      <c r="H87" s="116">
        <f>'Law Crime Reporting'!H11</f>
        <v>0</v>
      </c>
      <c r="I87" s="117">
        <f>'Law Crime Reporting'!H12</f>
        <v>0</v>
      </c>
    </row>
    <row r="88" spans="2:9" ht="20.100000000000001" customHeight="1" x14ac:dyDescent="0.3">
      <c r="B88" s="114"/>
      <c r="C88" s="116" t="str">
        <f t="shared" si="5"/>
        <v>Law Data Analysis</v>
      </c>
      <c r="D88" s="116">
        <f t="shared" si="6"/>
        <v>0</v>
      </c>
      <c r="E88" s="116">
        <f>COUNTIF('Law Data Analysis'!$D:$D,"Crucial")</f>
        <v>46</v>
      </c>
      <c r="F88" s="116">
        <f>'Law Data Analysis'!H9</f>
        <v>46</v>
      </c>
      <c r="G88" s="116">
        <f>'Law Data Analysis'!H10</f>
        <v>0</v>
      </c>
      <c r="H88" s="116">
        <f>'Law Data Analysis'!H11</f>
        <v>0</v>
      </c>
      <c r="I88" s="117">
        <f>'Law Data Analysis'!H12</f>
        <v>0</v>
      </c>
    </row>
    <row r="89" spans="2:9" ht="20.100000000000001" customHeight="1" x14ac:dyDescent="0.3">
      <c r="B89" s="114"/>
      <c r="C89" s="116" t="str">
        <f t="shared" si="5"/>
        <v>Law Fleet Maintenance</v>
      </c>
      <c r="D89" s="116">
        <f t="shared" si="6"/>
        <v>0</v>
      </c>
      <c r="E89" s="116">
        <f>COUNTIF('Law Fleet Maintenance'!$D:$D,"Crucial")</f>
        <v>28</v>
      </c>
      <c r="F89" s="116">
        <f>'Law Fleet Maintenance'!H9</f>
        <v>28</v>
      </c>
      <c r="G89" s="116">
        <f>'Law Fleet Maintenance'!H10</f>
        <v>0</v>
      </c>
      <c r="H89" s="116">
        <f>'Law Fleet Maintenance'!H11</f>
        <v>0</v>
      </c>
      <c r="I89" s="117">
        <f>'Law Fleet Maintenance'!H12</f>
        <v>0</v>
      </c>
    </row>
    <row r="90" spans="2:9" ht="20.100000000000001" customHeight="1" x14ac:dyDescent="0.3">
      <c r="B90" s="114"/>
      <c r="C90" s="116" t="str">
        <f t="shared" si="5"/>
        <v>Law Field Interview</v>
      </c>
      <c r="D90" s="116">
        <f t="shared" si="6"/>
        <v>0</v>
      </c>
      <c r="E90" s="116">
        <f>COUNTIF('Law Field Interview'!$D:$D,"Crucial")</f>
        <v>29</v>
      </c>
      <c r="F90" s="116">
        <f>'Law Field Interview'!H9</f>
        <v>29</v>
      </c>
      <c r="G90" s="116">
        <f>'Law Field Interview'!H10</f>
        <v>0</v>
      </c>
      <c r="H90" s="116">
        <f>'Law Field Interview'!H11</f>
        <v>0</v>
      </c>
      <c r="I90" s="117">
        <f>'Law Field Interview'!H12</f>
        <v>0</v>
      </c>
    </row>
    <row r="91" spans="2:9" ht="20.100000000000001" customHeight="1" x14ac:dyDescent="0.3">
      <c r="B91" s="114"/>
      <c r="C91" s="116" t="str">
        <f t="shared" si="5"/>
        <v>Law Field Reporting</v>
      </c>
      <c r="D91" s="116">
        <f t="shared" si="6"/>
        <v>0</v>
      </c>
      <c r="E91" s="116">
        <f>COUNTIF('Law Field Reporting'!$D:$D,"Crucial")</f>
        <v>57</v>
      </c>
      <c r="F91" s="116">
        <f>'Law Field Reporting'!H9</f>
        <v>57</v>
      </c>
      <c r="G91" s="116">
        <f>'Law Field Reporting'!H10</f>
        <v>0</v>
      </c>
      <c r="H91" s="116">
        <f>'Law Field Reporting'!H11</f>
        <v>0</v>
      </c>
      <c r="I91" s="117">
        <f>'Law Field Reporting'!H12</f>
        <v>0</v>
      </c>
    </row>
    <row r="92" spans="2:9" ht="20.100000000000001" customHeight="1" x14ac:dyDescent="0.3">
      <c r="B92" s="114"/>
      <c r="C92" s="116" t="str">
        <f t="shared" si="5"/>
        <v>Law Impounded Vehicle Processing</v>
      </c>
      <c r="D92" s="116">
        <f t="shared" si="6"/>
        <v>0</v>
      </c>
      <c r="E92" s="116">
        <f>COUNTIF('Law Impounded Vehicle'!$D:$D,"Crucial")</f>
        <v>15</v>
      </c>
      <c r="F92" s="116">
        <f>'Law Impounded Vehicle'!H9</f>
        <v>15</v>
      </c>
      <c r="G92" s="116">
        <f>'Law Impounded Vehicle'!H10</f>
        <v>0</v>
      </c>
      <c r="H92" s="116">
        <f>'Law Impounded Vehicle'!H11</f>
        <v>0</v>
      </c>
      <c r="I92" s="117">
        <f>'Law Impounded Vehicle'!H12</f>
        <v>0</v>
      </c>
    </row>
    <row r="93" spans="2:9" ht="20.100000000000001" customHeight="1" x14ac:dyDescent="0.3">
      <c r="B93" s="114"/>
      <c r="C93" s="116" t="str">
        <f t="shared" si="5"/>
        <v>Law Lineup / Mug Shot</v>
      </c>
      <c r="D93" s="116">
        <f t="shared" si="6"/>
        <v>0</v>
      </c>
      <c r="E93" s="116">
        <f>COUNTIF('Law Lineup - Mug Shot'!$D:$D,"Crucial")</f>
        <v>34</v>
      </c>
      <c r="F93" s="116">
        <f>'Law Lineup - Mug Shot'!H9</f>
        <v>34</v>
      </c>
      <c r="G93" s="116">
        <f>'Law Lineup - Mug Shot'!H10</f>
        <v>0</v>
      </c>
      <c r="H93" s="116">
        <f>'Law Lineup - Mug Shot'!H11</f>
        <v>0</v>
      </c>
      <c r="I93" s="117">
        <f>'Law Lineup - Mug Shot'!H12</f>
        <v>0</v>
      </c>
    </row>
    <row r="94" spans="2:9" ht="20.100000000000001" customHeight="1" x14ac:dyDescent="0.3">
      <c r="B94" s="114"/>
      <c r="C94" s="116" t="str">
        <f t="shared" si="5"/>
        <v>Law Master Location Index</v>
      </c>
      <c r="D94" s="116">
        <f t="shared" si="6"/>
        <v>0</v>
      </c>
      <c r="E94" s="116">
        <f>COUNTIF('Law Master Location'!$D:$D,"Crucial")</f>
        <v>26</v>
      </c>
      <c r="F94" s="116">
        <f>'Law Master Location'!H8</f>
        <v>26</v>
      </c>
      <c r="G94" s="116">
        <f>'Law Master Location'!H9</f>
        <v>0</v>
      </c>
      <c r="H94" s="116">
        <f>'Law Master Location'!H10</f>
        <v>0</v>
      </c>
      <c r="I94" s="117">
        <f>'Law Master Location'!H11</f>
        <v>0</v>
      </c>
    </row>
    <row r="95" spans="2:9" ht="20.100000000000001" customHeight="1" x14ac:dyDescent="0.3">
      <c r="B95" s="114"/>
      <c r="C95" s="116" t="str">
        <f t="shared" si="5"/>
        <v>Law Master Name Index</v>
      </c>
      <c r="D95" s="116">
        <f t="shared" si="6"/>
        <v>0</v>
      </c>
      <c r="E95" s="116">
        <f>COUNTIF('Law Master Name'!$D:$D,"Crucial")</f>
        <v>114</v>
      </c>
      <c r="F95" s="116">
        <f>'Law Master Name'!H8</f>
        <v>114</v>
      </c>
      <c r="G95" s="116">
        <f>'Law Master Name'!H9</f>
        <v>0</v>
      </c>
      <c r="H95" s="116">
        <f>'Law Master Name'!H10</f>
        <v>0</v>
      </c>
      <c r="I95" s="117">
        <f>'Law Master Name'!H11</f>
        <v>0</v>
      </c>
    </row>
    <row r="96" spans="2:9" ht="20.100000000000001" customHeight="1" x14ac:dyDescent="0.3">
      <c r="B96" s="114"/>
      <c r="C96" s="116" t="str">
        <f t="shared" si="5"/>
        <v>Law Master Vehicle Index</v>
      </c>
      <c r="D96" s="116">
        <f t="shared" si="6"/>
        <v>0</v>
      </c>
      <c r="E96" s="116">
        <f>COUNTIF('Law Master Vehicle'!$D:$D,"Crucial")</f>
        <v>35</v>
      </c>
      <c r="F96" s="116">
        <f>'Law Master Vehicle'!H9</f>
        <v>35</v>
      </c>
      <c r="G96" s="116">
        <f>'Law Master Vehicle'!H10</f>
        <v>0</v>
      </c>
      <c r="H96" s="116">
        <f>'Law Master Vehicle'!H11</f>
        <v>0</v>
      </c>
      <c r="I96" s="117">
        <f>'Law Master Vehicle'!H12</f>
        <v>0</v>
      </c>
    </row>
    <row r="97" spans="2:9" ht="20.100000000000001" customHeight="1" x14ac:dyDescent="0.3">
      <c r="B97" s="114"/>
      <c r="C97" s="116" t="str">
        <f t="shared" si="5"/>
        <v>Law Personnel and Training</v>
      </c>
      <c r="D97" s="116">
        <f t="shared" si="6"/>
        <v>0</v>
      </c>
      <c r="E97" s="116">
        <f>COUNTIF('Law Personnel &amp; Training'!$D:$D,"Crucial")</f>
        <v>0</v>
      </c>
      <c r="F97" s="116">
        <f>'Law Personnel &amp; Training'!H8</f>
        <v>0</v>
      </c>
      <c r="G97" s="116">
        <f>'Law Personnel &amp; Training'!H9</f>
        <v>0</v>
      </c>
      <c r="H97" s="116">
        <f>'Law Personnel &amp; Training'!H10</f>
        <v>0</v>
      </c>
      <c r="I97" s="117">
        <f>'Law Personnel &amp; Training'!H11</f>
        <v>0</v>
      </c>
    </row>
    <row r="98" spans="2:9" ht="20.100000000000001" customHeight="1" x14ac:dyDescent="0.3">
      <c r="B98" s="114"/>
      <c r="C98" s="116" t="str">
        <f t="shared" si="5"/>
        <v>Law Property Processing</v>
      </c>
      <c r="D98" s="116">
        <f t="shared" si="6"/>
        <v>0</v>
      </c>
      <c r="E98" s="116">
        <f>COUNTIF('Law Property Processing'!$D:$D,"Crucial")</f>
        <v>100</v>
      </c>
      <c r="F98" s="116">
        <f>'Law Property Processing'!H8</f>
        <v>100</v>
      </c>
      <c r="G98" s="116">
        <f>'Law Property Processing'!H9</f>
        <v>0</v>
      </c>
      <c r="H98" s="116">
        <f>'Law Property Processing'!H10</f>
        <v>0</v>
      </c>
      <c r="I98" s="117">
        <f>'Law Property Processing'!H11</f>
        <v>0</v>
      </c>
    </row>
    <row r="99" spans="2:9" ht="20.100000000000001" customHeight="1" x14ac:dyDescent="0.3">
      <c r="B99" s="114"/>
      <c r="C99" s="116" t="str">
        <f t="shared" si="5"/>
        <v>Law Tickets and Citations</v>
      </c>
      <c r="D99" s="116">
        <f t="shared" si="6"/>
        <v>0</v>
      </c>
      <c r="E99" s="116">
        <f>COUNTIF('Law Tickets and Citations'!$D:$D,"Crucial")</f>
        <v>46</v>
      </c>
      <c r="F99" s="116">
        <f>'Law Tickets and Citations'!H9</f>
        <v>46</v>
      </c>
      <c r="G99" s="116">
        <f>'Law Tickets and Citations'!H10</f>
        <v>0</v>
      </c>
      <c r="H99" s="116">
        <f>'Law Tickets and Citations'!H11</f>
        <v>0</v>
      </c>
      <c r="I99" s="117">
        <f>'Law Tickets and Citations'!H13</f>
        <v>0</v>
      </c>
    </row>
    <row r="100" spans="2:9" ht="20.100000000000001" customHeight="1" x14ac:dyDescent="0.3">
      <c r="B100" s="114"/>
      <c r="C100" s="116" t="str">
        <f t="shared" si="5"/>
        <v>Law Wants and Warrants</v>
      </c>
      <c r="D100" s="116">
        <f t="shared" si="6"/>
        <v>0</v>
      </c>
      <c r="E100" s="116">
        <f>COUNTIF('Law Wants and Warrants'!$D:$D,"Crucial")</f>
        <v>61</v>
      </c>
      <c r="F100" s="116">
        <f>'Law Wants and Warrants'!H9</f>
        <v>61</v>
      </c>
      <c r="G100" s="116">
        <f>'Law Wants and Warrants'!H10</f>
        <v>0</v>
      </c>
      <c r="H100" s="116">
        <f>'Law Wants and Warrants'!H11</f>
        <v>0</v>
      </c>
      <c r="I100" s="117">
        <f>'Law Wants and Warrants'!H12</f>
        <v>0</v>
      </c>
    </row>
    <row r="101" spans="2:9" ht="20.100000000000001" customHeight="1" x14ac:dyDescent="0.3">
      <c r="B101" s="114"/>
      <c r="C101" s="116" t="str">
        <f t="shared" si="5"/>
        <v>Law Bar-Coding Interface</v>
      </c>
      <c r="D101" s="116">
        <f t="shared" si="6"/>
        <v>0</v>
      </c>
      <c r="E101" s="116">
        <f>COUNTIF('Bar Coding Interface'!$D:$D,"Crucial")</f>
        <v>1</v>
      </c>
      <c r="F101" s="116">
        <f>'Bar Coding Interface'!H8</f>
        <v>1</v>
      </c>
      <c r="G101" s="116">
        <f>'Bar Coding Interface'!H9</f>
        <v>0</v>
      </c>
      <c r="H101" s="116">
        <f>'Bar Coding Interface'!H10</f>
        <v>0</v>
      </c>
      <c r="I101" s="117">
        <f>'Bar Coding Interface'!H11</f>
        <v>0</v>
      </c>
    </row>
    <row r="102" spans="2:9" ht="20.100000000000001" customHeight="1" x14ac:dyDescent="0.3">
      <c r="B102" s="114"/>
      <c r="C102" s="116" t="str">
        <f t="shared" si="5"/>
        <v>Law Asset Tracking</v>
      </c>
      <c r="D102" s="116">
        <f t="shared" si="6"/>
        <v>0</v>
      </c>
      <c r="E102" s="116">
        <f>COUNTIF('Law Asset Tracking'!$D:$D,"Crucial")</f>
        <v>2</v>
      </c>
      <c r="F102" s="116">
        <f>'Law Asset Tracking'!H8</f>
        <v>2</v>
      </c>
      <c r="G102" s="116">
        <f>'Law Asset Tracking'!H10</f>
        <v>0</v>
      </c>
      <c r="H102" s="116">
        <f>'Law Asset Tracking'!H11</f>
        <v>0</v>
      </c>
      <c r="I102" s="117">
        <f>'Law Asset Tracking'!H12</f>
        <v>0</v>
      </c>
    </row>
    <row r="103" spans="2:9" ht="3.75" customHeight="1" x14ac:dyDescent="0.3">
      <c r="B103" s="118"/>
      <c r="C103" s="119"/>
      <c r="D103" s="116">
        <f t="shared" si="6"/>
        <v>0</v>
      </c>
      <c r="E103" s="119"/>
      <c r="F103" s="119"/>
      <c r="G103" s="119"/>
      <c r="H103" s="119"/>
      <c r="I103" s="120"/>
    </row>
    <row r="104" spans="2:9" s="113" customFormat="1" ht="60" customHeight="1" x14ac:dyDescent="0.3">
      <c r="B104" s="68" t="s">
        <v>4</v>
      </c>
      <c r="C104" s="8" t="s">
        <v>5</v>
      </c>
      <c r="D104" s="8" t="s">
        <v>14</v>
      </c>
      <c r="E104" s="8" t="s">
        <v>24</v>
      </c>
      <c r="F104" s="8" t="s">
        <v>25</v>
      </c>
      <c r="G104" s="8" t="s">
        <v>26</v>
      </c>
      <c r="H104" s="8" t="s">
        <v>27</v>
      </c>
      <c r="I104" s="69" t="s">
        <v>28</v>
      </c>
    </row>
    <row r="105" spans="2:9" ht="20.100000000000001" customHeight="1" x14ac:dyDescent="0.3">
      <c r="B105" s="114" t="str">
        <f>B15</f>
        <v>LERMS</v>
      </c>
      <c r="C105" s="116"/>
      <c r="D105" s="116">
        <f t="shared" ref="D105:I105" si="7">SUM(D106:D132)</f>
        <v>0</v>
      </c>
      <c r="E105" s="116">
        <f t="shared" si="7"/>
        <v>367</v>
      </c>
      <c r="F105" s="116">
        <f t="shared" si="7"/>
        <v>367</v>
      </c>
      <c r="G105" s="116">
        <f t="shared" si="7"/>
        <v>0</v>
      </c>
      <c r="H105" s="116">
        <f t="shared" si="7"/>
        <v>0</v>
      </c>
      <c r="I105" s="116">
        <f t="shared" si="7"/>
        <v>0</v>
      </c>
    </row>
    <row r="106" spans="2:9" ht="20.100000000000001" customHeight="1" x14ac:dyDescent="0.3">
      <c r="B106" s="114"/>
      <c r="C106" s="116" t="str">
        <f t="shared" ref="C106:C132" si="8">C16</f>
        <v>Law RMS General Requirements</v>
      </c>
      <c r="D106" s="116">
        <f>G106*2</f>
        <v>0</v>
      </c>
      <c r="E106" s="116">
        <f>COUNTIF('Law RMS General'!D:D,"Important")</f>
        <v>5</v>
      </c>
      <c r="F106" s="116">
        <f>'Law RMS General'!H13</f>
        <v>5</v>
      </c>
      <c r="G106" s="116">
        <f>'Law RMS General'!H14</f>
        <v>0</v>
      </c>
      <c r="H106" s="116">
        <f>'Law RMS General'!H16</f>
        <v>0</v>
      </c>
      <c r="I106" s="117">
        <f>'Law RMS General'!H17</f>
        <v>0</v>
      </c>
    </row>
    <row r="107" spans="2:9" ht="20.100000000000001" customHeight="1" x14ac:dyDescent="0.3">
      <c r="B107" s="114"/>
      <c r="C107" s="116" t="str">
        <f t="shared" si="8"/>
        <v>Law Accident Tracking</v>
      </c>
      <c r="D107" s="116">
        <f t="shared" ref="D107:D132" si="9">G107*2</f>
        <v>0</v>
      </c>
      <c r="E107" s="116">
        <f>COUNTIF('Law Accidents'!$D:$D,"Important")</f>
        <v>16</v>
      </c>
      <c r="F107" s="116">
        <f>'Law Accidents'!H13</f>
        <v>16</v>
      </c>
      <c r="G107" s="116">
        <f>'Law Accidents'!H14</f>
        <v>0</v>
      </c>
      <c r="H107" s="116">
        <f>'Law Accidents'!H15</f>
        <v>0</v>
      </c>
      <c r="I107" s="117">
        <f>'Law Accidents'!H16</f>
        <v>0</v>
      </c>
    </row>
    <row r="108" spans="2:9" ht="20.100000000000001" customHeight="1" x14ac:dyDescent="0.3">
      <c r="B108" s="114"/>
      <c r="C108" s="116" t="str">
        <f t="shared" si="8"/>
        <v>Law Animal Control</v>
      </c>
      <c r="D108" s="116">
        <f t="shared" si="9"/>
        <v>0</v>
      </c>
      <c r="E108" s="116">
        <f>COUNTIF('Law Animal Control'!$D:$D,"Important")</f>
        <v>1</v>
      </c>
      <c r="F108" s="116">
        <f>'Law Animal Control'!H13</f>
        <v>1</v>
      </c>
      <c r="G108" s="116">
        <f>'Law Animal Control'!H15</f>
        <v>0</v>
      </c>
      <c r="H108" s="116">
        <f>'Law Animal Control'!H16</f>
        <v>0</v>
      </c>
      <c r="I108" s="117">
        <f>'Law Animal Control'!H17</f>
        <v>0</v>
      </c>
    </row>
    <row r="109" spans="2:9" ht="20.100000000000001" customHeight="1" x14ac:dyDescent="0.3">
      <c r="B109" s="114"/>
      <c r="C109" s="116" t="str">
        <f t="shared" si="8"/>
        <v>Law Arrest Records</v>
      </c>
      <c r="D109" s="116">
        <f t="shared" si="9"/>
        <v>0</v>
      </c>
      <c r="E109" s="116">
        <f>COUNTIF('Law Arrest Records'!$D:$D,"Important")</f>
        <v>6</v>
      </c>
      <c r="F109" s="116">
        <f>'Law Arrest Records'!H13</f>
        <v>6</v>
      </c>
      <c r="G109" s="116">
        <f>'Law Arrest Records'!H14</f>
        <v>0</v>
      </c>
      <c r="H109" s="116">
        <f>'Law Arrest Records'!H15</f>
        <v>0</v>
      </c>
      <c r="I109" s="117">
        <f>'Law Arrest Records'!H16</f>
        <v>0</v>
      </c>
    </row>
    <row r="110" spans="2:9" ht="20.100000000000001" customHeight="1" x14ac:dyDescent="0.3">
      <c r="B110" s="114"/>
      <c r="C110" s="116" t="str">
        <f t="shared" si="8"/>
        <v>Law Booking</v>
      </c>
      <c r="D110" s="116">
        <f t="shared" si="9"/>
        <v>0</v>
      </c>
      <c r="E110" s="116">
        <f>COUNTIF('Law Booking'!$D:$D,"Important")</f>
        <v>0</v>
      </c>
      <c r="F110" s="116">
        <f>'Law Booking'!H13</f>
        <v>0</v>
      </c>
      <c r="G110" s="116">
        <f>'Law Booking'!H14</f>
        <v>0</v>
      </c>
      <c r="H110" s="116">
        <f>'Law Booking'!H15</f>
        <v>0</v>
      </c>
      <c r="I110" s="117">
        <f>'Law Booking'!H16</f>
        <v>0</v>
      </c>
    </row>
    <row r="111" spans="2:9" ht="20.100000000000001" customHeight="1" x14ac:dyDescent="0.3">
      <c r="B111" s="114"/>
      <c r="C111" s="116" t="str">
        <f t="shared" si="8"/>
        <v>Law Career Criminal</v>
      </c>
      <c r="D111" s="116">
        <f t="shared" si="9"/>
        <v>0</v>
      </c>
      <c r="E111" s="116">
        <f>COUNTIF('Law Career Criminal'!$D:$D,"Important")</f>
        <v>2</v>
      </c>
      <c r="F111" s="116">
        <f>'Law Career Criminal'!H12</f>
        <v>2</v>
      </c>
      <c r="G111" s="116">
        <f>'Law Career Criminal'!H13</f>
        <v>0</v>
      </c>
      <c r="H111" s="116">
        <f>'Law Career Criminal'!H14</f>
        <v>0</v>
      </c>
      <c r="I111" s="117">
        <f>'Law Career Criminal'!H15</f>
        <v>0</v>
      </c>
    </row>
    <row r="112" spans="2:9" ht="20.100000000000001" customHeight="1" x14ac:dyDescent="0.3">
      <c r="B112" s="114"/>
      <c r="C112" s="116" t="str">
        <f t="shared" si="8"/>
        <v>Law Case Entry</v>
      </c>
      <c r="D112" s="116">
        <f t="shared" si="9"/>
        <v>0</v>
      </c>
      <c r="E112" s="116">
        <f>COUNTIF('Law Case Entry'!$D:$D,"Important")</f>
        <v>10</v>
      </c>
      <c r="F112" s="116">
        <f>'Law Case Entry'!H13</f>
        <v>10</v>
      </c>
      <c r="G112" s="116">
        <f>'Law Case Entry'!H14</f>
        <v>0</v>
      </c>
      <c r="H112" s="116">
        <f>'Law Case Entry'!H15</f>
        <v>0</v>
      </c>
      <c r="I112" s="117">
        <f>'Law Case Entry'!H16</f>
        <v>0</v>
      </c>
    </row>
    <row r="113" spans="2:9" ht="20.100000000000001" customHeight="1" x14ac:dyDescent="0.3">
      <c r="B113" s="114"/>
      <c r="C113" s="116" t="str">
        <f t="shared" si="8"/>
        <v>Law Case Management</v>
      </c>
      <c r="D113" s="116">
        <f t="shared" si="9"/>
        <v>0</v>
      </c>
      <c r="E113" s="116">
        <f>COUNTIF('Law Case Management'!$D:$D,"Important")</f>
        <v>7</v>
      </c>
      <c r="F113" s="116">
        <f>'Law Case Management'!H13</f>
        <v>7</v>
      </c>
      <c r="G113" s="116">
        <f>'Law Case Management'!H14</f>
        <v>0</v>
      </c>
      <c r="H113" s="116">
        <f>'Law Case Management'!H15</f>
        <v>0</v>
      </c>
      <c r="I113" s="117">
        <f>'Law Case Management'!H16</f>
        <v>0</v>
      </c>
    </row>
    <row r="114" spans="2:9" ht="20.100000000000001" customHeight="1" x14ac:dyDescent="0.3">
      <c r="B114" s="114"/>
      <c r="C114" s="116" t="str">
        <f t="shared" si="8"/>
        <v>Law Investigations</v>
      </c>
      <c r="D114" s="116">
        <f t="shared" si="9"/>
        <v>0</v>
      </c>
      <c r="E114" s="116">
        <f>COUNTIF('Law Investigations'!$D:$D,"Important")</f>
        <v>3</v>
      </c>
      <c r="F114" s="116">
        <f>'Law Investigations'!H14</f>
        <v>3</v>
      </c>
      <c r="G114" s="116">
        <f>'Law Investigations'!H15</f>
        <v>0</v>
      </c>
      <c r="H114" s="116">
        <f>'Law Investigations'!H16</f>
        <v>0</v>
      </c>
      <c r="I114" s="117">
        <f>'Law Investigations'!H17</f>
        <v>0</v>
      </c>
    </row>
    <row r="115" spans="2:9" ht="20.100000000000001" customHeight="1" x14ac:dyDescent="0.3">
      <c r="B115" s="114"/>
      <c r="C115" s="116" t="str">
        <f t="shared" si="8"/>
        <v>Law Civil Process</v>
      </c>
      <c r="D115" s="116">
        <f t="shared" si="9"/>
        <v>0</v>
      </c>
      <c r="E115" s="116">
        <f>COUNTIF('Law Civil Process'!$D:$D,"Important")</f>
        <v>2</v>
      </c>
      <c r="F115" s="116">
        <f>'Law Civil Process'!H14</f>
        <v>2</v>
      </c>
      <c r="G115" s="116">
        <f>'Law Civil Process'!H15</f>
        <v>0</v>
      </c>
      <c r="H115" s="116">
        <f>'Law Civil Process'!H17</f>
        <v>0</v>
      </c>
      <c r="I115" s="117">
        <f>'Law Civil Process'!H18</f>
        <v>0</v>
      </c>
    </row>
    <row r="116" spans="2:9" ht="20.100000000000001" customHeight="1" x14ac:dyDescent="0.3">
      <c r="B116" s="114"/>
      <c r="C116" s="116" t="str">
        <f t="shared" si="8"/>
        <v>Law Crime Analysis</v>
      </c>
      <c r="D116" s="116">
        <f t="shared" si="9"/>
        <v>0</v>
      </c>
      <c r="E116" s="116">
        <f>COUNTIF('Law Crime Analysis'!$D:$D,"Important")</f>
        <v>2</v>
      </c>
      <c r="F116" s="116">
        <f>'Law Crime Analysis'!H13</f>
        <v>2</v>
      </c>
      <c r="G116" s="116">
        <f>'Law Crime Analysis'!H14</f>
        <v>0</v>
      </c>
      <c r="H116" s="116">
        <f>'Law Crime Analysis'!H15</f>
        <v>0</v>
      </c>
      <c r="I116" s="117">
        <f>'Law Crime Analysis'!H16</f>
        <v>0</v>
      </c>
    </row>
    <row r="117" spans="2:9" ht="20.100000000000001" customHeight="1" x14ac:dyDescent="0.3">
      <c r="B117" s="114"/>
      <c r="C117" s="116" t="str">
        <f t="shared" si="8"/>
        <v>Law Crime Reporting</v>
      </c>
      <c r="D117" s="116">
        <f t="shared" si="9"/>
        <v>0</v>
      </c>
      <c r="E117" s="116">
        <f>COUNTIF('Law Crime Reporting'!$D:$D,"Important")</f>
        <v>3</v>
      </c>
      <c r="F117" s="116">
        <f>'Law Crime Reporting'!H13</f>
        <v>3</v>
      </c>
      <c r="G117" s="116">
        <f>'Law Crime Reporting'!H14</f>
        <v>0</v>
      </c>
      <c r="H117" s="116">
        <f>'Law Crime Reporting'!H15</f>
        <v>0</v>
      </c>
      <c r="I117" s="117">
        <f>'Law Crime Reporting'!H16</f>
        <v>0</v>
      </c>
    </row>
    <row r="118" spans="2:9" ht="20.100000000000001" customHeight="1" x14ac:dyDescent="0.3">
      <c r="B118" s="114"/>
      <c r="C118" s="116" t="str">
        <f t="shared" si="8"/>
        <v>Law Data Analysis</v>
      </c>
      <c r="D118" s="116">
        <f t="shared" si="9"/>
        <v>0</v>
      </c>
      <c r="E118" s="116">
        <f>COUNTIF('Law Data Analysis'!$D:$D,"Important")</f>
        <v>20</v>
      </c>
      <c r="F118" s="116">
        <f>'Law Data Analysis'!H13</f>
        <v>20</v>
      </c>
      <c r="G118" s="116">
        <f>'Law Data Analysis'!H15</f>
        <v>0</v>
      </c>
      <c r="H118" s="116">
        <f>'Law Data Analysis'!H16</f>
        <v>0</v>
      </c>
      <c r="I118" s="117">
        <f>'Law Data Analysis'!H17</f>
        <v>0</v>
      </c>
    </row>
    <row r="119" spans="2:9" ht="20.100000000000001" customHeight="1" x14ac:dyDescent="0.3">
      <c r="B119" s="114"/>
      <c r="C119" s="116" t="str">
        <f t="shared" si="8"/>
        <v>Law Fleet Maintenance</v>
      </c>
      <c r="D119" s="116">
        <f t="shared" si="9"/>
        <v>0</v>
      </c>
      <c r="E119" s="116">
        <f>COUNTIF('Law Fleet Maintenance'!$D:$D,"Important")</f>
        <v>3</v>
      </c>
      <c r="F119" s="116">
        <f>'Law Fleet Maintenance'!H13</f>
        <v>3</v>
      </c>
      <c r="G119" s="116">
        <f>'Law Fleet Maintenance'!H14</f>
        <v>0</v>
      </c>
      <c r="H119" s="116">
        <f>'Law Fleet Maintenance'!H15</f>
        <v>0</v>
      </c>
      <c r="I119" s="117">
        <f>'Law Fleet Maintenance'!H17</f>
        <v>0</v>
      </c>
    </row>
    <row r="120" spans="2:9" ht="20.100000000000001" customHeight="1" x14ac:dyDescent="0.3">
      <c r="B120" s="114"/>
      <c r="C120" s="116" t="str">
        <f t="shared" si="8"/>
        <v>Law Field Interview</v>
      </c>
      <c r="D120" s="116">
        <f t="shared" si="9"/>
        <v>0</v>
      </c>
      <c r="E120" s="116">
        <f>COUNTIF('Law Field Interview'!$D:$D,"Important")</f>
        <v>3</v>
      </c>
      <c r="F120" s="116">
        <f>'Law Field Interview'!H13</f>
        <v>3</v>
      </c>
      <c r="G120" s="116">
        <f>'Law Field Interview'!H14</f>
        <v>0</v>
      </c>
      <c r="H120" s="116">
        <f>'Law Field Interview'!H15</f>
        <v>0</v>
      </c>
      <c r="I120" s="117">
        <f>'Law Field Interview'!H16</f>
        <v>0</v>
      </c>
    </row>
    <row r="121" spans="2:9" ht="20.100000000000001" customHeight="1" x14ac:dyDescent="0.3">
      <c r="B121" s="114"/>
      <c r="C121" s="116" t="str">
        <f t="shared" si="8"/>
        <v>Law Field Reporting</v>
      </c>
      <c r="D121" s="116">
        <f t="shared" si="9"/>
        <v>0</v>
      </c>
      <c r="E121" s="116">
        <f>COUNTIF('Law Field Reporting'!$D:$D,"Important")</f>
        <v>11</v>
      </c>
      <c r="F121" s="116">
        <f>'Law Field Reporting'!H13</f>
        <v>11</v>
      </c>
      <c r="G121" s="116">
        <f>'Law Field Reporting'!H14</f>
        <v>0</v>
      </c>
      <c r="H121" s="116">
        <f>'Law Field Reporting'!H15</f>
        <v>0</v>
      </c>
      <c r="I121" s="117">
        <f>'Law Field Reporting'!H16</f>
        <v>0</v>
      </c>
    </row>
    <row r="122" spans="2:9" ht="20.100000000000001" customHeight="1" x14ac:dyDescent="0.3">
      <c r="B122" s="114"/>
      <c r="C122" s="116" t="str">
        <f t="shared" si="8"/>
        <v>Law Impounded Vehicle Processing</v>
      </c>
      <c r="D122" s="116">
        <f t="shared" si="9"/>
        <v>0</v>
      </c>
      <c r="E122" s="116">
        <f>COUNTIF('Law Impounded Vehicle'!$D:$D,"Important")</f>
        <v>0</v>
      </c>
      <c r="F122" s="116">
        <f>'Law Impounded Vehicle'!H13</f>
        <v>0</v>
      </c>
      <c r="G122" s="116">
        <f>'Law Impounded Vehicle'!H14</f>
        <v>0</v>
      </c>
      <c r="H122" s="116">
        <f>'Law Impounded Vehicle'!H15</f>
        <v>0</v>
      </c>
      <c r="I122" s="117">
        <f>'Law Impounded Vehicle'!H16</f>
        <v>0</v>
      </c>
    </row>
    <row r="123" spans="2:9" ht="20.100000000000001" customHeight="1" x14ac:dyDescent="0.3">
      <c r="B123" s="114"/>
      <c r="C123" s="116" t="str">
        <f t="shared" si="8"/>
        <v>Law Lineup / Mug Shot</v>
      </c>
      <c r="D123" s="116">
        <f t="shared" si="9"/>
        <v>0</v>
      </c>
      <c r="E123" s="116">
        <f>COUNTIF('Law Lineup - Mug Shot'!$D:$D,"Important")</f>
        <v>0</v>
      </c>
      <c r="F123" s="116">
        <f>'Law Lineup - Mug Shot'!H13</f>
        <v>0</v>
      </c>
      <c r="G123" s="116">
        <f>'Law Lineup - Mug Shot'!H14</f>
        <v>0</v>
      </c>
      <c r="H123" s="116">
        <f>'Law Lineup - Mug Shot'!H15</f>
        <v>0</v>
      </c>
      <c r="I123" s="117">
        <f>'Law Lineup - Mug Shot'!H16</f>
        <v>0</v>
      </c>
    </row>
    <row r="124" spans="2:9" ht="20.100000000000001" customHeight="1" x14ac:dyDescent="0.3">
      <c r="B124" s="114"/>
      <c r="C124" s="116" t="str">
        <f t="shared" si="8"/>
        <v>Law Master Location Index</v>
      </c>
      <c r="D124" s="116">
        <f t="shared" si="9"/>
        <v>0</v>
      </c>
      <c r="E124" s="116">
        <f>COUNTIF('Law Master Location'!$D:$D,"Important")</f>
        <v>4</v>
      </c>
      <c r="F124" s="116">
        <f>'Law Master Location'!H12</f>
        <v>4</v>
      </c>
      <c r="G124" s="116">
        <f>'Law Master Location'!H14</f>
        <v>0</v>
      </c>
      <c r="H124" s="116">
        <f>'Law Master Location'!H15</f>
        <v>0</v>
      </c>
      <c r="I124" s="117">
        <f>'Law Master Location'!H16</f>
        <v>0</v>
      </c>
    </row>
    <row r="125" spans="2:9" ht="20.100000000000001" customHeight="1" x14ac:dyDescent="0.3">
      <c r="B125" s="114"/>
      <c r="C125" s="116" t="str">
        <f t="shared" si="8"/>
        <v>Law Master Name Index</v>
      </c>
      <c r="D125" s="116">
        <f t="shared" si="9"/>
        <v>0</v>
      </c>
      <c r="E125" s="116">
        <f>COUNTIF('Law Master Name'!$D:$D,"Important")</f>
        <v>2</v>
      </c>
      <c r="F125" s="116">
        <f>'Law Master Name'!H12</f>
        <v>2</v>
      </c>
      <c r="G125" s="116">
        <f>'Law Master Name'!H13</f>
        <v>0</v>
      </c>
      <c r="H125" s="116">
        <f>'Law Master Name'!H14</f>
        <v>0</v>
      </c>
      <c r="I125" s="117">
        <f>'Law Master Name'!H15</f>
        <v>0</v>
      </c>
    </row>
    <row r="126" spans="2:9" ht="20.100000000000001" customHeight="1" x14ac:dyDescent="0.3">
      <c r="B126" s="114"/>
      <c r="C126" s="116" t="str">
        <f t="shared" si="8"/>
        <v>Law Master Vehicle Index</v>
      </c>
      <c r="D126" s="116">
        <f t="shared" si="9"/>
        <v>0</v>
      </c>
      <c r="E126" s="116">
        <f>COUNTIF('Law Master Vehicle'!$D:$D,"Important")</f>
        <v>1</v>
      </c>
      <c r="F126" s="116">
        <f>'Law Master Vehicle'!H13</f>
        <v>1</v>
      </c>
      <c r="G126" s="116">
        <f>'Law Master Vehicle'!H14</f>
        <v>0</v>
      </c>
      <c r="H126" s="116">
        <f>'Law Master Vehicle'!H15</f>
        <v>0</v>
      </c>
      <c r="I126" s="117">
        <f>'Law Master Vehicle'!H16</f>
        <v>0</v>
      </c>
    </row>
    <row r="127" spans="2:9" ht="20.100000000000001" customHeight="1" x14ac:dyDescent="0.3">
      <c r="B127" s="114"/>
      <c r="C127" s="116" t="str">
        <f t="shared" si="8"/>
        <v>Law Personnel and Training</v>
      </c>
      <c r="D127" s="116">
        <f t="shared" si="9"/>
        <v>0</v>
      </c>
      <c r="E127" s="116">
        <f>COUNTIF('Law Personnel &amp; Training'!$D:$D,"Important")</f>
        <v>21</v>
      </c>
      <c r="F127" s="116">
        <f>'Law Personnel &amp; Training'!H12</f>
        <v>21</v>
      </c>
      <c r="G127" s="116">
        <f>'Law Personnel &amp; Training'!H13</f>
        <v>0</v>
      </c>
      <c r="H127" s="116">
        <f>'Law Personnel &amp; Training'!H14</f>
        <v>0</v>
      </c>
      <c r="I127" s="117">
        <f>'Law Personnel &amp; Training'!H16</f>
        <v>0</v>
      </c>
    </row>
    <row r="128" spans="2:9" ht="19.95" customHeight="1" x14ac:dyDescent="0.3">
      <c r="B128" s="114"/>
      <c r="C128" s="116" t="str">
        <f t="shared" si="8"/>
        <v>Law Property Processing</v>
      </c>
      <c r="D128" s="116">
        <f t="shared" si="9"/>
        <v>0</v>
      </c>
      <c r="E128" s="116">
        <f>COUNTIF('Law Property Processing'!$D:$D,"Important")</f>
        <v>35</v>
      </c>
      <c r="F128" s="116">
        <f>'Law Property Processing'!H13</f>
        <v>35</v>
      </c>
      <c r="G128" s="116">
        <f>'Law Property Processing'!H14</f>
        <v>0</v>
      </c>
      <c r="H128" s="116">
        <f>'Law Property Processing'!H15</f>
        <v>0</v>
      </c>
      <c r="I128" s="117">
        <f>'Law Property Processing'!H16</f>
        <v>0</v>
      </c>
    </row>
    <row r="129" spans="2:9" ht="19.95" customHeight="1" x14ac:dyDescent="0.3">
      <c r="B129" s="114"/>
      <c r="C129" s="116" t="str">
        <f t="shared" si="8"/>
        <v>Law Tickets and Citations</v>
      </c>
      <c r="D129" s="116">
        <f t="shared" si="9"/>
        <v>0</v>
      </c>
      <c r="E129" s="116">
        <f>COUNTIF('Law Tickets and Citations'!$D:$D,"Important")</f>
        <v>0</v>
      </c>
      <c r="F129" s="116">
        <f>'Law Tickets and Citations'!H14</f>
        <v>0</v>
      </c>
      <c r="G129" s="116">
        <f>'Law Tickets and Citations'!H15</f>
        <v>0</v>
      </c>
      <c r="H129" s="116">
        <f>'Law Tickets and Citations'!H16</f>
        <v>0</v>
      </c>
      <c r="I129" s="117">
        <f>'Law Tickets and Citations'!H17</f>
        <v>0</v>
      </c>
    </row>
    <row r="130" spans="2:9" ht="19.95" customHeight="1" x14ac:dyDescent="0.3">
      <c r="B130" s="114"/>
      <c r="C130" s="116" t="str">
        <f t="shared" si="8"/>
        <v>Law Wants and Warrants</v>
      </c>
      <c r="D130" s="116">
        <f t="shared" si="9"/>
        <v>0</v>
      </c>
      <c r="E130" s="116">
        <f>COUNTIF('Law Wants and Warrants'!$D:$D,"Important")</f>
        <v>10</v>
      </c>
      <c r="F130" s="116">
        <f>'Law Wants and Warrants'!H13</f>
        <v>10</v>
      </c>
      <c r="G130" s="116">
        <f>'Law Wants and Warrants'!H14</f>
        <v>0</v>
      </c>
      <c r="H130" s="116">
        <f>'Law Wants and Warrants'!H15</f>
        <v>0</v>
      </c>
      <c r="I130" s="117">
        <f>'Law Wants and Warrants'!H16</f>
        <v>0</v>
      </c>
    </row>
    <row r="131" spans="2:9" ht="19.95" customHeight="1" x14ac:dyDescent="0.3">
      <c r="B131" s="114"/>
      <c r="C131" s="116" t="str">
        <f t="shared" si="8"/>
        <v>Law Bar-Coding Interface</v>
      </c>
      <c r="D131" s="116">
        <f t="shared" si="9"/>
        <v>0</v>
      </c>
      <c r="E131" s="116">
        <f>COUNTIF('Bar Coding Interface'!$D:$D,"Important")</f>
        <v>2</v>
      </c>
      <c r="F131" s="116">
        <f>'Bar Coding Interface'!H12</f>
        <v>2</v>
      </c>
      <c r="G131" s="116">
        <f>'Bar Coding Interface'!H13</f>
        <v>0</v>
      </c>
      <c r="H131" s="116">
        <f>'Bar Coding Interface'!H14</f>
        <v>0</v>
      </c>
      <c r="I131" s="117">
        <f>'Bar Coding Interface'!H15</f>
        <v>0</v>
      </c>
    </row>
    <row r="132" spans="2:9" ht="19.95" customHeight="1" x14ac:dyDescent="0.3">
      <c r="B132" s="114"/>
      <c r="C132" s="116" t="str">
        <f t="shared" si="8"/>
        <v>Law Asset Tracking</v>
      </c>
      <c r="D132" s="116">
        <f t="shared" si="9"/>
        <v>0</v>
      </c>
      <c r="E132" s="116">
        <f>COUNTIF('Law Asset Tracking'!$D:$D,"Important")</f>
        <v>198</v>
      </c>
      <c r="F132" s="116">
        <f>'Law Asset Tracking'!H13</f>
        <v>198</v>
      </c>
      <c r="G132" s="116">
        <f>'Law Asset Tracking'!H14</f>
        <v>0</v>
      </c>
      <c r="H132" s="116">
        <f>'Law Asset Tracking'!H15</f>
        <v>0</v>
      </c>
      <c r="I132" s="117">
        <f>'Law Asset Tracking'!H16</f>
        <v>0</v>
      </c>
    </row>
    <row r="133" spans="2:9" ht="3.75" customHeight="1" x14ac:dyDescent="0.3">
      <c r="B133" s="118"/>
      <c r="C133" s="119"/>
      <c r="D133" s="119"/>
      <c r="E133" s="119"/>
      <c r="F133" s="119"/>
      <c r="G133" s="119"/>
      <c r="H133" s="119"/>
      <c r="I133" s="120"/>
    </row>
    <row r="134" spans="2:9" s="113" customFormat="1" ht="59.25" customHeight="1" x14ac:dyDescent="0.3">
      <c r="B134" s="68" t="s">
        <v>4</v>
      </c>
      <c r="C134" s="8" t="s">
        <v>5</v>
      </c>
      <c r="D134" s="8" t="s">
        <v>14</v>
      </c>
      <c r="E134" s="8" t="s">
        <v>29</v>
      </c>
      <c r="F134" s="8" t="s">
        <v>30</v>
      </c>
      <c r="G134" s="8" t="s">
        <v>31</v>
      </c>
      <c r="H134" s="8" t="s">
        <v>32</v>
      </c>
      <c r="I134" s="69" t="s">
        <v>33</v>
      </c>
    </row>
    <row r="135" spans="2:9" ht="20.100000000000001" customHeight="1" x14ac:dyDescent="0.3">
      <c r="B135" s="114" t="str">
        <f>B15</f>
        <v>LERMS</v>
      </c>
      <c r="C135" s="116"/>
      <c r="D135" s="116">
        <f t="shared" ref="D135:I135" si="10">SUM(D136:D162)</f>
        <v>0</v>
      </c>
      <c r="E135" s="116">
        <f t="shared" si="10"/>
        <v>556</v>
      </c>
      <c r="F135" s="116">
        <f t="shared" si="10"/>
        <v>556</v>
      </c>
      <c r="G135" s="116">
        <f t="shared" si="10"/>
        <v>0</v>
      </c>
      <c r="H135" s="116">
        <f t="shared" si="10"/>
        <v>0</v>
      </c>
      <c r="I135" s="116">
        <f t="shared" si="10"/>
        <v>0</v>
      </c>
    </row>
    <row r="136" spans="2:9" ht="20.100000000000001" customHeight="1" x14ac:dyDescent="0.3">
      <c r="B136" s="114"/>
      <c r="C136" s="116" t="str">
        <f t="shared" ref="C136:C162" si="11">C16</f>
        <v>Law RMS General Requirements</v>
      </c>
      <c r="D136" s="116">
        <f>G136*1</f>
        <v>0</v>
      </c>
      <c r="E136" s="116">
        <f>COUNTIF('Law RMS General'!D:D,"Minimal")</f>
        <v>17</v>
      </c>
      <c r="F136" s="116">
        <f>'Law RMS General'!H18</f>
        <v>17</v>
      </c>
      <c r="G136" s="116">
        <f>'Law RMS General'!H20</f>
        <v>0</v>
      </c>
      <c r="H136" s="116">
        <f>'Law RMS General'!H21</f>
        <v>0</v>
      </c>
      <c r="I136" s="117">
        <f>'Law RMS General'!H22</f>
        <v>0</v>
      </c>
    </row>
    <row r="137" spans="2:9" ht="20.100000000000001" customHeight="1" x14ac:dyDescent="0.3">
      <c r="B137" s="121"/>
      <c r="C137" s="116" t="str">
        <f t="shared" si="11"/>
        <v>Law Accident Tracking</v>
      </c>
      <c r="D137" s="116">
        <f t="shared" ref="D137:D161" si="12">G137*1</f>
        <v>0</v>
      </c>
      <c r="E137" s="116">
        <f>COUNTIF('Law Accidents'!$D:$D,"Minimal")</f>
        <v>1</v>
      </c>
      <c r="F137" s="116">
        <f>'Law Accidents'!H17</f>
        <v>1</v>
      </c>
      <c r="G137" s="116">
        <f>'Law Accidents'!H18</f>
        <v>0</v>
      </c>
      <c r="H137" s="116">
        <f>'Law Accidents'!H19</f>
        <v>0</v>
      </c>
      <c r="I137" s="117">
        <f>'Law Accidents'!H20</f>
        <v>0</v>
      </c>
    </row>
    <row r="138" spans="2:9" ht="20.100000000000001" customHeight="1" x14ac:dyDescent="0.3">
      <c r="B138" s="114"/>
      <c r="C138" s="116" t="str">
        <f t="shared" si="11"/>
        <v>Law Animal Control</v>
      </c>
      <c r="D138" s="116">
        <f t="shared" si="12"/>
        <v>0</v>
      </c>
      <c r="E138" s="116">
        <f>COUNTIF('Law Animal Control'!$D:$D,"Minimal")</f>
        <v>4</v>
      </c>
      <c r="F138" s="116">
        <f>'Law Animal Control'!H18</f>
        <v>4</v>
      </c>
      <c r="G138" s="116">
        <f>'Law Animal Control'!H19</f>
        <v>0</v>
      </c>
      <c r="H138" s="116">
        <f>'Law Animal Control'!H20</f>
        <v>0</v>
      </c>
      <c r="I138" s="117">
        <f>'Law Animal Control'!H21</f>
        <v>0</v>
      </c>
    </row>
    <row r="139" spans="2:9" ht="20.100000000000001" customHeight="1" x14ac:dyDescent="0.3">
      <c r="B139" s="114"/>
      <c r="C139" s="116" t="str">
        <f t="shared" si="11"/>
        <v>Law Arrest Records</v>
      </c>
      <c r="D139" s="116">
        <f t="shared" si="12"/>
        <v>0</v>
      </c>
      <c r="E139" s="116">
        <f>COUNTIF('Law Arrest Records'!$D:$D,"Minimal")</f>
        <v>2</v>
      </c>
      <c r="F139" s="116">
        <f>'Law Arrest Records'!H17</f>
        <v>2</v>
      </c>
      <c r="G139" s="116">
        <f>'Law Arrest Records'!H18</f>
        <v>0</v>
      </c>
      <c r="H139" s="116">
        <f>'Law Arrest Records'!H19</f>
        <v>0</v>
      </c>
      <c r="I139" s="117">
        <f>'Law Arrest Records'!H20</f>
        <v>0</v>
      </c>
    </row>
    <row r="140" spans="2:9" ht="20.100000000000001" customHeight="1" x14ac:dyDescent="0.3">
      <c r="B140" s="114"/>
      <c r="C140" s="116" t="str">
        <f t="shared" si="11"/>
        <v>Law Booking</v>
      </c>
      <c r="D140" s="116">
        <f t="shared" si="12"/>
        <v>0</v>
      </c>
      <c r="E140" s="116">
        <f>COUNTIF('Law Booking'!$D:$D,"Minimal")</f>
        <v>0</v>
      </c>
      <c r="F140" s="116">
        <f>'Law Booking'!H17</f>
        <v>0</v>
      </c>
      <c r="G140" s="116">
        <f>'Law Booking'!H19</f>
        <v>0</v>
      </c>
      <c r="H140" s="116">
        <f>'Law Booking'!H20</f>
        <v>0</v>
      </c>
      <c r="I140" s="117">
        <f>'Law Booking'!H21</f>
        <v>0</v>
      </c>
    </row>
    <row r="141" spans="2:9" ht="20.100000000000001" customHeight="1" x14ac:dyDescent="0.3">
      <c r="B141" s="114"/>
      <c r="C141" s="116" t="str">
        <f t="shared" si="11"/>
        <v>Law Career Criminal</v>
      </c>
      <c r="D141" s="116">
        <f t="shared" si="12"/>
        <v>0</v>
      </c>
      <c r="E141" s="116">
        <f>COUNTIF('Law Career Criminal'!$D:$D,"Minimal")</f>
        <v>0</v>
      </c>
      <c r="F141" s="116">
        <f>'Law Career Criminal'!H16</f>
        <v>0</v>
      </c>
      <c r="G141" s="116">
        <f>'Law Career Criminal'!H17</f>
        <v>0</v>
      </c>
      <c r="H141" s="116">
        <f>'Law Career Criminal'!H18</f>
        <v>0</v>
      </c>
      <c r="I141" s="117">
        <f>'Law Career Criminal'!H20</f>
        <v>0</v>
      </c>
    </row>
    <row r="142" spans="2:9" ht="20.100000000000001" customHeight="1" x14ac:dyDescent="0.3">
      <c r="B142" s="114"/>
      <c r="C142" s="116" t="str">
        <f t="shared" si="11"/>
        <v>Law Case Entry</v>
      </c>
      <c r="D142" s="116">
        <f t="shared" si="12"/>
        <v>0</v>
      </c>
      <c r="E142" s="116">
        <f>COUNTIF('Law Case Entry'!$D:$D,"Minimal")</f>
        <v>7</v>
      </c>
      <c r="F142" s="116">
        <f>'Law Case Entry'!H17</f>
        <v>7</v>
      </c>
      <c r="G142" s="116">
        <f>'Law Case Entry'!H18</f>
        <v>0</v>
      </c>
      <c r="H142" s="116">
        <f>'Law Case Entry'!H19</f>
        <v>0</v>
      </c>
      <c r="I142" s="117">
        <f>'Law Case Entry'!H20</f>
        <v>0</v>
      </c>
    </row>
    <row r="143" spans="2:9" ht="20.100000000000001" customHeight="1" x14ac:dyDescent="0.3">
      <c r="B143" s="114"/>
      <c r="C143" s="116" t="str">
        <f t="shared" si="11"/>
        <v>Law Case Management</v>
      </c>
      <c r="D143" s="116">
        <f t="shared" si="12"/>
        <v>0</v>
      </c>
      <c r="E143" s="116">
        <f>COUNTIF('Law Case Management'!$D:$D,"Minimal")</f>
        <v>0</v>
      </c>
      <c r="F143" s="116">
        <f>'Law Case Management'!H17</f>
        <v>0</v>
      </c>
      <c r="G143" s="116">
        <f>'Law Case Management'!H18</f>
        <v>0</v>
      </c>
      <c r="H143" s="116">
        <f>'Law Case Management'!H20</f>
        <v>0</v>
      </c>
      <c r="I143" s="117">
        <f>'Law Case Management'!H21</f>
        <v>0</v>
      </c>
    </row>
    <row r="144" spans="2:9" ht="20.100000000000001" customHeight="1" x14ac:dyDescent="0.3">
      <c r="B144" s="114"/>
      <c r="C144" s="116" t="str">
        <f t="shared" si="11"/>
        <v>Law Investigations</v>
      </c>
      <c r="D144" s="116">
        <f t="shared" si="12"/>
        <v>0</v>
      </c>
      <c r="E144" s="116">
        <f>COUNTIF('Law Investigations'!$D:$D,"Minimal")</f>
        <v>1</v>
      </c>
      <c r="F144" s="116">
        <f>'Law Investigations'!H18</f>
        <v>1</v>
      </c>
      <c r="G144" s="116">
        <f>'Law Investigations'!H19</f>
        <v>0</v>
      </c>
      <c r="H144" s="116">
        <f>'Law Investigations'!H20</f>
        <v>0</v>
      </c>
      <c r="I144" s="117">
        <f>'Law Investigations'!H21</f>
        <v>0</v>
      </c>
    </row>
    <row r="145" spans="2:9" ht="20.100000000000001" customHeight="1" x14ac:dyDescent="0.3">
      <c r="B145" s="114"/>
      <c r="C145" s="116" t="str">
        <f t="shared" si="11"/>
        <v>Law Civil Process</v>
      </c>
      <c r="D145" s="116">
        <f t="shared" si="12"/>
        <v>0</v>
      </c>
      <c r="E145" s="116">
        <f>COUNTIF('Law Civil Process'!$D:$D,"Minimal")</f>
        <v>12</v>
      </c>
      <c r="F145" s="116">
        <f>'Law Civil Process'!H19</f>
        <v>12</v>
      </c>
      <c r="G145" s="116">
        <f>'Law Civil Process'!H20</f>
        <v>0</v>
      </c>
      <c r="H145" s="116">
        <f>'Law Civil Process'!H21</f>
        <v>0</v>
      </c>
      <c r="I145" s="117">
        <f>'Law Civil Process'!H22</f>
        <v>0</v>
      </c>
    </row>
    <row r="146" spans="2:9" ht="20.100000000000001" customHeight="1" x14ac:dyDescent="0.3">
      <c r="B146" s="114"/>
      <c r="C146" s="116" t="str">
        <f t="shared" si="11"/>
        <v>Law Crime Analysis</v>
      </c>
      <c r="D146" s="116">
        <f t="shared" si="12"/>
        <v>0</v>
      </c>
      <c r="E146" s="116">
        <f>COUNTIF('Law Crime Analysis'!$D:$D,"Minimal")</f>
        <v>6</v>
      </c>
      <c r="F146" s="116">
        <f>'Law Crime Analysis'!H17</f>
        <v>6</v>
      </c>
      <c r="G146" s="116">
        <f>'Law Crime Analysis'!H18</f>
        <v>0</v>
      </c>
      <c r="H146" s="116">
        <f>'Law Crime Analysis'!H19</f>
        <v>0</v>
      </c>
      <c r="I146" s="117">
        <f>'Law Crime Analysis'!H20</f>
        <v>0</v>
      </c>
    </row>
    <row r="147" spans="2:9" ht="20.100000000000001" customHeight="1" x14ac:dyDescent="0.3">
      <c r="B147" s="114"/>
      <c r="C147" s="116" t="str">
        <f t="shared" si="11"/>
        <v>Law Crime Reporting</v>
      </c>
      <c r="D147" s="116">
        <f t="shared" si="12"/>
        <v>0</v>
      </c>
      <c r="E147" s="116">
        <f>COUNTIF('Law Crime Reporting'!$D:$D,"Minimal")</f>
        <v>0</v>
      </c>
      <c r="F147" s="116">
        <f>'Law Crime Reporting'!H17</f>
        <v>0</v>
      </c>
      <c r="G147" s="116">
        <f>'Law Crime Reporting'!H18</f>
        <v>0</v>
      </c>
      <c r="H147" s="116">
        <f>'Law Crime Reporting'!H19</f>
        <v>0</v>
      </c>
      <c r="I147" s="117">
        <f>'Law Crime Reporting'!H20</f>
        <v>0</v>
      </c>
    </row>
    <row r="148" spans="2:9" ht="20.100000000000001" customHeight="1" x14ac:dyDescent="0.3">
      <c r="B148" s="114"/>
      <c r="C148" s="116" t="str">
        <f t="shared" si="11"/>
        <v>Law Data Analysis</v>
      </c>
      <c r="D148" s="116">
        <f t="shared" si="12"/>
        <v>0</v>
      </c>
      <c r="E148" s="116">
        <f>COUNTIF('Law Data Analysis'!$D:$D,"Minimal")</f>
        <v>0</v>
      </c>
      <c r="F148" s="116">
        <f>'Law Data Analysis'!H18</f>
        <v>0</v>
      </c>
      <c r="G148" s="116">
        <f>'Law Data Analysis'!H19</f>
        <v>0</v>
      </c>
      <c r="H148" s="116">
        <f>'Law Data Analysis'!H21</f>
        <v>0</v>
      </c>
      <c r="I148" s="117">
        <f>'Law Data Analysis'!H22</f>
        <v>0</v>
      </c>
    </row>
    <row r="149" spans="2:9" ht="20.100000000000001" customHeight="1" x14ac:dyDescent="0.3">
      <c r="B149" s="114"/>
      <c r="C149" s="116" t="str">
        <f t="shared" si="11"/>
        <v>Law Fleet Maintenance</v>
      </c>
      <c r="D149" s="116">
        <f t="shared" si="12"/>
        <v>0</v>
      </c>
      <c r="E149" s="116">
        <f>COUNTIF('Law Fleet Maintenance'!$D:$D,"Minimal")</f>
        <v>39</v>
      </c>
      <c r="F149" s="116">
        <f>'Law Fleet Maintenance'!H18</f>
        <v>39</v>
      </c>
      <c r="G149" s="116">
        <f>'Law Fleet Maintenance'!H19</f>
        <v>0</v>
      </c>
      <c r="H149" s="116">
        <f>'Law Fleet Maintenance'!H20</f>
        <v>0</v>
      </c>
      <c r="I149" s="117">
        <f>'Law Fleet Maintenance'!H21</f>
        <v>0</v>
      </c>
    </row>
    <row r="150" spans="2:9" ht="20.100000000000001" customHeight="1" x14ac:dyDescent="0.3">
      <c r="B150" s="114"/>
      <c r="C150" s="116" t="str">
        <f t="shared" si="11"/>
        <v>Law Field Interview</v>
      </c>
      <c r="D150" s="116">
        <f t="shared" si="12"/>
        <v>0</v>
      </c>
      <c r="E150" s="116">
        <f>COUNTIF('Law Field Interview'!$D:$D,"Minimal")</f>
        <v>0</v>
      </c>
      <c r="F150" s="116">
        <f>'Law Field Interview'!H17</f>
        <v>0</v>
      </c>
      <c r="G150" s="116">
        <f>'Law Field Interview'!H18</f>
        <v>0</v>
      </c>
      <c r="H150" s="116">
        <f>'Law Field Interview'!H19</f>
        <v>0</v>
      </c>
      <c r="I150" s="117">
        <f>'Law Field Interview'!H20</f>
        <v>0</v>
      </c>
    </row>
    <row r="151" spans="2:9" ht="20.100000000000001" customHeight="1" x14ac:dyDescent="0.3">
      <c r="B151" s="114"/>
      <c r="C151" s="116" t="str">
        <f t="shared" si="11"/>
        <v>Law Field Reporting</v>
      </c>
      <c r="D151" s="116">
        <f t="shared" si="12"/>
        <v>0</v>
      </c>
      <c r="E151" s="116">
        <f>COUNTIF('Law Field Reporting'!$D:$D,"Minimal")</f>
        <v>4</v>
      </c>
      <c r="F151" s="116">
        <f>'Law Field Reporting'!H17</f>
        <v>4</v>
      </c>
      <c r="G151" s="116">
        <f>'Law Field Reporting'!H18</f>
        <v>0</v>
      </c>
      <c r="H151" s="116">
        <f>'Law Field Reporting'!H19</f>
        <v>0</v>
      </c>
      <c r="I151" s="117">
        <f>'Law Field Reporting'!H20</f>
        <v>0</v>
      </c>
    </row>
    <row r="152" spans="2:9" ht="20.100000000000001" customHeight="1" x14ac:dyDescent="0.3">
      <c r="B152" s="114"/>
      <c r="C152" s="116" t="str">
        <f t="shared" si="11"/>
        <v>Law Impounded Vehicle Processing</v>
      </c>
      <c r="D152" s="116">
        <f t="shared" si="12"/>
        <v>0</v>
      </c>
      <c r="E152" s="116">
        <f>COUNTIF('Law Impounded Vehicle'!$D:$D,"Minimal")</f>
        <v>0</v>
      </c>
      <c r="F152" s="116">
        <f>'Law Impounded Vehicle'!H17</f>
        <v>0</v>
      </c>
      <c r="G152" s="116">
        <f>'Law Impounded Vehicle'!H18</f>
        <v>0</v>
      </c>
      <c r="H152" s="116">
        <f>'Law Impounded Vehicle'!H19</f>
        <v>0</v>
      </c>
      <c r="I152" s="117">
        <f>'Law Impounded Vehicle'!H20</f>
        <v>0</v>
      </c>
    </row>
    <row r="153" spans="2:9" ht="20.100000000000001" customHeight="1" x14ac:dyDescent="0.3">
      <c r="B153" s="114"/>
      <c r="C153" s="116" t="str">
        <f t="shared" si="11"/>
        <v>Law Lineup / Mug Shot</v>
      </c>
      <c r="D153" s="116">
        <f t="shared" si="12"/>
        <v>0</v>
      </c>
      <c r="E153" s="116">
        <f>COUNTIF('Law Lineup - Mug Shot'!$D:$D,"Minimal")</f>
        <v>3</v>
      </c>
      <c r="F153" s="116">
        <f>'Law Lineup - Mug Shot'!H17</f>
        <v>3</v>
      </c>
      <c r="G153" s="116">
        <f>'Law Lineup - Mug Shot'!H18</f>
        <v>0</v>
      </c>
      <c r="H153" s="116">
        <f>'Law Lineup - Mug Shot'!H19</f>
        <v>0</v>
      </c>
      <c r="I153" s="117">
        <f>'Law Lineup - Mug Shot'!H20</f>
        <v>0</v>
      </c>
    </row>
    <row r="154" spans="2:9" ht="20.100000000000001" customHeight="1" x14ac:dyDescent="0.3">
      <c r="B154" s="114"/>
      <c r="C154" s="116" t="str">
        <f t="shared" si="11"/>
        <v>Law Master Location Index</v>
      </c>
      <c r="D154" s="116">
        <f t="shared" si="12"/>
        <v>0</v>
      </c>
      <c r="E154" s="116">
        <f>COUNTIF('Law Master Location'!$D:$D,"Minimal")</f>
        <v>139</v>
      </c>
      <c r="F154" s="116">
        <f>'Law Master Location'!H17</f>
        <v>139</v>
      </c>
      <c r="G154" s="116">
        <f>'Law Master Location'!H18</f>
        <v>0</v>
      </c>
      <c r="H154" s="116">
        <f>'Law Master Location'!H19</f>
        <v>0</v>
      </c>
      <c r="I154" s="117">
        <f>'Law Master Location'!H20</f>
        <v>0</v>
      </c>
    </row>
    <row r="155" spans="2:9" ht="20.100000000000001" customHeight="1" x14ac:dyDescent="0.3">
      <c r="B155" s="114"/>
      <c r="C155" s="116" t="str">
        <f t="shared" si="11"/>
        <v>Law Master Name Index</v>
      </c>
      <c r="D155" s="116">
        <f t="shared" si="12"/>
        <v>0</v>
      </c>
      <c r="E155" s="116">
        <f>COUNTIF('Law Master Name'!$D:$D,"Minimal")</f>
        <v>4</v>
      </c>
      <c r="F155" s="116">
        <f>'Law Master Name'!H16</f>
        <v>4</v>
      </c>
      <c r="G155" s="116">
        <f>'Law Master Name'!H17</f>
        <v>0</v>
      </c>
      <c r="H155" s="116">
        <f>'Law Master Name'!H18</f>
        <v>0</v>
      </c>
      <c r="I155" s="117">
        <f>'Law Master Name'!H19</f>
        <v>0</v>
      </c>
    </row>
    <row r="156" spans="2:9" ht="20.100000000000001" customHeight="1" x14ac:dyDescent="0.3">
      <c r="B156" s="114"/>
      <c r="C156" s="116" t="str">
        <f t="shared" si="11"/>
        <v>Law Master Vehicle Index</v>
      </c>
      <c r="D156" s="116">
        <f t="shared" si="12"/>
        <v>0</v>
      </c>
      <c r="E156" s="116">
        <f>COUNTIF('Law Master Vehicle'!$D:$D,"Minimal")</f>
        <v>0</v>
      </c>
      <c r="F156" s="116">
        <f>'Law Master Vehicle'!H17</f>
        <v>0</v>
      </c>
      <c r="G156" s="116">
        <f>'Law Master Vehicle'!H18</f>
        <v>0</v>
      </c>
      <c r="H156" s="116">
        <f>'Law Master Vehicle'!H19</f>
        <v>0</v>
      </c>
      <c r="I156" s="117">
        <f>'Law Master Vehicle'!H20</f>
        <v>0</v>
      </c>
    </row>
    <row r="157" spans="2:9" ht="20.100000000000001" customHeight="1" x14ac:dyDescent="0.3">
      <c r="B157" s="114"/>
      <c r="C157" s="116" t="str">
        <f t="shared" si="11"/>
        <v>Law Personnel and Training</v>
      </c>
      <c r="D157" s="116">
        <f t="shared" si="12"/>
        <v>0</v>
      </c>
      <c r="E157" s="116">
        <f>COUNTIF('Law Personnel &amp; Training'!$D:$D,"Minimal")</f>
        <v>187</v>
      </c>
      <c r="F157" s="116">
        <f>'Law Personnel &amp; Training'!H17</f>
        <v>187</v>
      </c>
      <c r="G157" s="116">
        <f>'Law Personnel &amp; Training'!H18</f>
        <v>0</v>
      </c>
      <c r="H157" s="116">
        <f>'Law Personnel &amp; Training'!H19</f>
        <v>0</v>
      </c>
      <c r="I157" s="117">
        <f>'Law Personnel &amp; Training'!H20</f>
        <v>0</v>
      </c>
    </row>
    <row r="158" spans="2:9" ht="20.100000000000001" customHeight="1" x14ac:dyDescent="0.3">
      <c r="B158" s="114"/>
      <c r="C158" s="116" t="str">
        <f t="shared" si="11"/>
        <v>Law Property Processing</v>
      </c>
      <c r="D158" s="116">
        <f t="shared" si="12"/>
        <v>0</v>
      </c>
      <c r="E158" s="116">
        <f>COUNTIF('Law Property Processing'!$D:$D,"Minimal")</f>
        <v>1</v>
      </c>
      <c r="F158" s="116">
        <f>'Law Property Processing'!H17</f>
        <v>1</v>
      </c>
      <c r="G158" s="116">
        <f>'Law Property Processing'!H18</f>
        <v>0</v>
      </c>
      <c r="H158" s="116">
        <f>'Law Property Processing'!H19</f>
        <v>0</v>
      </c>
      <c r="I158" s="117">
        <f>'Law Property Processing'!H20</f>
        <v>0</v>
      </c>
    </row>
    <row r="159" spans="2:9" ht="20.100000000000001" customHeight="1" x14ac:dyDescent="0.3">
      <c r="B159" s="114"/>
      <c r="C159" s="116" t="str">
        <f t="shared" si="11"/>
        <v>Law Tickets and Citations</v>
      </c>
      <c r="D159" s="116">
        <f t="shared" si="12"/>
        <v>0</v>
      </c>
      <c r="E159" s="116">
        <f>COUNTIF('Law Tickets and Citations'!$D:$D,"Minimal")</f>
        <v>0</v>
      </c>
      <c r="F159" s="116">
        <f>'Law Tickets and Citations'!H18</f>
        <v>0</v>
      </c>
      <c r="G159" s="116">
        <f>'Law Tickets and Citations'!H19</f>
        <v>0</v>
      </c>
      <c r="H159" s="116">
        <f>'Law Tickets and Citations'!H20</f>
        <v>0</v>
      </c>
      <c r="I159" s="117">
        <f>'Law Tickets and Citations'!H21</f>
        <v>0</v>
      </c>
    </row>
    <row r="160" spans="2:9" ht="20.100000000000001" customHeight="1" x14ac:dyDescent="0.3">
      <c r="B160" s="114"/>
      <c r="C160" s="116" t="str">
        <f t="shared" si="11"/>
        <v>Law Wants and Warrants</v>
      </c>
      <c r="D160" s="116">
        <f t="shared" si="12"/>
        <v>0</v>
      </c>
      <c r="E160" s="116">
        <f>COUNTIF('Law Wants and Warrants'!$D:$D,"Minimal")</f>
        <v>0</v>
      </c>
      <c r="F160" s="116">
        <f>'Law Wants and Warrants'!H17</f>
        <v>0</v>
      </c>
      <c r="G160" s="116">
        <f>'Law Wants and Warrants'!H18</f>
        <v>0</v>
      </c>
      <c r="H160" s="116">
        <f>'Law Wants and Warrants'!H19</f>
        <v>0</v>
      </c>
      <c r="I160" s="117">
        <f>'Law Wants and Warrants'!H20</f>
        <v>0</v>
      </c>
    </row>
    <row r="161" spans="2:9" ht="20.100000000000001" customHeight="1" x14ac:dyDescent="0.3">
      <c r="B161" s="114"/>
      <c r="C161" s="116" t="str">
        <f t="shared" si="11"/>
        <v>Law Bar-Coding Interface</v>
      </c>
      <c r="D161" s="116">
        <f t="shared" si="12"/>
        <v>0</v>
      </c>
      <c r="E161" s="116">
        <f>COUNTIF('Bar Coding Interface'!$D:$D,"Minimal")</f>
        <v>25</v>
      </c>
      <c r="F161" s="116">
        <f>'Bar Coding Interface'!H16</f>
        <v>25</v>
      </c>
      <c r="G161" s="116">
        <f>'Bar Coding Interface'!H18</f>
        <v>0</v>
      </c>
      <c r="H161" s="116">
        <f>'Bar Coding Interface'!H19</f>
        <v>0</v>
      </c>
      <c r="I161" s="117">
        <f>'Bar Coding Interface'!H20</f>
        <v>0</v>
      </c>
    </row>
    <row r="162" spans="2:9" ht="20.100000000000001" customHeight="1" x14ac:dyDescent="0.3">
      <c r="B162" s="114"/>
      <c r="C162" s="116" t="str">
        <f t="shared" si="11"/>
        <v>Law Asset Tracking</v>
      </c>
      <c r="D162" s="116">
        <f>G162*1</f>
        <v>0</v>
      </c>
      <c r="E162" s="116">
        <f>COUNTIF('Law Asset Tracking'!$D:$D,"Minimal")</f>
        <v>104</v>
      </c>
      <c r="F162" s="116">
        <f>'Law Asset Tracking'!H17</f>
        <v>104</v>
      </c>
      <c r="G162" s="116">
        <f>'Law Asset Tracking'!H18</f>
        <v>0</v>
      </c>
      <c r="H162" s="116">
        <f>'Law Asset Tracking'!H19</f>
        <v>0</v>
      </c>
      <c r="I162" s="117">
        <f>'Law Asset Tracking'!H20</f>
        <v>0</v>
      </c>
    </row>
    <row r="163" spans="2:9" ht="3.75" customHeight="1" x14ac:dyDescent="0.3">
      <c r="B163" s="429"/>
      <c r="C163" s="429"/>
      <c r="D163" s="429"/>
      <c r="E163" s="429"/>
      <c r="F163" s="429"/>
      <c r="G163" s="429"/>
      <c r="H163" s="429"/>
      <c r="I163" s="429"/>
    </row>
    <row r="164" spans="2:9" ht="14.25" hidden="1" customHeight="1" x14ac:dyDescent="0.3"/>
    <row r="165" spans="2:9" x14ac:dyDescent="0.3"/>
    <row r="166" spans="2:9" x14ac:dyDescent="0.3"/>
  </sheetData>
  <mergeCells count="2">
    <mergeCell ref="B163:I163"/>
    <mergeCell ref="B2:I2"/>
  </mergeCells>
  <pageMargins left="0.7" right="0.7" top="0.75" bottom="0.75" header="0.3" footer="0.3"/>
  <pageSetup scale="80" fitToHeight="0" orientation="portrait" r:id="rId1"/>
  <headerFooter>
    <oddHeader xml:space="preserve">&amp;CLos Alamos, NM
&amp;F&amp;R&amp;A
</oddHeader>
    <oddFooter>&amp;LTSSI Consulting LLC, October 2016&amp;CPage &amp;P of &amp;N</oddFooter>
  </headerFooter>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00"/>
  </sheetPr>
  <dimension ref="A1:M170"/>
  <sheetViews>
    <sheetView zoomScale="90" zoomScaleNormal="90" zoomScalePageLayoutView="70" workbookViewId="0">
      <selection activeCell="F4" sqref="F4"/>
    </sheetView>
  </sheetViews>
  <sheetFormatPr defaultColWidth="0" defaultRowHeight="14.4" zeroHeight="1" x14ac:dyDescent="0.3"/>
  <cols>
    <col min="1" max="1" width="0.4414062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 min="14" max="16384" width="8.77734375" hidden="1"/>
  </cols>
  <sheetData>
    <row r="1" spans="2:12" ht="2.7" customHeight="1" x14ac:dyDescent="0.3"/>
    <row r="2" spans="2:12" ht="129" customHeight="1" thickBot="1" x14ac:dyDescent="0.35">
      <c r="B2" s="147" t="s">
        <v>44</v>
      </c>
      <c r="C2" s="148" t="s">
        <v>45</v>
      </c>
      <c r="D2" s="148" t="s">
        <v>46</v>
      </c>
      <c r="E2" s="148" t="s">
        <v>391</v>
      </c>
      <c r="F2" s="148" t="s">
        <v>42</v>
      </c>
      <c r="G2" s="149" t="s">
        <v>48</v>
      </c>
      <c r="H2" s="149" t="s">
        <v>49</v>
      </c>
      <c r="I2" s="150" t="s">
        <v>50</v>
      </c>
      <c r="J2" s="150" t="s">
        <v>51</v>
      </c>
      <c r="K2" s="151" t="s">
        <v>14</v>
      </c>
      <c r="L2" s="152" t="s">
        <v>52</v>
      </c>
    </row>
    <row r="3" spans="2:12" ht="16.2" thickBot="1" x14ac:dyDescent="0.35">
      <c r="B3" s="7" t="s">
        <v>392</v>
      </c>
      <c r="C3" s="7"/>
      <c r="D3" s="7"/>
      <c r="E3" s="7"/>
      <c r="F3" s="7"/>
      <c r="G3" s="30" t="s">
        <v>54</v>
      </c>
      <c r="H3" s="6">
        <f>COUNTA(D4:D471)</f>
        <v>36</v>
      </c>
      <c r="I3" s="19"/>
      <c r="J3" s="20" t="s">
        <v>55</v>
      </c>
      <c r="K3" s="21">
        <f>SUM(K4:K471)</f>
        <v>0</v>
      </c>
      <c r="L3" s="7"/>
    </row>
    <row r="4" spans="2:12" ht="30" customHeight="1" x14ac:dyDescent="0.3">
      <c r="B4" s="33" t="s">
        <v>393</v>
      </c>
      <c r="C4" s="1">
        <v>1</v>
      </c>
      <c r="D4" s="192" t="s">
        <v>9</v>
      </c>
      <c r="E4" s="40" t="s">
        <v>394</v>
      </c>
      <c r="F4" s="357" t="s">
        <v>43</v>
      </c>
      <c r="G4" s="358" t="s">
        <v>58</v>
      </c>
      <c r="H4" s="359">
        <f>COUNTIF(F4:F471,"Select from Drop Down")</f>
        <v>36</v>
      </c>
      <c r="I4" s="360">
        <f>VLOOKUP($D4,SpecData,2,FALSE)</f>
        <v>3</v>
      </c>
      <c r="J4" s="361">
        <f>VLOOKUP($F4,AvailabilityData,2,FALSE)</f>
        <v>0</v>
      </c>
      <c r="K4" s="362">
        <f>I4*J4</f>
        <v>0</v>
      </c>
      <c r="L4" s="162"/>
    </row>
    <row r="5" spans="2:12" ht="27.6" x14ac:dyDescent="0.3">
      <c r="B5" s="33" t="str">
        <f>IF(C5="","",$B$4)</f>
        <v>LBook</v>
      </c>
      <c r="C5" s="1">
        <f>IF(ISTEXT(D5),MAX($C$4:$C4)+1,"")</f>
        <v>2</v>
      </c>
      <c r="D5" s="192" t="s">
        <v>9</v>
      </c>
      <c r="E5" s="37" t="s">
        <v>395</v>
      </c>
      <c r="F5" s="357" t="s">
        <v>43</v>
      </c>
      <c r="G5" s="358" t="s">
        <v>60</v>
      </c>
      <c r="H5" s="359">
        <f>COUNTIF(F4:F471,"Function Available")</f>
        <v>0</v>
      </c>
      <c r="I5" s="360">
        <f>VLOOKUP($D5,SpecData,2,FALSE)</f>
        <v>3</v>
      </c>
      <c r="J5" s="361">
        <f>VLOOKUP($F5,AvailabilityData,2,FALSE)</f>
        <v>0</v>
      </c>
      <c r="K5" s="362">
        <f t="shared" ref="K5:K41" si="0">I5*J5</f>
        <v>0</v>
      </c>
      <c r="L5" s="162"/>
    </row>
    <row r="6" spans="2:12" ht="30" customHeight="1" x14ac:dyDescent="0.3">
      <c r="B6" s="33" t="str">
        <f>IF(C6="","",$B$4)</f>
        <v>LBook</v>
      </c>
      <c r="C6" s="1">
        <f>IF(ISTEXT(D6),MAX($C$4:$C5)+1,"")</f>
        <v>3</v>
      </c>
      <c r="D6" s="192" t="s">
        <v>9</v>
      </c>
      <c r="E6" s="37" t="s">
        <v>396</v>
      </c>
      <c r="F6" s="357" t="s">
        <v>43</v>
      </c>
      <c r="G6" s="358" t="s">
        <v>63</v>
      </c>
      <c r="H6" s="365">
        <f>COUNTIF(F4:F471,"Function Not Available")</f>
        <v>0</v>
      </c>
      <c r="I6" s="391">
        <f t="shared" ref="I6:I41" si="1">VLOOKUP($D6,SpecData,2,FALSE)</f>
        <v>3</v>
      </c>
      <c r="J6" s="392">
        <f t="shared" ref="J6:J41" si="2">VLOOKUP($F6,AvailabilityData,2,FALSE)</f>
        <v>0</v>
      </c>
      <c r="K6" s="362">
        <f t="shared" si="0"/>
        <v>0</v>
      </c>
      <c r="L6" s="162"/>
    </row>
    <row r="7" spans="2:12" ht="30" customHeight="1" x14ac:dyDescent="0.3">
      <c r="B7" s="33" t="str">
        <f t="shared" ref="B7:B41" si="3">IF(C7="","",$B$4)</f>
        <v>LBook</v>
      </c>
      <c r="C7" s="1">
        <f>IF(ISTEXT(D7),MAX($C$4:$C6)+1,"")</f>
        <v>4</v>
      </c>
      <c r="D7" s="192" t="s">
        <v>9</v>
      </c>
      <c r="E7" s="37" t="s">
        <v>397</v>
      </c>
      <c r="F7" s="357" t="s">
        <v>43</v>
      </c>
      <c r="G7" s="358" t="s">
        <v>65</v>
      </c>
      <c r="H7" s="359">
        <f>COUNTIF(F4:F471,"Exception")</f>
        <v>0</v>
      </c>
      <c r="I7" s="360">
        <f t="shared" si="1"/>
        <v>3</v>
      </c>
      <c r="J7" s="361">
        <f t="shared" si="2"/>
        <v>0</v>
      </c>
      <c r="K7" s="362">
        <f t="shared" si="0"/>
        <v>0</v>
      </c>
      <c r="L7" s="162"/>
    </row>
    <row r="8" spans="2:12" ht="30" customHeight="1" x14ac:dyDescent="0.3">
      <c r="B8" s="33" t="str">
        <f t="shared" si="3"/>
        <v>LBook</v>
      </c>
      <c r="C8" s="1">
        <f>IF(ISTEXT(D8),MAX($C$4:$C7)+1,"")</f>
        <v>5</v>
      </c>
      <c r="D8" s="192" t="s">
        <v>9</v>
      </c>
      <c r="E8" s="37" t="s">
        <v>398</v>
      </c>
      <c r="F8" s="357" t="s">
        <v>43</v>
      </c>
      <c r="G8" s="358" t="s">
        <v>67</v>
      </c>
      <c r="H8" s="399">
        <f>COUNTIFS(D:D,"=Crucial",F:F,"=Select From Drop Down")</f>
        <v>36</v>
      </c>
      <c r="I8" s="360">
        <f t="shared" si="1"/>
        <v>3</v>
      </c>
      <c r="J8" s="361">
        <f t="shared" si="2"/>
        <v>0</v>
      </c>
      <c r="K8" s="362">
        <f t="shared" si="0"/>
        <v>0</v>
      </c>
      <c r="L8" s="162"/>
    </row>
    <row r="9" spans="2:12" ht="30" customHeight="1" x14ac:dyDescent="0.3">
      <c r="B9" s="33" t="str">
        <f t="shared" si="3"/>
        <v>LBook</v>
      </c>
      <c r="C9" s="1">
        <f>IF(ISTEXT(D9),MAX($C$4:$C8)+1,"")</f>
        <v>6</v>
      </c>
      <c r="D9" s="192" t="s">
        <v>9</v>
      </c>
      <c r="E9" s="37" t="s">
        <v>399</v>
      </c>
      <c r="F9" s="357" t="s">
        <v>43</v>
      </c>
      <c r="G9" s="358" t="s">
        <v>69</v>
      </c>
      <c r="H9" s="399">
        <f>COUNTIFS(D:D,"=Crucial",F:F,"=Function Available")</f>
        <v>0</v>
      </c>
      <c r="I9" s="360">
        <f t="shared" si="1"/>
        <v>3</v>
      </c>
      <c r="J9" s="361">
        <f t="shared" si="2"/>
        <v>0</v>
      </c>
      <c r="K9" s="362">
        <f t="shared" si="0"/>
        <v>0</v>
      </c>
      <c r="L9" s="162"/>
    </row>
    <row r="10" spans="2:12" ht="30" customHeight="1" x14ac:dyDescent="0.3">
      <c r="B10" s="35" t="str">
        <f t="shared" si="3"/>
        <v/>
      </c>
      <c r="C10" s="35" t="str">
        <f>IF(ISTEXT(D10),MAX($C$4:$C9)+1,"")</f>
        <v/>
      </c>
      <c r="D10" s="2"/>
      <c r="E10" s="38" t="s">
        <v>400</v>
      </c>
      <c r="F10" s="86"/>
      <c r="G10" s="28"/>
      <c r="H10" s="28"/>
      <c r="I10" s="28"/>
      <c r="J10" s="28"/>
      <c r="K10" s="28"/>
      <c r="L10" s="28"/>
    </row>
    <row r="11" spans="2:12" ht="30" customHeight="1" x14ac:dyDescent="0.3">
      <c r="B11" s="33" t="str">
        <f t="shared" si="3"/>
        <v>LBook</v>
      </c>
      <c r="C11" s="1">
        <f>IF(ISTEXT(D11),MAX($C$4:$C9)+1,"")</f>
        <v>7</v>
      </c>
      <c r="D11" s="192" t="s">
        <v>9</v>
      </c>
      <c r="E11" s="41" t="s">
        <v>401</v>
      </c>
      <c r="F11" s="357" t="s">
        <v>43</v>
      </c>
      <c r="G11" s="358" t="s">
        <v>71</v>
      </c>
      <c r="H11" s="399">
        <f>COUNTIFS(D:D,"=Crucial",F:F,"=Function Not Available")</f>
        <v>0</v>
      </c>
      <c r="I11" s="360">
        <f t="shared" si="1"/>
        <v>3</v>
      </c>
      <c r="J11" s="361">
        <f t="shared" si="2"/>
        <v>0</v>
      </c>
      <c r="K11" s="362">
        <f t="shared" si="0"/>
        <v>0</v>
      </c>
      <c r="L11" s="162"/>
    </row>
    <row r="12" spans="2:12" ht="30" customHeight="1" x14ac:dyDescent="0.3">
      <c r="B12" s="33" t="str">
        <f t="shared" si="3"/>
        <v>LBook</v>
      </c>
      <c r="C12" s="1">
        <f>IF(ISTEXT(D12),MAX($C$4:$C11)+1,"")</f>
        <v>8</v>
      </c>
      <c r="D12" s="192" t="s">
        <v>9</v>
      </c>
      <c r="E12" s="39" t="s">
        <v>402</v>
      </c>
      <c r="F12" s="357" t="s">
        <v>43</v>
      </c>
      <c r="G12" s="358" t="s">
        <v>73</v>
      </c>
      <c r="H12" s="399">
        <f>COUNTIFS(D:D,"=Crucial",F:F,"=Exception")</f>
        <v>0</v>
      </c>
      <c r="I12" s="360">
        <f t="shared" si="1"/>
        <v>3</v>
      </c>
      <c r="J12" s="361">
        <f t="shared" si="2"/>
        <v>0</v>
      </c>
      <c r="K12" s="362">
        <f t="shared" si="0"/>
        <v>0</v>
      </c>
      <c r="L12" s="162"/>
    </row>
    <row r="13" spans="2:12" ht="30" customHeight="1" x14ac:dyDescent="0.3">
      <c r="B13" s="33" t="str">
        <f t="shared" si="3"/>
        <v>LBook</v>
      </c>
      <c r="C13" s="1">
        <f>IF(ISTEXT(D13),MAX($C$4:$C12)+1,"")</f>
        <v>9</v>
      </c>
      <c r="D13" s="192" t="s">
        <v>9</v>
      </c>
      <c r="E13" s="39" t="s">
        <v>403</v>
      </c>
      <c r="F13" s="357" t="s">
        <v>43</v>
      </c>
      <c r="G13" s="367" t="s">
        <v>75</v>
      </c>
      <c r="H13" s="400">
        <f>COUNTIFS(D:D,"=Important",F:F,"=Select From Drop Down")</f>
        <v>0</v>
      </c>
      <c r="I13" s="360">
        <f t="shared" si="1"/>
        <v>3</v>
      </c>
      <c r="J13" s="361">
        <f t="shared" si="2"/>
        <v>0</v>
      </c>
      <c r="K13" s="362">
        <f t="shared" si="0"/>
        <v>0</v>
      </c>
      <c r="L13" s="162"/>
    </row>
    <row r="14" spans="2:12" ht="30" customHeight="1" x14ac:dyDescent="0.3">
      <c r="B14" s="33" t="str">
        <f t="shared" si="3"/>
        <v>LBook</v>
      </c>
      <c r="C14" s="1">
        <f>IF(ISTEXT(D14),MAX($C$4:$C13)+1,"")</f>
        <v>10</v>
      </c>
      <c r="D14" s="192" t="s">
        <v>9</v>
      </c>
      <c r="E14" s="39" t="s">
        <v>404</v>
      </c>
      <c r="F14" s="357" t="s">
        <v>43</v>
      </c>
      <c r="G14" s="367" t="s">
        <v>77</v>
      </c>
      <c r="H14" s="400">
        <f>COUNTIFS(D:D,"=Important",F:F,"=Function Available")</f>
        <v>0</v>
      </c>
      <c r="I14" s="360">
        <f t="shared" si="1"/>
        <v>3</v>
      </c>
      <c r="J14" s="361">
        <f t="shared" si="2"/>
        <v>0</v>
      </c>
      <c r="K14" s="362">
        <f t="shared" si="0"/>
        <v>0</v>
      </c>
      <c r="L14" s="162"/>
    </row>
    <row r="15" spans="2:12" ht="30" customHeight="1" x14ac:dyDescent="0.3">
      <c r="B15" s="33" t="str">
        <f t="shared" si="3"/>
        <v>LBook</v>
      </c>
      <c r="C15" s="1">
        <f>IF(ISTEXT(D15),MAX($C$4:$C14)+1,"")</f>
        <v>11</v>
      </c>
      <c r="D15" s="192" t="s">
        <v>9</v>
      </c>
      <c r="E15" s="39" t="s">
        <v>405</v>
      </c>
      <c r="F15" s="357" t="s">
        <v>43</v>
      </c>
      <c r="G15" s="358" t="s">
        <v>80</v>
      </c>
      <c r="H15" s="399">
        <f>COUNTIFS(D:D,"=Important",F:F,"=Function Not Available")</f>
        <v>0</v>
      </c>
      <c r="I15" s="360">
        <f t="shared" si="1"/>
        <v>3</v>
      </c>
      <c r="J15" s="361">
        <f t="shared" si="2"/>
        <v>0</v>
      </c>
      <c r="K15" s="362">
        <f t="shared" si="0"/>
        <v>0</v>
      </c>
      <c r="L15" s="162"/>
    </row>
    <row r="16" spans="2:12" ht="30" customHeight="1" x14ac:dyDescent="0.3">
      <c r="B16" s="33" t="str">
        <f t="shared" si="3"/>
        <v>LBook</v>
      </c>
      <c r="C16" s="1">
        <f>IF(ISTEXT(D16),MAX($C$4:$C15)+1,"")</f>
        <v>12</v>
      </c>
      <c r="D16" s="192" t="s">
        <v>9</v>
      </c>
      <c r="E16" s="39" t="s">
        <v>406</v>
      </c>
      <c r="F16" s="357" t="s">
        <v>43</v>
      </c>
      <c r="G16" s="358" t="s">
        <v>82</v>
      </c>
      <c r="H16" s="399">
        <f>COUNTIFS(D:D,"=Important",F:F,"=Exception")</f>
        <v>0</v>
      </c>
      <c r="I16" s="360">
        <f t="shared" si="1"/>
        <v>3</v>
      </c>
      <c r="J16" s="361">
        <f t="shared" si="2"/>
        <v>0</v>
      </c>
      <c r="K16" s="362">
        <f t="shared" si="0"/>
        <v>0</v>
      </c>
      <c r="L16" s="162"/>
    </row>
    <row r="17" spans="2:12" ht="30" customHeight="1" x14ac:dyDescent="0.3">
      <c r="B17" s="33" t="str">
        <f t="shared" si="3"/>
        <v>LBook</v>
      </c>
      <c r="C17" s="1">
        <f>IF(ISTEXT(D17),MAX($C$4:$C16)+1,"")</f>
        <v>13</v>
      </c>
      <c r="D17" s="192" t="s">
        <v>9</v>
      </c>
      <c r="E17" s="37" t="s">
        <v>259</v>
      </c>
      <c r="F17" s="357" t="s">
        <v>43</v>
      </c>
      <c r="G17" s="358" t="s">
        <v>84</v>
      </c>
      <c r="H17" s="399">
        <f>COUNTIFS(D:D,"=Minimal",F:F,"=Select From Drop Down")</f>
        <v>0</v>
      </c>
      <c r="I17" s="360">
        <f t="shared" si="1"/>
        <v>3</v>
      </c>
      <c r="J17" s="361">
        <f t="shared" si="2"/>
        <v>0</v>
      </c>
      <c r="K17" s="362">
        <f t="shared" si="0"/>
        <v>0</v>
      </c>
      <c r="L17" s="162"/>
    </row>
    <row r="18" spans="2:12" ht="30" customHeight="1" x14ac:dyDescent="0.3">
      <c r="B18" s="35" t="str">
        <f t="shared" si="3"/>
        <v/>
      </c>
      <c r="C18" s="35" t="str">
        <f>IF(ISTEXT(D18),MAX($C$4:$C17)+1,"")</f>
        <v/>
      </c>
      <c r="D18" s="2"/>
      <c r="E18" s="38" t="s">
        <v>260</v>
      </c>
      <c r="F18" s="86"/>
      <c r="G18" s="28"/>
      <c r="H18" s="28"/>
      <c r="I18" s="28"/>
      <c r="J18" s="28"/>
      <c r="K18" s="28"/>
      <c r="L18" s="28"/>
    </row>
    <row r="19" spans="2:12" ht="30" customHeight="1" x14ac:dyDescent="0.3">
      <c r="B19" s="33" t="str">
        <f t="shared" si="3"/>
        <v>LBook</v>
      </c>
      <c r="C19" s="1">
        <f>IF(ISTEXT(D19),MAX($C$4:$C17)+1,"")</f>
        <v>14</v>
      </c>
      <c r="D19" s="192" t="s">
        <v>9</v>
      </c>
      <c r="E19" s="41" t="s">
        <v>261</v>
      </c>
      <c r="F19" s="357" t="s">
        <v>43</v>
      </c>
      <c r="G19" s="358" t="s">
        <v>86</v>
      </c>
      <c r="H19" s="399">
        <f>COUNTIFS(D:D,"=Minimal",F:F,"=Function Available")</f>
        <v>0</v>
      </c>
      <c r="I19" s="360">
        <f t="shared" si="1"/>
        <v>3</v>
      </c>
      <c r="J19" s="361">
        <f t="shared" si="2"/>
        <v>0</v>
      </c>
      <c r="K19" s="362">
        <f t="shared" si="0"/>
        <v>0</v>
      </c>
      <c r="L19" s="162"/>
    </row>
    <row r="20" spans="2:12" ht="30" customHeight="1" x14ac:dyDescent="0.3">
      <c r="B20" s="33" t="str">
        <f t="shared" si="3"/>
        <v>LBook</v>
      </c>
      <c r="C20" s="1">
        <f>IF(ISTEXT(D20),MAX($C$4:$C19)+1,"")</f>
        <v>15</v>
      </c>
      <c r="D20" s="192" t="s">
        <v>9</v>
      </c>
      <c r="E20" s="41" t="s">
        <v>262</v>
      </c>
      <c r="F20" s="357" t="s">
        <v>43</v>
      </c>
      <c r="G20" s="358" t="s">
        <v>87</v>
      </c>
      <c r="H20" s="399">
        <f>COUNTIFS(D:D,"=Minimal",F:F,"=Function Not Available")</f>
        <v>0</v>
      </c>
      <c r="I20" s="360">
        <f t="shared" si="1"/>
        <v>3</v>
      </c>
      <c r="J20" s="361">
        <f t="shared" si="2"/>
        <v>0</v>
      </c>
      <c r="K20" s="362">
        <f t="shared" si="0"/>
        <v>0</v>
      </c>
      <c r="L20" s="162"/>
    </row>
    <row r="21" spans="2:12" ht="30" customHeight="1" x14ac:dyDescent="0.3">
      <c r="B21" s="33" t="str">
        <f t="shared" si="3"/>
        <v>LBook</v>
      </c>
      <c r="C21" s="1">
        <f>IF(ISTEXT(D21),MAX($C$4:$C20)+1,"")</f>
        <v>16</v>
      </c>
      <c r="D21" s="192" t="s">
        <v>9</v>
      </c>
      <c r="E21" s="41" t="s">
        <v>263</v>
      </c>
      <c r="F21" s="357" t="s">
        <v>43</v>
      </c>
      <c r="G21" s="358" t="s">
        <v>88</v>
      </c>
      <c r="H21" s="399">
        <f>COUNTIFS(D:D,"=Minimal",F:F,"=Exception")</f>
        <v>0</v>
      </c>
      <c r="I21" s="360">
        <f t="shared" si="1"/>
        <v>3</v>
      </c>
      <c r="J21" s="361">
        <f t="shared" si="2"/>
        <v>0</v>
      </c>
      <c r="K21" s="362">
        <f t="shared" si="0"/>
        <v>0</v>
      </c>
      <c r="L21" s="162"/>
    </row>
    <row r="22" spans="2:12" ht="30" customHeight="1" x14ac:dyDescent="0.3">
      <c r="B22" s="33" t="str">
        <f t="shared" si="3"/>
        <v>LBook</v>
      </c>
      <c r="C22" s="1">
        <f>IF(ISTEXT(D22),MAX($C$4:$C21)+1,"")</f>
        <v>17</v>
      </c>
      <c r="D22" s="192" t="s">
        <v>9</v>
      </c>
      <c r="E22" s="41" t="s">
        <v>264</v>
      </c>
      <c r="F22" s="357" t="s">
        <v>43</v>
      </c>
      <c r="G22" s="358"/>
      <c r="H22" s="399"/>
      <c r="I22" s="360">
        <f t="shared" si="1"/>
        <v>3</v>
      </c>
      <c r="J22" s="361">
        <f t="shared" si="2"/>
        <v>0</v>
      </c>
      <c r="K22" s="362">
        <f t="shared" si="0"/>
        <v>0</v>
      </c>
      <c r="L22" s="162"/>
    </row>
    <row r="23" spans="2:12" ht="30" customHeight="1" x14ac:dyDescent="0.3">
      <c r="B23" s="33" t="str">
        <f t="shared" si="3"/>
        <v>LBook</v>
      </c>
      <c r="C23" s="1">
        <f>IF(ISTEXT(D23),MAX($C$4:$C22)+1,"")</f>
        <v>18</v>
      </c>
      <c r="D23" s="192" t="s">
        <v>9</v>
      </c>
      <c r="E23" s="41" t="s">
        <v>265</v>
      </c>
      <c r="F23" s="357" t="s">
        <v>43</v>
      </c>
      <c r="G23" s="358"/>
      <c r="H23" s="399"/>
      <c r="I23" s="360">
        <f t="shared" si="1"/>
        <v>3</v>
      </c>
      <c r="J23" s="361">
        <f t="shared" si="2"/>
        <v>0</v>
      </c>
      <c r="K23" s="362">
        <f t="shared" si="0"/>
        <v>0</v>
      </c>
      <c r="L23" s="162"/>
    </row>
    <row r="24" spans="2:12" ht="30" customHeight="1" x14ac:dyDescent="0.3">
      <c r="B24" s="33" t="str">
        <f t="shared" si="3"/>
        <v>LBook</v>
      </c>
      <c r="C24" s="1">
        <f>IF(ISTEXT(D24),MAX($C$4:$C23)+1,"")</f>
        <v>19</v>
      </c>
      <c r="D24" s="192" t="s">
        <v>9</v>
      </c>
      <c r="E24" s="41" t="s">
        <v>266</v>
      </c>
      <c r="F24" s="357" t="s">
        <v>43</v>
      </c>
      <c r="G24" s="358"/>
      <c r="H24" s="399"/>
      <c r="I24" s="360">
        <f t="shared" si="1"/>
        <v>3</v>
      </c>
      <c r="J24" s="361">
        <f t="shared" si="2"/>
        <v>0</v>
      </c>
      <c r="K24" s="362">
        <f t="shared" si="0"/>
        <v>0</v>
      </c>
      <c r="L24" s="162"/>
    </row>
    <row r="25" spans="2:12" ht="30" customHeight="1" x14ac:dyDescent="0.3">
      <c r="B25" s="33" t="str">
        <f t="shared" si="3"/>
        <v>LBook</v>
      </c>
      <c r="C25" s="1">
        <f>IF(ISTEXT(D25),MAX($C$4:$C24)+1,"")</f>
        <v>20</v>
      </c>
      <c r="D25" s="192" t="s">
        <v>9</v>
      </c>
      <c r="E25" s="40" t="s">
        <v>407</v>
      </c>
      <c r="F25" s="357" t="s">
        <v>43</v>
      </c>
      <c r="G25" s="358"/>
      <c r="H25" s="399"/>
      <c r="I25" s="360">
        <f t="shared" si="1"/>
        <v>3</v>
      </c>
      <c r="J25" s="361">
        <f t="shared" si="2"/>
        <v>0</v>
      </c>
      <c r="K25" s="362">
        <f t="shared" si="0"/>
        <v>0</v>
      </c>
      <c r="L25" s="162"/>
    </row>
    <row r="26" spans="2:12" ht="30" customHeight="1" x14ac:dyDescent="0.3">
      <c r="B26" s="33" t="str">
        <f t="shared" si="3"/>
        <v>LBook</v>
      </c>
      <c r="C26" s="1">
        <f>IF(ISTEXT(D26),MAX($C$4:$C25)+1,"")</f>
        <v>21</v>
      </c>
      <c r="D26" s="192" t="s">
        <v>9</v>
      </c>
      <c r="E26" s="40" t="s">
        <v>408</v>
      </c>
      <c r="F26" s="357" t="s">
        <v>43</v>
      </c>
      <c r="G26" s="358"/>
      <c r="H26" s="399"/>
      <c r="I26" s="360">
        <f t="shared" si="1"/>
        <v>3</v>
      </c>
      <c r="J26" s="361">
        <f t="shared" si="2"/>
        <v>0</v>
      </c>
      <c r="K26" s="362">
        <f t="shared" si="0"/>
        <v>0</v>
      </c>
      <c r="L26" s="162"/>
    </row>
    <row r="27" spans="2:12" ht="30" customHeight="1" x14ac:dyDescent="0.3">
      <c r="B27" s="33" t="str">
        <f t="shared" si="3"/>
        <v>LBook</v>
      </c>
      <c r="C27" s="1">
        <f>IF(ISTEXT(D27),MAX($C$4:$C26)+1,"")</f>
        <v>22</v>
      </c>
      <c r="D27" s="192" t="s">
        <v>9</v>
      </c>
      <c r="E27" s="40" t="s">
        <v>409</v>
      </c>
      <c r="F27" s="357" t="s">
        <v>43</v>
      </c>
      <c r="G27" s="358"/>
      <c r="H27" s="399"/>
      <c r="I27" s="360">
        <f t="shared" si="1"/>
        <v>3</v>
      </c>
      <c r="J27" s="361">
        <f t="shared" si="2"/>
        <v>0</v>
      </c>
      <c r="K27" s="362">
        <f t="shared" si="0"/>
        <v>0</v>
      </c>
      <c r="L27" s="162"/>
    </row>
    <row r="28" spans="2:12" ht="30" customHeight="1" x14ac:dyDescent="0.3">
      <c r="B28" s="33" t="str">
        <f t="shared" si="3"/>
        <v>LBook</v>
      </c>
      <c r="C28" s="1">
        <f>IF(ISTEXT(D28),MAX($C$4:$C27)+1,"")</f>
        <v>23</v>
      </c>
      <c r="D28" s="192" t="s">
        <v>9</v>
      </c>
      <c r="E28" s="40" t="s">
        <v>410</v>
      </c>
      <c r="F28" s="357" t="s">
        <v>43</v>
      </c>
      <c r="G28" s="358"/>
      <c r="H28" s="399"/>
      <c r="I28" s="360">
        <f t="shared" si="1"/>
        <v>3</v>
      </c>
      <c r="J28" s="361">
        <f t="shared" si="2"/>
        <v>0</v>
      </c>
      <c r="K28" s="362">
        <f t="shared" si="0"/>
        <v>0</v>
      </c>
      <c r="L28" s="162"/>
    </row>
    <row r="29" spans="2:12" ht="30" customHeight="1" x14ac:dyDescent="0.3">
      <c r="B29" s="33" t="str">
        <f t="shared" si="3"/>
        <v>LBook</v>
      </c>
      <c r="C29" s="1">
        <f>IF(ISTEXT(D29),MAX($C$4:$C28)+1,"")</f>
        <v>24</v>
      </c>
      <c r="D29" s="192" t="s">
        <v>9</v>
      </c>
      <c r="E29" s="40" t="s">
        <v>411</v>
      </c>
      <c r="F29" s="357" t="s">
        <v>43</v>
      </c>
      <c r="G29" s="358"/>
      <c r="H29" s="399"/>
      <c r="I29" s="360">
        <f t="shared" si="1"/>
        <v>3</v>
      </c>
      <c r="J29" s="361">
        <f t="shared" si="2"/>
        <v>0</v>
      </c>
      <c r="K29" s="362">
        <f t="shared" si="0"/>
        <v>0</v>
      </c>
      <c r="L29" s="162"/>
    </row>
    <row r="30" spans="2:12" ht="30" customHeight="1" x14ac:dyDescent="0.3">
      <c r="B30" s="33" t="str">
        <f t="shared" si="3"/>
        <v>LBook</v>
      </c>
      <c r="C30" s="1">
        <f>IF(ISTEXT(D30),MAX($C$4:$C29)+1,"")</f>
        <v>25</v>
      </c>
      <c r="D30" s="192" t="s">
        <v>9</v>
      </c>
      <c r="E30" s="40" t="s">
        <v>412</v>
      </c>
      <c r="F30" s="357" t="s">
        <v>43</v>
      </c>
      <c r="G30" s="358"/>
      <c r="H30" s="399"/>
      <c r="I30" s="360">
        <f t="shared" si="1"/>
        <v>3</v>
      </c>
      <c r="J30" s="361">
        <f t="shared" si="2"/>
        <v>0</v>
      </c>
      <c r="K30" s="362">
        <f t="shared" si="0"/>
        <v>0</v>
      </c>
      <c r="L30" s="162"/>
    </row>
    <row r="31" spans="2:12" ht="30" customHeight="1" x14ac:dyDescent="0.3">
      <c r="B31" s="33" t="str">
        <f t="shared" si="3"/>
        <v>LBook</v>
      </c>
      <c r="C31" s="1">
        <f>IF(ISTEXT(D31),MAX($C$4:$C30)+1,"")</f>
        <v>26</v>
      </c>
      <c r="D31" s="192" t="s">
        <v>9</v>
      </c>
      <c r="E31" s="40" t="s">
        <v>413</v>
      </c>
      <c r="F31" s="357" t="s">
        <v>43</v>
      </c>
      <c r="G31" s="358"/>
      <c r="H31" s="399"/>
      <c r="I31" s="360">
        <f t="shared" si="1"/>
        <v>3</v>
      </c>
      <c r="J31" s="361">
        <f t="shared" si="2"/>
        <v>0</v>
      </c>
      <c r="K31" s="362">
        <f t="shared" si="0"/>
        <v>0</v>
      </c>
      <c r="L31" s="162"/>
    </row>
    <row r="32" spans="2:12" ht="30" customHeight="1" x14ac:dyDescent="0.3">
      <c r="B32" s="33" t="str">
        <f t="shared" si="3"/>
        <v>LBook</v>
      </c>
      <c r="C32" s="1">
        <f>IF(ISTEXT(D32),MAX($C$4:$C31)+1,"")</f>
        <v>27</v>
      </c>
      <c r="D32" s="192" t="s">
        <v>9</v>
      </c>
      <c r="E32" s="40" t="s">
        <v>414</v>
      </c>
      <c r="F32" s="357" t="s">
        <v>43</v>
      </c>
      <c r="G32" s="358"/>
      <c r="H32" s="399"/>
      <c r="I32" s="360">
        <f t="shared" si="1"/>
        <v>3</v>
      </c>
      <c r="J32" s="361">
        <f t="shared" si="2"/>
        <v>0</v>
      </c>
      <c r="K32" s="362">
        <f t="shared" si="0"/>
        <v>0</v>
      </c>
      <c r="L32" s="162"/>
    </row>
    <row r="33" spans="2:12" ht="30" customHeight="1" x14ac:dyDescent="0.3">
      <c r="B33" s="33" t="str">
        <f t="shared" si="3"/>
        <v>LBook</v>
      </c>
      <c r="C33" s="1">
        <f>IF(ISTEXT(D33),MAX($C$4:$C32)+1,"")</f>
        <v>28</v>
      </c>
      <c r="D33" s="192" t="s">
        <v>9</v>
      </c>
      <c r="E33" s="40" t="s">
        <v>415</v>
      </c>
      <c r="F33" s="357" t="s">
        <v>43</v>
      </c>
      <c r="G33" s="358"/>
      <c r="H33" s="399"/>
      <c r="I33" s="360">
        <f t="shared" si="1"/>
        <v>3</v>
      </c>
      <c r="J33" s="361">
        <f t="shared" si="2"/>
        <v>0</v>
      </c>
      <c r="K33" s="362">
        <f t="shared" si="0"/>
        <v>0</v>
      </c>
      <c r="L33" s="162"/>
    </row>
    <row r="34" spans="2:12" ht="30" customHeight="1" x14ac:dyDescent="0.3">
      <c r="B34" s="33" t="str">
        <f t="shared" si="3"/>
        <v>LBook</v>
      </c>
      <c r="C34" s="1">
        <f>IF(ISTEXT(D34),MAX($C$4:$C33)+1,"")</f>
        <v>29</v>
      </c>
      <c r="D34" s="192" t="s">
        <v>9</v>
      </c>
      <c r="E34" s="40" t="s">
        <v>416</v>
      </c>
      <c r="F34" s="357" t="s">
        <v>43</v>
      </c>
      <c r="G34" s="358"/>
      <c r="H34" s="399"/>
      <c r="I34" s="360">
        <f t="shared" si="1"/>
        <v>3</v>
      </c>
      <c r="J34" s="361">
        <f t="shared" si="2"/>
        <v>0</v>
      </c>
      <c r="K34" s="362">
        <f t="shared" si="0"/>
        <v>0</v>
      </c>
      <c r="L34" s="162"/>
    </row>
    <row r="35" spans="2:12" ht="41.4" x14ac:dyDescent="0.3">
      <c r="B35" s="33" t="str">
        <f t="shared" si="3"/>
        <v>LBook</v>
      </c>
      <c r="C35" s="1">
        <f>IF(ISTEXT(D35),MAX($C$4:$C34)+1,"")</f>
        <v>30</v>
      </c>
      <c r="D35" s="192" t="s">
        <v>9</v>
      </c>
      <c r="E35" s="40" t="s">
        <v>417</v>
      </c>
      <c r="F35" s="357" t="s">
        <v>43</v>
      </c>
      <c r="G35" s="358"/>
      <c r="H35" s="399"/>
      <c r="I35" s="360">
        <f t="shared" si="1"/>
        <v>3</v>
      </c>
      <c r="J35" s="361">
        <f t="shared" si="2"/>
        <v>0</v>
      </c>
      <c r="K35" s="362">
        <f t="shared" si="0"/>
        <v>0</v>
      </c>
      <c r="L35" s="162"/>
    </row>
    <row r="36" spans="2:12" ht="30" customHeight="1" x14ac:dyDescent="0.3">
      <c r="B36" s="33" t="str">
        <f t="shared" si="3"/>
        <v>LBook</v>
      </c>
      <c r="C36" s="1">
        <f>IF(ISTEXT(D36),MAX($C$4:$C35)+1,"")</f>
        <v>31</v>
      </c>
      <c r="D36" s="192" t="s">
        <v>9</v>
      </c>
      <c r="E36" s="40" t="s">
        <v>418</v>
      </c>
      <c r="F36" s="357" t="s">
        <v>43</v>
      </c>
      <c r="G36" s="358"/>
      <c r="H36" s="399"/>
      <c r="I36" s="360">
        <f t="shared" si="1"/>
        <v>3</v>
      </c>
      <c r="J36" s="361">
        <f t="shared" si="2"/>
        <v>0</v>
      </c>
      <c r="K36" s="362">
        <f t="shared" si="0"/>
        <v>0</v>
      </c>
      <c r="L36" s="162"/>
    </row>
    <row r="37" spans="2:12" ht="30" customHeight="1" x14ac:dyDescent="0.3">
      <c r="B37" s="33" t="str">
        <f t="shared" si="3"/>
        <v>LBook</v>
      </c>
      <c r="C37" s="1">
        <f>IF(ISTEXT(D37),MAX($C$4:$C36)+1,"")</f>
        <v>32</v>
      </c>
      <c r="D37" s="192" t="s">
        <v>9</v>
      </c>
      <c r="E37" s="40" t="s">
        <v>419</v>
      </c>
      <c r="F37" s="357" t="s">
        <v>43</v>
      </c>
      <c r="G37" s="358"/>
      <c r="H37" s="399"/>
      <c r="I37" s="360">
        <f t="shared" si="1"/>
        <v>3</v>
      </c>
      <c r="J37" s="361">
        <f t="shared" si="2"/>
        <v>0</v>
      </c>
      <c r="K37" s="362">
        <f t="shared" si="0"/>
        <v>0</v>
      </c>
      <c r="L37" s="162"/>
    </row>
    <row r="38" spans="2:12" ht="30" customHeight="1" x14ac:dyDescent="0.3">
      <c r="B38" s="33" t="str">
        <f t="shared" si="3"/>
        <v>LBook</v>
      </c>
      <c r="C38" s="1">
        <f>IF(ISTEXT(D38),MAX($C$4:$C37)+1,"")</f>
        <v>33</v>
      </c>
      <c r="D38" s="192" t="s">
        <v>9</v>
      </c>
      <c r="E38" s="40" t="s">
        <v>420</v>
      </c>
      <c r="F38" s="357" t="s">
        <v>43</v>
      </c>
      <c r="G38" s="358"/>
      <c r="H38" s="399"/>
      <c r="I38" s="360">
        <f t="shared" si="1"/>
        <v>3</v>
      </c>
      <c r="J38" s="361">
        <f t="shared" si="2"/>
        <v>0</v>
      </c>
      <c r="K38" s="362">
        <f t="shared" si="0"/>
        <v>0</v>
      </c>
      <c r="L38" s="162"/>
    </row>
    <row r="39" spans="2:12" ht="30" customHeight="1" x14ac:dyDescent="0.3">
      <c r="B39" s="33" t="str">
        <f t="shared" si="3"/>
        <v>LBook</v>
      </c>
      <c r="C39" s="1">
        <f>IF(ISTEXT(D39),MAX($C$4:$C38)+1,"")</f>
        <v>34</v>
      </c>
      <c r="D39" s="192" t="s">
        <v>9</v>
      </c>
      <c r="E39" s="40" t="s">
        <v>421</v>
      </c>
      <c r="F39" s="357" t="s">
        <v>43</v>
      </c>
      <c r="G39" s="358"/>
      <c r="H39" s="399"/>
      <c r="I39" s="360">
        <f t="shared" si="1"/>
        <v>3</v>
      </c>
      <c r="J39" s="361">
        <f t="shared" si="2"/>
        <v>0</v>
      </c>
      <c r="K39" s="362">
        <f t="shared" si="0"/>
        <v>0</v>
      </c>
      <c r="L39" s="162"/>
    </row>
    <row r="40" spans="2:12" ht="30" customHeight="1" x14ac:dyDescent="0.3">
      <c r="B40" s="33" t="str">
        <f t="shared" si="3"/>
        <v>LBook</v>
      </c>
      <c r="C40" s="1">
        <f>IF(ISTEXT(D40),MAX($C$4:$C39)+1,"")</f>
        <v>35</v>
      </c>
      <c r="D40" s="192" t="s">
        <v>9</v>
      </c>
      <c r="E40" s="40" t="s">
        <v>422</v>
      </c>
      <c r="F40" s="357" t="s">
        <v>43</v>
      </c>
      <c r="G40" s="358"/>
      <c r="H40" s="399"/>
      <c r="I40" s="360">
        <f t="shared" si="1"/>
        <v>3</v>
      </c>
      <c r="J40" s="361">
        <f t="shared" si="2"/>
        <v>0</v>
      </c>
      <c r="K40" s="362">
        <f t="shared" si="0"/>
        <v>0</v>
      </c>
      <c r="L40" s="162"/>
    </row>
    <row r="41" spans="2:12" ht="30" customHeight="1" x14ac:dyDescent="0.3">
      <c r="B41" s="33" t="str">
        <f t="shared" si="3"/>
        <v>LBook</v>
      </c>
      <c r="C41" s="1">
        <f>IF(ISTEXT(D41),MAX($C$4:$C40)+1,"")</f>
        <v>36</v>
      </c>
      <c r="D41" s="192" t="s">
        <v>9</v>
      </c>
      <c r="E41" s="40" t="s">
        <v>423</v>
      </c>
      <c r="F41" s="357" t="s">
        <v>43</v>
      </c>
      <c r="G41" s="358"/>
      <c r="H41" s="399"/>
      <c r="I41" s="360">
        <f t="shared" si="1"/>
        <v>3</v>
      </c>
      <c r="J41" s="361">
        <f t="shared" si="2"/>
        <v>0</v>
      </c>
      <c r="K41" s="362">
        <f t="shared" si="0"/>
        <v>0</v>
      </c>
      <c r="L41" s="162"/>
    </row>
    <row r="42" spans="2:12" ht="13.2" customHeight="1" x14ac:dyDescent="0.3">
      <c r="E42" s="46"/>
    </row>
    <row r="43" spans="2:12" ht="13.2" hidden="1" customHeight="1" x14ac:dyDescent="0.3">
      <c r="E43" s="46"/>
    </row>
    <row r="44" spans="2:12" ht="13.2" hidden="1" customHeight="1" x14ac:dyDescent="0.3">
      <c r="E44" s="46"/>
    </row>
    <row r="45" spans="2:12" ht="13.2" hidden="1" customHeight="1" x14ac:dyDescent="0.3">
      <c r="E45" s="46"/>
    </row>
    <row r="46" spans="2:12" ht="13.2" hidden="1" customHeight="1" x14ac:dyDescent="0.3">
      <c r="E46" s="46"/>
    </row>
    <row r="47" spans="2:12" ht="13.2" hidden="1" customHeight="1" x14ac:dyDescent="0.3">
      <c r="E47" s="46"/>
    </row>
    <row r="48" spans="2:12" ht="13.2" hidden="1" customHeight="1" x14ac:dyDescent="0.3">
      <c r="E48" s="46"/>
    </row>
    <row r="49" spans="5:5" ht="13.2" hidden="1" customHeight="1" x14ac:dyDescent="0.3">
      <c r="E49" s="46"/>
    </row>
    <row r="50" spans="5:5" ht="13.2" hidden="1" customHeight="1" x14ac:dyDescent="0.3">
      <c r="E50" s="46"/>
    </row>
    <row r="51" spans="5:5" ht="30" hidden="1" customHeight="1" x14ac:dyDescent="0.3">
      <c r="E51" s="46"/>
    </row>
    <row r="52" spans="5:5" ht="30" hidden="1" customHeight="1" x14ac:dyDescent="0.3">
      <c r="E52" s="46"/>
    </row>
    <row r="53" spans="5:5" ht="30" hidden="1" customHeight="1" x14ac:dyDescent="0.3">
      <c r="E53" s="46"/>
    </row>
    <row r="54" spans="5:5" ht="30" hidden="1" customHeight="1" x14ac:dyDescent="0.3">
      <c r="E54" s="46"/>
    </row>
    <row r="55" spans="5:5" ht="30" hidden="1" customHeight="1" x14ac:dyDescent="0.3">
      <c r="E55" s="46"/>
    </row>
    <row r="56" spans="5:5" ht="30" hidden="1" customHeight="1" x14ac:dyDescent="0.3">
      <c r="E56" s="46"/>
    </row>
    <row r="57" spans="5:5" ht="30" hidden="1" customHeight="1" x14ac:dyDescent="0.3">
      <c r="E57" s="46"/>
    </row>
    <row r="58" spans="5:5" ht="30" hidden="1" customHeight="1" x14ac:dyDescent="0.3">
      <c r="E58" s="46"/>
    </row>
    <row r="59" spans="5:5" ht="30" hidden="1" customHeight="1" x14ac:dyDescent="0.3">
      <c r="E59" s="46"/>
    </row>
    <row r="60" spans="5:5" ht="30" hidden="1" customHeight="1" x14ac:dyDescent="0.3">
      <c r="E60" s="46"/>
    </row>
    <row r="61" spans="5:5" ht="30" hidden="1" customHeight="1" x14ac:dyDescent="0.3">
      <c r="E61" s="46"/>
    </row>
    <row r="62" spans="5:5" ht="30" hidden="1" customHeight="1" x14ac:dyDescent="0.3">
      <c r="E62" s="46"/>
    </row>
    <row r="63" spans="5:5" ht="30" hidden="1" customHeight="1" x14ac:dyDescent="0.3">
      <c r="E63" s="46"/>
    </row>
    <row r="64" spans="5:5" ht="30" hidden="1" customHeight="1" x14ac:dyDescent="0.3">
      <c r="E64" s="46"/>
    </row>
    <row r="65" spans="5:5" ht="30" hidden="1" customHeight="1" x14ac:dyDescent="0.3">
      <c r="E65" s="46"/>
    </row>
    <row r="66" spans="5:5" ht="30" hidden="1" customHeight="1" x14ac:dyDescent="0.3">
      <c r="E66" s="46"/>
    </row>
    <row r="67" spans="5:5" ht="30" hidden="1" customHeight="1" x14ac:dyDescent="0.3">
      <c r="E67" s="46"/>
    </row>
    <row r="68" spans="5:5" ht="30" hidden="1" customHeight="1" x14ac:dyDescent="0.3">
      <c r="E68" s="46"/>
    </row>
    <row r="69" spans="5:5" ht="30" hidden="1" customHeight="1" x14ac:dyDescent="0.3">
      <c r="E69" s="46"/>
    </row>
    <row r="70" spans="5:5" ht="30" hidden="1" customHeight="1" x14ac:dyDescent="0.3">
      <c r="E70" s="46"/>
    </row>
    <row r="71" spans="5:5" ht="30" hidden="1" customHeight="1" x14ac:dyDescent="0.3">
      <c r="E71" s="46"/>
    </row>
    <row r="72" spans="5:5" ht="30" hidden="1" customHeight="1" x14ac:dyDescent="0.3">
      <c r="E72" s="46"/>
    </row>
    <row r="73" spans="5:5" ht="30" hidden="1" customHeight="1" x14ac:dyDescent="0.3">
      <c r="E73" s="46"/>
    </row>
    <row r="74" spans="5:5" ht="30" hidden="1" customHeight="1" x14ac:dyDescent="0.3">
      <c r="E74" s="46"/>
    </row>
    <row r="75" spans="5:5" ht="30" hidden="1" customHeight="1" x14ac:dyDescent="0.3">
      <c r="E75" s="46"/>
    </row>
    <row r="76" spans="5:5" ht="30" hidden="1" customHeight="1" x14ac:dyDescent="0.3">
      <c r="E76" s="46"/>
    </row>
    <row r="77" spans="5:5" ht="30" hidden="1" customHeight="1" x14ac:dyDescent="0.3">
      <c r="E77" s="46"/>
    </row>
    <row r="78" spans="5:5" ht="30" hidden="1" customHeight="1" x14ac:dyDescent="0.3">
      <c r="E78" s="46"/>
    </row>
    <row r="79" spans="5:5" ht="30" hidden="1" customHeight="1" x14ac:dyDescent="0.3">
      <c r="E79" s="46"/>
    </row>
    <row r="80" spans="5:5" ht="30" hidden="1" customHeight="1" x14ac:dyDescent="0.3">
      <c r="E80" s="46"/>
    </row>
    <row r="81" spans="5:5" ht="30" hidden="1" customHeight="1" x14ac:dyDescent="0.3">
      <c r="E81" s="46"/>
    </row>
    <row r="82" spans="5:5" ht="30" hidden="1" customHeight="1" x14ac:dyDescent="0.3">
      <c r="E82" s="46"/>
    </row>
    <row r="83" spans="5:5" ht="30" hidden="1" customHeight="1" x14ac:dyDescent="0.3">
      <c r="E83" s="46"/>
    </row>
    <row r="84" spans="5:5" ht="30" hidden="1" customHeight="1" x14ac:dyDescent="0.3">
      <c r="E84" s="46"/>
    </row>
    <row r="85" spans="5:5" ht="30" hidden="1" customHeight="1" x14ac:dyDescent="0.3">
      <c r="E85" s="46"/>
    </row>
    <row r="86" spans="5:5" ht="30" hidden="1" customHeight="1" x14ac:dyDescent="0.3">
      <c r="E86" s="46"/>
    </row>
    <row r="87" spans="5:5" ht="30" hidden="1" customHeight="1" x14ac:dyDescent="0.3">
      <c r="E87" s="46"/>
    </row>
    <row r="88" spans="5:5" ht="30" hidden="1" customHeight="1" x14ac:dyDescent="0.3">
      <c r="E88" s="46"/>
    </row>
    <row r="89" spans="5:5" ht="30" hidden="1" customHeight="1" x14ac:dyDescent="0.3">
      <c r="E89" s="46"/>
    </row>
    <row r="90" spans="5:5" ht="30" hidden="1" customHeight="1" x14ac:dyDescent="0.3">
      <c r="E90" s="46"/>
    </row>
    <row r="91" spans="5:5" ht="30" hidden="1" customHeight="1" x14ac:dyDescent="0.3">
      <c r="E91" s="46"/>
    </row>
    <row r="92" spans="5:5" ht="30" hidden="1" customHeight="1" x14ac:dyDescent="0.3">
      <c r="E92" s="46"/>
    </row>
    <row r="93" spans="5:5" ht="30" hidden="1" customHeight="1" x14ac:dyDescent="0.3">
      <c r="E93" s="46"/>
    </row>
    <row r="94" spans="5:5" ht="30" hidden="1" customHeight="1" x14ac:dyDescent="0.3">
      <c r="E94" s="46"/>
    </row>
    <row r="95" spans="5:5" ht="30" hidden="1" customHeight="1" x14ac:dyDescent="0.3">
      <c r="E95" s="46"/>
    </row>
    <row r="96" spans="5:5" ht="30" hidden="1" customHeight="1" x14ac:dyDescent="0.3">
      <c r="E96" s="46"/>
    </row>
    <row r="97" spans="5:5" ht="30" hidden="1" customHeight="1" x14ac:dyDescent="0.3">
      <c r="E97" s="46"/>
    </row>
    <row r="98" spans="5:5" ht="30" hidden="1" customHeight="1" x14ac:dyDescent="0.3">
      <c r="E98" s="46"/>
    </row>
    <row r="99" spans="5:5" ht="30" hidden="1" customHeight="1" x14ac:dyDescent="0.3">
      <c r="E99" s="46"/>
    </row>
    <row r="100" spans="5:5" ht="30" hidden="1" customHeight="1" x14ac:dyDescent="0.3">
      <c r="E100" s="46"/>
    </row>
    <row r="101" spans="5:5" ht="30" hidden="1" customHeight="1" x14ac:dyDescent="0.3">
      <c r="E101" s="46"/>
    </row>
    <row r="102" spans="5:5" ht="30" hidden="1" customHeight="1" x14ac:dyDescent="0.3">
      <c r="E102" s="46"/>
    </row>
    <row r="103" spans="5:5" ht="30" hidden="1" customHeight="1" x14ac:dyDescent="0.3">
      <c r="E103" s="46"/>
    </row>
    <row r="104" spans="5:5" ht="30" hidden="1" customHeight="1" x14ac:dyDescent="0.3">
      <c r="E104" s="46"/>
    </row>
    <row r="105" spans="5:5" ht="30" hidden="1" customHeight="1" x14ac:dyDescent="0.3">
      <c r="E105" s="46"/>
    </row>
    <row r="106" spans="5:5" ht="30" hidden="1" customHeight="1" x14ac:dyDescent="0.3">
      <c r="E106" s="46"/>
    </row>
    <row r="107" spans="5:5" ht="30" hidden="1" customHeight="1" x14ac:dyDescent="0.3">
      <c r="E107" s="46"/>
    </row>
    <row r="108" spans="5:5" ht="30" hidden="1" customHeight="1" x14ac:dyDescent="0.3">
      <c r="E108" s="46"/>
    </row>
    <row r="109" spans="5:5" ht="30" hidden="1" customHeight="1" x14ac:dyDescent="0.3">
      <c r="E109" s="46"/>
    </row>
    <row r="110" spans="5:5" ht="30" hidden="1" customHeight="1" x14ac:dyDescent="0.3">
      <c r="E110" s="46"/>
    </row>
    <row r="111" spans="5:5" ht="30" hidden="1" customHeight="1" x14ac:dyDescent="0.3">
      <c r="E111" s="46"/>
    </row>
    <row r="112" spans="5:5" ht="30" hidden="1" customHeight="1" x14ac:dyDescent="0.3">
      <c r="E112" s="46"/>
    </row>
    <row r="113" spans="5:5" ht="30" hidden="1" customHeight="1" x14ac:dyDescent="0.3">
      <c r="E113" s="46"/>
    </row>
    <row r="114" spans="5:5" ht="30" hidden="1" customHeight="1" x14ac:dyDescent="0.3">
      <c r="E114" s="46"/>
    </row>
    <row r="115" spans="5:5" ht="30" hidden="1" customHeight="1" x14ac:dyDescent="0.3">
      <c r="E115" s="46"/>
    </row>
    <row r="116" spans="5:5" ht="30" hidden="1" customHeight="1" x14ac:dyDescent="0.3">
      <c r="E116" s="46"/>
    </row>
    <row r="117" spans="5:5" ht="30" hidden="1" customHeight="1" x14ac:dyDescent="0.3">
      <c r="E117" s="46"/>
    </row>
    <row r="118" spans="5:5" ht="30" hidden="1" customHeight="1" x14ac:dyDescent="0.3">
      <c r="E118" s="46"/>
    </row>
    <row r="119" spans="5:5" ht="30" hidden="1" customHeight="1" x14ac:dyDescent="0.3">
      <c r="E119" s="46"/>
    </row>
    <row r="120" spans="5:5" ht="30" hidden="1" customHeight="1" x14ac:dyDescent="0.3">
      <c r="E120" s="46"/>
    </row>
    <row r="121" spans="5:5" ht="30" hidden="1" customHeight="1" x14ac:dyDescent="0.3">
      <c r="E121" s="46"/>
    </row>
    <row r="122" spans="5:5" ht="30" hidden="1" customHeight="1" x14ac:dyDescent="0.3">
      <c r="E122" s="46"/>
    </row>
    <row r="123" spans="5:5" ht="30" hidden="1" customHeight="1" x14ac:dyDescent="0.3">
      <c r="E123" s="46"/>
    </row>
    <row r="124" spans="5:5" ht="30" hidden="1" customHeight="1" x14ac:dyDescent="0.3">
      <c r="E124" s="46"/>
    </row>
    <row r="125" spans="5:5" ht="30" hidden="1" customHeight="1" x14ac:dyDescent="0.3">
      <c r="E125" s="46"/>
    </row>
    <row r="126" spans="5:5" ht="30" hidden="1" customHeight="1" x14ac:dyDescent="0.3">
      <c r="E126" s="46"/>
    </row>
    <row r="127" spans="5:5" ht="30" hidden="1" customHeight="1" x14ac:dyDescent="0.3">
      <c r="E127" s="46"/>
    </row>
    <row r="128" spans="5:5" ht="30" hidden="1" customHeight="1" x14ac:dyDescent="0.3">
      <c r="E128" s="46"/>
    </row>
    <row r="129" spans="5:5" ht="30" hidden="1" customHeight="1" x14ac:dyDescent="0.3">
      <c r="E129" s="46"/>
    </row>
    <row r="130" spans="5:5" ht="30" hidden="1" customHeight="1" x14ac:dyDescent="0.3">
      <c r="E130" s="46"/>
    </row>
    <row r="131" spans="5:5" ht="30" hidden="1" customHeight="1" x14ac:dyDescent="0.3">
      <c r="E131" s="46"/>
    </row>
    <row r="132" spans="5:5" ht="30" hidden="1" customHeight="1" x14ac:dyDescent="0.3">
      <c r="E132" s="46"/>
    </row>
    <row r="133" spans="5:5" ht="30" hidden="1" customHeight="1" x14ac:dyDescent="0.3">
      <c r="E133" s="46"/>
    </row>
    <row r="134" spans="5:5" ht="30" hidden="1" customHeight="1" x14ac:dyDescent="0.3">
      <c r="E134" s="46"/>
    </row>
    <row r="135" spans="5:5" ht="30" hidden="1" customHeight="1" x14ac:dyDescent="0.3">
      <c r="E135" s="46"/>
    </row>
    <row r="136" spans="5:5" ht="30" hidden="1" customHeight="1" x14ac:dyDescent="0.3">
      <c r="E136" s="46"/>
    </row>
    <row r="137" spans="5:5" ht="30" hidden="1" customHeight="1" x14ac:dyDescent="0.3">
      <c r="E137" s="46"/>
    </row>
    <row r="138" spans="5:5" ht="30" hidden="1" customHeight="1" x14ac:dyDescent="0.3">
      <c r="E138" s="46"/>
    </row>
    <row r="139" spans="5:5" ht="30" hidden="1" customHeight="1" x14ac:dyDescent="0.3">
      <c r="E139" s="46"/>
    </row>
    <row r="140" spans="5:5" ht="30" hidden="1" customHeight="1" x14ac:dyDescent="0.3">
      <c r="E140" s="46"/>
    </row>
    <row r="141" spans="5:5" ht="30" hidden="1" customHeight="1" x14ac:dyDescent="0.3">
      <c r="E141" s="46"/>
    </row>
    <row r="142" spans="5:5" ht="30" hidden="1" customHeight="1" x14ac:dyDescent="0.3">
      <c r="E142" s="46"/>
    </row>
    <row r="143" spans="5:5" ht="30" hidden="1" customHeight="1" x14ac:dyDescent="0.3">
      <c r="E143" s="46"/>
    </row>
    <row r="144" spans="5:5" ht="30" hidden="1" customHeight="1" x14ac:dyDescent="0.3">
      <c r="E144" s="46"/>
    </row>
    <row r="145" spans="5:5" ht="30" hidden="1" customHeight="1" x14ac:dyDescent="0.3">
      <c r="E145" s="46"/>
    </row>
    <row r="146" spans="5:5" ht="30" hidden="1" customHeight="1" x14ac:dyDescent="0.3">
      <c r="E146" s="46"/>
    </row>
    <row r="147" spans="5:5" ht="30" hidden="1" customHeight="1" x14ac:dyDescent="0.3">
      <c r="E147" s="46"/>
    </row>
    <row r="148" spans="5:5" ht="30" hidden="1" customHeight="1" x14ac:dyDescent="0.3">
      <c r="E148" s="46"/>
    </row>
    <row r="149" spans="5:5" ht="30" hidden="1" customHeight="1" x14ac:dyDescent="0.3">
      <c r="E149" s="46"/>
    </row>
    <row r="150" spans="5:5" ht="30" hidden="1" customHeight="1" x14ac:dyDescent="0.3">
      <c r="E150" s="46"/>
    </row>
    <row r="151" spans="5:5" ht="30" hidden="1" customHeight="1" x14ac:dyDescent="0.3">
      <c r="E151" s="46"/>
    </row>
    <row r="152" spans="5:5" ht="30" hidden="1" customHeight="1" x14ac:dyDescent="0.3">
      <c r="E152" s="46"/>
    </row>
    <row r="153" spans="5:5" ht="30" hidden="1" customHeight="1" x14ac:dyDescent="0.3">
      <c r="E153" s="46"/>
    </row>
    <row r="154" spans="5:5" ht="30" hidden="1" customHeight="1" x14ac:dyDescent="0.3">
      <c r="E154" s="46"/>
    </row>
    <row r="155" spans="5:5" ht="30" hidden="1" customHeight="1" x14ac:dyDescent="0.3">
      <c r="E155" s="46"/>
    </row>
    <row r="156" spans="5:5" ht="30" hidden="1" customHeight="1" x14ac:dyDescent="0.3">
      <c r="E156" s="46"/>
    </row>
    <row r="157" spans="5:5" ht="30" hidden="1" customHeight="1" x14ac:dyDescent="0.3">
      <c r="E157" s="46"/>
    </row>
    <row r="158" spans="5:5" ht="30" hidden="1" customHeight="1" x14ac:dyDescent="0.3">
      <c r="E158" s="46"/>
    </row>
    <row r="159" spans="5:5" ht="30" hidden="1" customHeight="1" x14ac:dyDescent="0.3">
      <c r="E159" s="46"/>
    </row>
    <row r="160" spans="5:5" ht="30" hidden="1" customHeight="1" x14ac:dyDescent="0.3">
      <c r="E160" s="46"/>
    </row>
    <row r="161" spans="5:5" ht="30" hidden="1" customHeight="1" x14ac:dyDescent="0.3">
      <c r="E161" s="46"/>
    </row>
    <row r="162" spans="5:5" ht="30" hidden="1" customHeight="1" x14ac:dyDescent="0.3">
      <c r="E162" s="46"/>
    </row>
    <row r="163" spans="5:5" ht="30" hidden="1" customHeight="1" x14ac:dyDescent="0.3">
      <c r="E163" s="46"/>
    </row>
    <row r="164" spans="5:5" ht="30" hidden="1" customHeight="1" x14ac:dyDescent="0.3">
      <c r="E164" s="46"/>
    </row>
    <row r="165" spans="5:5" ht="30" hidden="1" customHeight="1" x14ac:dyDescent="0.3">
      <c r="E165" s="46"/>
    </row>
    <row r="166" spans="5:5" ht="30" hidden="1" customHeight="1" x14ac:dyDescent="0.3">
      <c r="E166" s="46"/>
    </row>
    <row r="167" spans="5:5" ht="30" hidden="1" customHeight="1" x14ac:dyDescent="0.3">
      <c r="E167" s="46"/>
    </row>
    <row r="168" spans="5:5" ht="30" hidden="1" customHeight="1" x14ac:dyDescent="0.3">
      <c r="E168" s="46"/>
    </row>
    <row r="169" spans="5:5" ht="30" hidden="1" customHeight="1" x14ac:dyDescent="0.3">
      <c r="E169" s="46"/>
    </row>
    <row r="170" spans="5:5" ht="30" hidden="1" customHeight="1" x14ac:dyDescent="0.3">
      <c r="E170" s="46"/>
    </row>
  </sheetData>
  <sheetProtection algorithmName="SHA-512" hashValue="SYf3ov2K2Wkvc+95IE0u/lPd+NkrMWBItwO491SND3f8Ra0z/rvQbBzxlsEc3DJzGb86zaXzFR+ZzqQ0URIpJA==" saltValue="E8TlXvzzgXNJ9iPA1FWdzQ==" spinCount="100000" sheet="1" selectLockedCells="1"/>
  <conditionalFormatting sqref="D4:D9 D11:D17">
    <cfRule type="cellIs" dxfId="365" priority="4" operator="equal">
      <formula>"Important"</formula>
    </cfRule>
    <cfRule type="cellIs" dxfId="364" priority="5" operator="equal">
      <formula>"Crucial"</formula>
    </cfRule>
    <cfRule type="cellIs" dxfId="363" priority="6" operator="equal">
      <formula>"N/A"</formula>
    </cfRule>
  </conditionalFormatting>
  <conditionalFormatting sqref="D19:D41">
    <cfRule type="cellIs" dxfId="362" priority="1" operator="equal">
      <formula>"Important"</formula>
    </cfRule>
    <cfRule type="cellIs" dxfId="361" priority="2" operator="equal">
      <formula>"Crucial"</formula>
    </cfRule>
    <cfRule type="cellIs" dxfId="360" priority="3" operator="equal">
      <formula>"N/A"</formula>
    </cfRule>
  </conditionalFormatting>
  <conditionalFormatting sqref="F4:F41">
    <cfRule type="cellIs" dxfId="359" priority="13" operator="equal">
      <formula>"Function Not Available"</formula>
    </cfRule>
    <cfRule type="cellIs" dxfId="358" priority="14" operator="equal">
      <formula>"Function Available"</formula>
    </cfRule>
    <cfRule type="cellIs" dxfId="357" priority="15" operator="equal">
      <formula>"Exception"</formula>
    </cfRule>
  </conditionalFormatting>
  <dataValidations count="3">
    <dataValidation type="list" allowBlank="1" showInputMessage="1" showErrorMessage="1" errorTitle="Invalid specification type" error="Please enter a Specification type from the drop-down list." sqref="F6" xr:uid="{00000000-0002-0000-0900-000000000000}">
      <formula1>AvailabilityType</formula1>
    </dataValidation>
    <dataValidation type="list" allowBlank="1" showInputMessage="1" showErrorMessage="1" sqref="D4:D9 D11:D17 D19:D41" xr:uid="{F3AD2295-7C01-4E80-8FE2-DA5C7257D854}">
      <formula1>SpecType</formula1>
    </dataValidation>
    <dataValidation type="list" allowBlank="1" showInputMessage="1" showErrorMessage="1" sqref="F4:F5 F7:F9 F11:F17 F19:F41" xr:uid="{00000000-0002-0000-09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FFCC00"/>
  </sheetPr>
  <dimension ref="A1:M127"/>
  <sheetViews>
    <sheetView showGridLines="0" zoomScale="90" zoomScaleNormal="90" zoomScalePageLayoutView="70" workbookViewId="0">
      <selection activeCell="F4" sqref="F4"/>
    </sheetView>
  </sheetViews>
  <sheetFormatPr defaultColWidth="0" defaultRowHeight="14.4" zeroHeight="1" x14ac:dyDescent="0.3"/>
  <cols>
    <col min="1" max="1" width="0.44140625" customWidth="1"/>
    <col min="2" max="2" width="11.77734375" customWidth="1"/>
    <col min="3" max="3" width="17.21875" customWidth="1"/>
    <col min="4" max="4" width="23.21875" customWidth="1"/>
    <col min="5" max="5" width="65.77734375" customWidth="1"/>
    <col min="6" max="6" width="28.77734375" customWidth="1"/>
    <col min="7" max="7" width="16.44140625" style="31" hidden="1" customWidth="1"/>
    <col min="8" max="8" width="13.21875" hidden="1" customWidth="1"/>
    <col min="9" max="9" width="16.21875" hidden="1" customWidth="1"/>
    <col min="10" max="10" width="16" hidden="1" customWidth="1"/>
    <col min="11" max="11" width="12.77734375" hidden="1" customWidth="1"/>
    <col min="12" max="12" width="49.44140625" customWidth="1"/>
    <col min="13" max="13" width="2" customWidth="1"/>
    <col min="14" max="16384" width="9.21875" hidden="1"/>
  </cols>
  <sheetData>
    <row r="1" spans="2:12" ht="0.6" customHeight="1" x14ac:dyDescent="0.3"/>
    <row r="2" spans="2:12" s="24" customFormat="1" ht="129" customHeight="1" thickBot="1" x14ac:dyDescent="0.3">
      <c r="B2" s="147" t="s">
        <v>44</v>
      </c>
      <c r="C2" s="148" t="s">
        <v>45</v>
      </c>
      <c r="D2" s="148" t="s">
        <v>46</v>
      </c>
      <c r="E2" s="148" t="s">
        <v>424</v>
      </c>
      <c r="F2" s="148" t="s">
        <v>42</v>
      </c>
      <c r="G2" s="149" t="s">
        <v>48</v>
      </c>
      <c r="H2" s="149" t="s">
        <v>49</v>
      </c>
      <c r="I2" s="150" t="s">
        <v>50</v>
      </c>
      <c r="J2" s="150" t="s">
        <v>51</v>
      </c>
      <c r="K2" s="151" t="s">
        <v>14</v>
      </c>
      <c r="L2" s="152" t="s">
        <v>52</v>
      </c>
    </row>
    <row r="3" spans="2:12" ht="16.2" thickBot="1" x14ac:dyDescent="0.35">
      <c r="B3" s="7" t="s">
        <v>425</v>
      </c>
      <c r="C3" s="7"/>
      <c r="D3" s="7"/>
      <c r="E3" s="7"/>
      <c r="F3" s="7"/>
      <c r="G3" s="30" t="s">
        <v>54</v>
      </c>
      <c r="H3" s="6">
        <f>COUNTA(D4:D451)</f>
        <v>27</v>
      </c>
      <c r="I3" s="19"/>
      <c r="J3" s="20" t="s">
        <v>55</v>
      </c>
      <c r="K3" s="21">
        <f>SUM(K4:K451)</f>
        <v>0</v>
      </c>
      <c r="L3" s="7"/>
    </row>
    <row r="4" spans="2:12" ht="30" customHeight="1" x14ac:dyDescent="0.3">
      <c r="B4" s="33" t="s">
        <v>426</v>
      </c>
      <c r="C4" s="1">
        <v>1</v>
      </c>
      <c r="D4" s="192" t="s">
        <v>9</v>
      </c>
      <c r="E4" s="49" t="s">
        <v>427</v>
      </c>
      <c r="F4" s="357" t="s">
        <v>43</v>
      </c>
      <c r="G4" s="358" t="s">
        <v>58</v>
      </c>
      <c r="H4" s="359">
        <f>COUNTIF(F4:F451,"Select from Drop Down")</f>
        <v>27</v>
      </c>
      <c r="I4" s="360">
        <f>VLOOKUP($D4,SpecData,2,FALSE)</f>
        <v>3</v>
      </c>
      <c r="J4" s="361">
        <f>VLOOKUP($F4,AvailabilityData,2,FALSE)</f>
        <v>0</v>
      </c>
      <c r="K4" s="362">
        <f>I4*J4</f>
        <v>0</v>
      </c>
      <c r="L4" s="162"/>
    </row>
    <row r="5" spans="2:12" ht="30" customHeight="1" x14ac:dyDescent="0.3">
      <c r="B5" s="33" t="str">
        <f>IF(C5="","",$B$4)</f>
        <v>LCCrm</v>
      </c>
      <c r="C5" s="1">
        <v>2</v>
      </c>
      <c r="D5" s="192" t="s">
        <v>9</v>
      </c>
      <c r="E5" s="40" t="s">
        <v>428</v>
      </c>
      <c r="F5" s="357" t="s">
        <v>43</v>
      </c>
      <c r="G5" s="358" t="s">
        <v>60</v>
      </c>
      <c r="H5" s="359">
        <f>COUNTIF(F4:F451,"Function Available")</f>
        <v>0</v>
      </c>
      <c r="I5" s="360">
        <f>VLOOKUP($D5,SpecData,2,FALSE)</f>
        <v>3</v>
      </c>
      <c r="J5" s="361">
        <f>VLOOKUP($F5,AvailabilityData,2,FALSE)</f>
        <v>0</v>
      </c>
      <c r="K5" s="362">
        <f>I5*J5</f>
        <v>0</v>
      </c>
      <c r="L5" s="162"/>
    </row>
    <row r="6" spans="2:12" ht="30" customHeight="1" x14ac:dyDescent="0.3">
      <c r="B6" s="33" t="str">
        <f t="shared" ref="B6:B13" si="0">IF(C6="","",$B$4)</f>
        <v>LCCrm</v>
      </c>
      <c r="C6" s="1">
        <v>3</v>
      </c>
      <c r="D6" s="192" t="s">
        <v>9</v>
      </c>
      <c r="E6" s="40" t="s">
        <v>429</v>
      </c>
      <c r="F6" s="357" t="s">
        <v>43</v>
      </c>
      <c r="G6" s="358" t="s">
        <v>63</v>
      </c>
      <c r="H6" s="365">
        <f>COUNTIF(F4:F451,"Function Not Available")</f>
        <v>0</v>
      </c>
      <c r="I6" s="360">
        <f t="shared" ref="I6:I31" si="1">VLOOKUP($D6,SpecData,2,FALSE)</f>
        <v>3</v>
      </c>
      <c r="J6" s="361">
        <f t="shared" ref="J6:J31" si="2">VLOOKUP($F6,AvailabilityData,2,FALSE)</f>
        <v>0</v>
      </c>
      <c r="K6" s="388">
        <f t="shared" ref="K6:K12" si="3">I6*J6</f>
        <v>0</v>
      </c>
      <c r="L6" s="162"/>
    </row>
    <row r="7" spans="2:12" ht="30" customHeight="1" x14ac:dyDescent="0.3">
      <c r="B7" s="33" t="str">
        <f t="shared" si="0"/>
        <v>LCCrm</v>
      </c>
      <c r="C7" s="1">
        <f>IF(ISTEXT(D7),MAX($C$6:$C6)+1,"")</f>
        <v>4</v>
      </c>
      <c r="D7" s="192" t="s">
        <v>10</v>
      </c>
      <c r="E7" s="40" t="s">
        <v>430</v>
      </c>
      <c r="F7" s="357" t="s">
        <v>43</v>
      </c>
      <c r="G7" s="358" t="s">
        <v>65</v>
      </c>
      <c r="H7" s="365">
        <f>COUNTIF(F4:F451,"Exception")</f>
        <v>0</v>
      </c>
      <c r="I7" s="360">
        <f t="shared" si="1"/>
        <v>2</v>
      </c>
      <c r="J7" s="361">
        <f t="shared" si="2"/>
        <v>0</v>
      </c>
      <c r="K7" s="362">
        <f t="shared" si="3"/>
        <v>0</v>
      </c>
      <c r="L7" s="162"/>
    </row>
    <row r="8" spans="2:12" ht="30" customHeight="1" x14ac:dyDescent="0.3">
      <c r="B8" s="33" t="str">
        <f t="shared" si="0"/>
        <v>LCCrm</v>
      </c>
      <c r="C8" s="1">
        <f>IF(ISTEXT(D8),MAX($C$6:$C7)+1,"")</f>
        <v>5</v>
      </c>
      <c r="D8" s="192" t="s">
        <v>10</v>
      </c>
      <c r="E8" s="40" t="s">
        <v>431</v>
      </c>
      <c r="F8" s="357" t="s">
        <v>43</v>
      </c>
      <c r="G8" s="358" t="s">
        <v>67</v>
      </c>
      <c r="H8" s="366">
        <f>COUNTIFS(D:D,"=Crucial",F:F,"=Select From Drop Down")</f>
        <v>25</v>
      </c>
      <c r="I8" s="360">
        <f t="shared" si="1"/>
        <v>2</v>
      </c>
      <c r="J8" s="361">
        <f t="shared" si="2"/>
        <v>0</v>
      </c>
      <c r="K8" s="388">
        <f t="shared" si="3"/>
        <v>0</v>
      </c>
      <c r="L8" s="162"/>
    </row>
    <row r="9" spans="2:12" ht="30" customHeight="1" x14ac:dyDescent="0.3">
      <c r="B9" s="33" t="str">
        <f t="shared" si="0"/>
        <v>LCCrm</v>
      </c>
      <c r="C9" s="1">
        <v>6</v>
      </c>
      <c r="D9" s="192" t="s">
        <v>9</v>
      </c>
      <c r="E9" s="40" t="s">
        <v>432</v>
      </c>
      <c r="F9" s="357" t="s">
        <v>43</v>
      </c>
      <c r="G9" s="358" t="s">
        <v>69</v>
      </c>
      <c r="H9" s="366">
        <f>COUNTIFS(D:D,"=Crucial",F:F,"=Function Available")</f>
        <v>0</v>
      </c>
      <c r="I9" s="360">
        <f t="shared" si="1"/>
        <v>3</v>
      </c>
      <c r="J9" s="361">
        <f t="shared" si="2"/>
        <v>0</v>
      </c>
      <c r="K9" s="388">
        <f t="shared" si="3"/>
        <v>0</v>
      </c>
      <c r="L9" s="162"/>
    </row>
    <row r="10" spans="2:12" ht="30" customHeight="1" x14ac:dyDescent="0.3">
      <c r="B10" s="33" t="str">
        <f t="shared" si="0"/>
        <v>LCCrm</v>
      </c>
      <c r="C10" s="1">
        <v>7</v>
      </c>
      <c r="D10" s="192" t="s">
        <v>9</v>
      </c>
      <c r="E10" s="40" t="s">
        <v>433</v>
      </c>
      <c r="F10" s="357" t="s">
        <v>43</v>
      </c>
      <c r="G10" s="358" t="s">
        <v>71</v>
      </c>
      <c r="H10" s="366">
        <f>COUNTIFS(D:D,"=Crucial",F:F,"=Function Not Available")</f>
        <v>0</v>
      </c>
      <c r="I10" s="360">
        <f t="shared" si="1"/>
        <v>3</v>
      </c>
      <c r="J10" s="361">
        <f t="shared" si="2"/>
        <v>0</v>
      </c>
      <c r="K10" s="388">
        <f t="shared" si="3"/>
        <v>0</v>
      </c>
      <c r="L10" s="162"/>
    </row>
    <row r="11" spans="2:12" ht="30" customHeight="1" x14ac:dyDescent="0.3">
      <c r="B11" s="33" t="str">
        <f t="shared" si="0"/>
        <v>LCCrm</v>
      </c>
      <c r="C11" s="1">
        <f>IF(ISTEXT(D11),MAX($C$9:$C10)+1,"")</f>
        <v>8</v>
      </c>
      <c r="D11" s="192" t="s">
        <v>9</v>
      </c>
      <c r="E11" s="40" t="s">
        <v>434</v>
      </c>
      <c r="F11" s="357" t="s">
        <v>43</v>
      </c>
      <c r="G11" s="389" t="s">
        <v>73</v>
      </c>
      <c r="H11" s="390">
        <f>COUNTIFS(D:D,"=Crucial",F:F,"=Exception")</f>
        <v>0</v>
      </c>
      <c r="I11" s="370">
        <f t="shared" si="1"/>
        <v>3</v>
      </c>
      <c r="J11" s="360">
        <f t="shared" si="2"/>
        <v>0</v>
      </c>
      <c r="K11" s="393">
        <f t="shared" si="3"/>
        <v>0</v>
      </c>
      <c r="L11" s="163"/>
    </row>
    <row r="12" spans="2:12" ht="30" customHeight="1" x14ac:dyDescent="0.3">
      <c r="B12" s="33" t="str">
        <f t="shared" si="0"/>
        <v>LCCrm</v>
      </c>
      <c r="C12" s="1">
        <f>IF(ISTEXT(D12),MAX($C$9:$C11)+1,"")</f>
        <v>9</v>
      </c>
      <c r="D12" s="192" t="s">
        <v>9</v>
      </c>
      <c r="E12" s="40" t="s">
        <v>435</v>
      </c>
      <c r="F12" s="357" t="s">
        <v>43</v>
      </c>
      <c r="G12" s="358" t="s">
        <v>75</v>
      </c>
      <c r="H12" s="366">
        <f>COUNTIFS(D:D,"=Important",F:F,"=Select From Drop Down")</f>
        <v>2</v>
      </c>
      <c r="I12" s="370">
        <f t="shared" si="1"/>
        <v>3</v>
      </c>
      <c r="J12" s="360">
        <f t="shared" si="2"/>
        <v>0</v>
      </c>
      <c r="K12" s="388">
        <f t="shared" si="3"/>
        <v>0</v>
      </c>
      <c r="L12" s="173"/>
    </row>
    <row r="13" spans="2:12" ht="30" customHeight="1" x14ac:dyDescent="0.3">
      <c r="B13" s="33" t="str">
        <f t="shared" si="0"/>
        <v>LCCrm</v>
      </c>
      <c r="C13" s="1">
        <f>IF(ISTEXT(D13),MAX($C$9:$C12)+1,"")</f>
        <v>10</v>
      </c>
      <c r="D13" s="192" t="s">
        <v>9</v>
      </c>
      <c r="E13" s="349" t="s">
        <v>436</v>
      </c>
      <c r="F13" s="357" t="s">
        <v>43</v>
      </c>
      <c r="G13" s="358" t="s">
        <v>77</v>
      </c>
      <c r="H13" s="366">
        <f>COUNTIFS(D:D,"=Important",F:F,"=Function Available")</f>
        <v>0</v>
      </c>
      <c r="I13" s="391">
        <f>VLOOKUP($D13,SpecData,2,FALSE)</f>
        <v>3</v>
      </c>
      <c r="J13" s="361">
        <f>VLOOKUP($F13,AvailabilityData,2,FALSE)</f>
        <v>0</v>
      </c>
      <c r="K13" s="393">
        <f>I13*J13</f>
        <v>0</v>
      </c>
      <c r="L13" s="162"/>
    </row>
    <row r="14" spans="2:12" ht="41.4" x14ac:dyDescent="0.3">
      <c r="B14" s="33" t="str">
        <f t="shared" ref="B14:B20" si="4">IF(C14="","",$B$4)</f>
        <v>LCCrm</v>
      </c>
      <c r="C14" s="1">
        <f>IF(ISTEXT(D14),MAX($C$9:$C13)+1,"")</f>
        <v>11</v>
      </c>
      <c r="D14" s="192" t="s">
        <v>9</v>
      </c>
      <c r="E14" s="50" t="s">
        <v>437</v>
      </c>
      <c r="F14" s="357" t="s">
        <v>43</v>
      </c>
      <c r="G14" s="389" t="s">
        <v>80</v>
      </c>
      <c r="H14" s="401">
        <f>COUNTIFS(D:D,"=Important",F:F,"=Function Not Available")</f>
        <v>0</v>
      </c>
      <c r="I14" s="370">
        <f t="shared" si="1"/>
        <v>3</v>
      </c>
      <c r="J14" s="360">
        <f t="shared" si="2"/>
        <v>0</v>
      </c>
      <c r="K14" s="388">
        <f t="shared" ref="K14:K20" si="5">I14*J14</f>
        <v>0</v>
      </c>
      <c r="L14" s="162"/>
    </row>
    <row r="15" spans="2:12" ht="30" customHeight="1" x14ac:dyDescent="0.3">
      <c r="B15" s="33" t="str">
        <f t="shared" si="4"/>
        <v>LCCrm</v>
      </c>
      <c r="C15" s="1">
        <f>IF(ISTEXT(D15),MAX($C$9:$C14)+1,"")</f>
        <v>12</v>
      </c>
      <c r="D15" s="192" t="s">
        <v>9</v>
      </c>
      <c r="E15" s="50" t="s">
        <v>438</v>
      </c>
      <c r="F15" s="357" t="s">
        <v>43</v>
      </c>
      <c r="G15" s="358" t="s">
        <v>82</v>
      </c>
      <c r="H15" s="399">
        <f>COUNTIFS(D:D,"=Important",F:F,"=Exception")</f>
        <v>0</v>
      </c>
      <c r="I15" s="370">
        <f t="shared" si="1"/>
        <v>3</v>
      </c>
      <c r="J15" s="360">
        <f t="shared" si="2"/>
        <v>0</v>
      </c>
      <c r="K15" s="388">
        <f t="shared" si="5"/>
        <v>0</v>
      </c>
      <c r="L15" s="164"/>
    </row>
    <row r="16" spans="2:12" ht="30" customHeight="1" x14ac:dyDescent="0.3">
      <c r="B16" s="33" t="str">
        <f t="shared" si="4"/>
        <v>LCCrm</v>
      </c>
      <c r="C16" s="1">
        <f>IF(ISTEXT(D16),MAX($C$9:$C15)+1,"")</f>
        <v>13</v>
      </c>
      <c r="D16" s="192" t="s">
        <v>9</v>
      </c>
      <c r="E16" s="50" t="s">
        <v>259</v>
      </c>
      <c r="F16" s="357" t="s">
        <v>43</v>
      </c>
      <c r="G16" s="358" t="s">
        <v>84</v>
      </c>
      <c r="H16" s="399">
        <f>COUNTIFS(D:D,"=Minimal",F:F,"=Select From Drop Down")</f>
        <v>0</v>
      </c>
      <c r="I16" s="370">
        <f t="shared" si="1"/>
        <v>3</v>
      </c>
      <c r="J16" s="360">
        <f t="shared" si="2"/>
        <v>0</v>
      </c>
      <c r="K16" s="388">
        <f t="shared" si="5"/>
        <v>0</v>
      </c>
      <c r="L16" s="162"/>
    </row>
    <row r="17" spans="2:12" ht="41.4" x14ac:dyDescent="0.3">
      <c r="B17" s="33" t="str">
        <f t="shared" si="4"/>
        <v>LCCrm</v>
      </c>
      <c r="C17" s="1">
        <f>IF(ISTEXT(D17),MAX($C$9:$C16)+1,"")</f>
        <v>14</v>
      </c>
      <c r="D17" s="192" t="s">
        <v>9</v>
      </c>
      <c r="E17" s="349" t="s">
        <v>439</v>
      </c>
      <c r="F17" s="357" t="s">
        <v>43</v>
      </c>
      <c r="G17" s="358" t="s">
        <v>86</v>
      </c>
      <c r="H17" s="399">
        <f>COUNTIFS(D:D,"=Minimal",F:F,"=Function Available")</f>
        <v>0</v>
      </c>
      <c r="I17" s="370">
        <f t="shared" si="1"/>
        <v>3</v>
      </c>
      <c r="J17" s="360">
        <f t="shared" si="2"/>
        <v>0</v>
      </c>
      <c r="K17" s="388">
        <f t="shared" si="5"/>
        <v>0</v>
      </c>
      <c r="L17" s="162"/>
    </row>
    <row r="18" spans="2:12" ht="41.4" x14ac:dyDescent="0.3">
      <c r="B18" s="33" t="str">
        <f t="shared" si="4"/>
        <v>LCCrm</v>
      </c>
      <c r="C18" s="1">
        <f>IF(ISTEXT(D18),MAX($C$9:$C17)+1,"")</f>
        <v>15</v>
      </c>
      <c r="D18" s="192" t="s">
        <v>9</v>
      </c>
      <c r="E18" s="40" t="s">
        <v>440</v>
      </c>
      <c r="F18" s="357" t="s">
        <v>43</v>
      </c>
      <c r="G18" s="358" t="s">
        <v>87</v>
      </c>
      <c r="H18" s="399">
        <f>COUNTIFS(D:D,"=Minimal",F:F,"=Function Not Available")</f>
        <v>0</v>
      </c>
      <c r="I18" s="370">
        <f t="shared" si="1"/>
        <v>3</v>
      </c>
      <c r="J18" s="360">
        <f t="shared" si="2"/>
        <v>0</v>
      </c>
      <c r="K18" s="388">
        <f t="shared" si="5"/>
        <v>0</v>
      </c>
      <c r="L18" s="162"/>
    </row>
    <row r="19" spans="2:12" ht="29.7" customHeight="1" x14ac:dyDescent="0.3">
      <c r="B19" s="35" t="str">
        <f t="shared" si="4"/>
        <v/>
      </c>
      <c r="C19" s="35" t="str">
        <f>IF(ISTEXT(D19),MAX($C$4:$C18)+1,"")</f>
        <v/>
      </c>
      <c r="D19" s="2"/>
      <c r="E19" s="38" t="s">
        <v>260</v>
      </c>
      <c r="F19" s="86"/>
      <c r="G19" s="28"/>
      <c r="H19" s="28"/>
      <c r="I19" s="28"/>
      <c r="J19" s="28"/>
      <c r="K19" s="28"/>
      <c r="L19" s="28"/>
    </row>
    <row r="20" spans="2:12" ht="30" customHeight="1" x14ac:dyDescent="0.3">
      <c r="B20" s="33" t="str">
        <f t="shared" si="4"/>
        <v>LCCrm</v>
      </c>
      <c r="C20" s="1">
        <f>IF(ISTEXT(D20),MAX($C$9:$C18)+1,"")</f>
        <v>16</v>
      </c>
      <c r="D20" s="192" t="s">
        <v>9</v>
      </c>
      <c r="E20" s="41" t="s">
        <v>261</v>
      </c>
      <c r="F20" s="357" t="s">
        <v>43</v>
      </c>
      <c r="G20" s="358" t="s">
        <v>88</v>
      </c>
      <c r="H20" s="399">
        <f>COUNTIFS(D:D,"=Minimal",F:F,"=Exception")</f>
        <v>0</v>
      </c>
      <c r="I20" s="370">
        <f t="shared" si="1"/>
        <v>3</v>
      </c>
      <c r="J20" s="360">
        <f t="shared" si="2"/>
        <v>0</v>
      </c>
      <c r="K20" s="388">
        <f t="shared" si="5"/>
        <v>0</v>
      </c>
      <c r="L20" s="162"/>
    </row>
    <row r="21" spans="2:12" ht="30" customHeight="1" x14ac:dyDescent="0.3">
      <c r="B21" s="33" t="str">
        <f t="shared" ref="B21:B31" si="6">IF(C21="","",$B$4)</f>
        <v>LCCrm</v>
      </c>
      <c r="C21" s="1">
        <f>IF(ISTEXT(D21),MAX($C$9:$C20)+1,"")</f>
        <v>17</v>
      </c>
      <c r="D21" s="192" t="s">
        <v>9</v>
      </c>
      <c r="E21" s="41" t="s">
        <v>2458</v>
      </c>
      <c r="F21" s="357" t="s">
        <v>43</v>
      </c>
      <c r="G21" s="358"/>
      <c r="H21" s="399"/>
      <c r="I21" s="370">
        <f t="shared" si="1"/>
        <v>3</v>
      </c>
      <c r="J21" s="360">
        <f t="shared" si="2"/>
        <v>0</v>
      </c>
      <c r="K21" s="388">
        <f t="shared" ref="K21:K31" si="7">I21*J21</f>
        <v>0</v>
      </c>
      <c r="L21" s="162"/>
    </row>
    <row r="22" spans="2:12" ht="30" customHeight="1" x14ac:dyDescent="0.3">
      <c r="B22" s="33" t="str">
        <f t="shared" si="6"/>
        <v>LCCrm</v>
      </c>
      <c r="C22" s="1">
        <f>IF(ISTEXT(D22),MAX($C$9:$C21)+1,"")</f>
        <v>18</v>
      </c>
      <c r="D22" s="192" t="s">
        <v>9</v>
      </c>
      <c r="E22" s="41" t="s">
        <v>263</v>
      </c>
      <c r="F22" s="357" t="s">
        <v>43</v>
      </c>
      <c r="G22" s="358"/>
      <c r="H22" s="399"/>
      <c r="I22" s="370">
        <f t="shared" si="1"/>
        <v>3</v>
      </c>
      <c r="J22" s="360">
        <f t="shared" si="2"/>
        <v>0</v>
      </c>
      <c r="K22" s="388">
        <f t="shared" si="7"/>
        <v>0</v>
      </c>
      <c r="L22" s="162"/>
    </row>
    <row r="23" spans="2:12" ht="30" customHeight="1" x14ac:dyDescent="0.3">
      <c r="B23" s="33" t="str">
        <f t="shared" si="6"/>
        <v>LCCrm</v>
      </c>
      <c r="C23" s="1">
        <f>IF(ISTEXT(D23),MAX($C$9:$C22)+1,"")</f>
        <v>19</v>
      </c>
      <c r="D23" s="192" t="s">
        <v>9</v>
      </c>
      <c r="E23" s="41" t="s">
        <v>264</v>
      </c>
      <c r="F23" s="357" t="s">
        <v>43</v>
      </c>
      <c r="G23" s="358"/>
      <c r="H23" s="399"/>
      <c r="I23" s="370">
        <f t="shared" si="1"/>
        <v>3</v>
      </c>
      <c r="J23" s="360">
        <f t="shared" si="2"/>
        <v>0</v>
      </c>
      <c r="K23" s="388">
        <f t="shared" si="7"/>
        <v>0</v>
      </c>
      <c r="L23" s="162"/>
    </row>
    <row r="24" spans="2:12" ht="30" customHeight="1" x14ac:dyDescent="0.3">
      <c r="B24" s="33" t="str">
        <f t="shared" si="6"/>
        <v>LCCrm</v>
      </c>
      <c r="C24" s="1">
        <f>IF(ISTEXT(D24),MAX($C$9:$C23)+1,"")</f>
        <v>20</v>
      </c>
      <c r="D24" s="192" t="s">
        <v>9</v>
      </c>
      <c r="E24" s="41" t="s">
        <v>265</v>
      </c>
      <c r="F24" s="357" t="s">
        <v>43</v>
      </c>
      <c r="G24" s="358"/>
      <c r="H24" s="399"/>
      <c r="I24" s="370">
        <f t="shared" si="1"/>
        <v>3</v>
      </c>
      <c r="J24" s="360">
        <f t="shared" si="2"/>
        <v>0</v>
      </c>
      <c r="K24" s="388">
        <f t="shared" si="7"/>
        <v>0</v>
      </c>
      <c r="L24" s="162"/>
    </row>
    <row r="25" spans="2:12" ht="30" customHeight="1" x14ac:dyDescent="0.3">
      <c r="B25" s="33" t="str">
        <f t="shared" si="6"/>
        <v>LCCrm</v>
      </c>
      <c r="C25" s="1">
        <f>IF(ISTEXT(D25),MAX($C$9:$C24)+1,"")</f>
        <v>21</v>
      </c>
      <c r="D25" s="192" t="s">
        <v>9</v>
      </c>
      <c r="E25" s="41" t="s">
        <v>266</v>
      </c>
      <c r="F25" s="357" t="s">
        <v>43</v>
      </c>
      <c r="G25" s="358"/>
      <c r="H25" s="399"/>
      <c r="I25" s="370">
        <f t="shared" si="1"/>
        <v>3</v>
      </c>
      <c r="J25" s="360">
        <f t="shared" si="2"/>
        <v>0</v>
      </c>
      <c r="K25" s="388">
        <f t="shared" si="7"/>
        <v>0</v>
      </c>
      <c r="L25" s="162"/>
    </row>
    <row r="26" spans="2:12" ht="30" customHeight="1" x14ac:dyDescent="0.3">
      <c r="B26" s="33" t="str">
        <f t="shared" si="6"/>
        <v>LCCrm</v>
      </c>
      <c r="C26" s="1">
        <f>IF(ISTEXT(D26),MAX($C$9:$C25)+1,"")</f>
        <v>22</v>
      </c>
      <c r="D26" s="192" t="s">
        <v>9</v>
      </c>
      <c r="E26" s="40" t="s">
        <v>441</v>
      </c>
      <c r="F26" s="357" t="s">
        <v>43</v>
      </c>
      <c r="G26" s="358"/>
      <c r="H26" s="399"/>
      <c r="I26" s="370">
        <f t="shared" si="1"/>
        <v>3</v>
      </c>
      <c r="J26" s="360">
        <f t="shared" si="2"/>
        <v>0</v>
      </c>
      <c r="K26" s="388">
        <f t="shared" si="7"/>
        <v>0</v>
      </c>
      <c r="L26" s="162"/>
    </row>
    <row r="27" spans="2:12" ht="30" customHeight="1" x14ac:dyDescent="0.3">
      <c r="B27" s="33" t="str">
        <f t="shared" si="6"/>
        <v>LCCrm</v>
      </c>
      <c r="C27" s="1">
        <f>IF(ISTEXT(D27),MAX($C$9:$C26)+1,"")</f>
        <v>23</v>
      </c>
      <c r="D27" s="192" t="s">
        <v>9</v>
      </c>
      <c r="E27" s="40" t="s">
        <v>442</v>
      </c>
      <c r="F27" s="357" t="s">
        <v>43</v>
      </c>
      <c r="G27" s="358"/>
      <c r="H27" s="399"/>
      <c r="I27" s="370">
        <f t="shared" si="1"/>
        <v>3</v>
      </c>
      <c r="J27" s="360">
        <f t="shared" si="2"/>
        <v>0</v>
      </c>
      <c r="K27" s="388">
        <f t="shared" si="7"/>
        <v>0</v>
      </c>
      <c r="L27" s="162"/>
    </row>
    <row r="28" spans="2:12" ht="30" customHeight="1" x14ac:dyDescent="0.3">
      <c r="B28" s="33" t="str">
        <f t="shared" si="6"/>
        <v>LCCrm</v>
      </c>
      <c r="C28" s="1">
        <f>IF(ISTEXT(D28),MAX($C$9:$C27)+1,"")</f>
        <v>24</v>
      </c>
      <c r="D28" s="192" t="s">
        <v>9</v>
      </c>
      <c r="E28" s="40" t="s">
        <v>443</v>
      </c>
      <c r="F28" s="357" t="s">
        <v>43</v>
      </c>
      <c r="G28" s="358"/>
      <c r="H28" s="399"/>
      <c r="I28" s="370">
        <f t="shared" si="1"/>
        <v>3</v>
      </c>
      <c r="J28" s="360">
        <f t="shared" si="2"/>
        <v>0</v>
      </c>
      <c r="K28" s="388">
        <f t="shared" si="7"/>
        <v>0</v>
      </c>
      <c r="L28" s="162"/>
    </row>
    <row r="29" spans="2:12" ht="30" customHeight="1" x14ac:dyDescent="0.3">
      <c r="B29" s="33" t="str">
        <f t="shared" si="6"/>
        <v>LCCrm</v>
      </c>
      <c r="C29" s="1">
        <f>IF(ISTEXT(D29),MAX($C$9:$C28)+1,"")</f>
        <v>25</v>
      </c>
      <c r="D29" s="192" t="s">
        <v>9</v>
      </c>
      <c r="E29" s="40" t="s">
        <v>444</v>
      </c>
      <c r="F29" s="357" t="s">
        <v>43</v>
      </c>
      <c r="G29" s="358"/>
      <c r="H29" s="399"/>
      <c r="I29" s="370">
        <f t="shared" si="1"/>
        <v>3</v>
      </c>
      <c r="J29" s="360">
        <f t="shared" si="2"/>
        <v>0</v>
      </c>
      <c r="K29" s="388">
        <f t="shared" si="7"/>
        <v>0</v>
      </c>
      <c r="L29" s="162"/>
    </row>
    <row r="30" spans="2:12" ht="30" customHeight="1" x14ac:dyDescent="0.3">
      <c r="B30" s="33" t="str">
        <f t="shared" si="6"/>
        <v>LCCrm</v>
      </c>
      <c r="C30" s="1">
        <f>IF(ISTEXT(D30),MAX($C$9:$C29)+1,"")</f>
        <v>26</v>
      </c>
      <c r="D30" s="192" t="s">
        <v>9</v>
      </c>
      <c r="E30" s="40" t="s">
        <v>445</v>
      </c>
      <c r="F30" s="357" t="s">
        <v>43</v>
      </c>
      <c r="G30" s="358"/>
      <c r="H30" s="399"/>
      <c r="I30" s="370">
        <f t="shared" si="1"/>
        <v>3</v>
      </c>
      <c r="J30" s="360">
        <f t="shared" si="2"/>
        <v>0</v>
      </c>
      <c r="K30" s="388">
        <f t="shared" si="7"/>
        <v>0</v>
      </c>
      <c r="L30" s="162"/>
    </row>
    <row r="31" spans="2:12" ht="30" customHeight="1" x14ac:dyDescent="0.3">
      <c r="B31" s="33" t="str">
        <f t="shared" si="6"/>
        <v>LCCrm</v>
      </c>
      <c r="C31" s="1">
        <f>IF(ISTEXT(D31),MAX($C$9:$C30)+1,"")</f>
        <v>27</v>
      </c>
      <c r="D31" s="192" t="s">
        <v>9</v>
      </c>
      <c r="E31" s="40" t="s">
        <v>446</v>
      </c>
      <c r="F31" s="357" t="s">
        <v>43</v>
      </c>
      <c r="G31" s="358"/>
      <c r="H31" s="399"/>
      <c r="I31" s="370">
        <f t="shared" si="1"/>
        <v>3</v>
      </c>
      <c r="J31" s="360">
        <f t="shared" si="2"/>
        <v>0</v>
      </c>
      <c r="K31" s="388">
        <f t="shared" si="7"/>
        <v>0</v>
      </c>
      <c r="L31" s="162"/>
    </row>
    <row r="32" spans="2:12" ht="8.6999999999999993" customHeight="1" x14ac:dyDescent="0.3">
      <c r="E32" s="46"/>
    </row>
    <row r="33" spans="5:5" hidden="1" x14ac:dyDescent="0.3">
      <c r="E33" s="46"/>
    </row>
    <row r="34" spans="5:5" hidden="1" x14ac:dyDescent="0.3">
      <c r="E34" s="46"/>
    </row>
    <row r="35" spans="5:5" hidden="1" x14ac:dyDescent="0.3">
      <c r="E35" s="46"/>
    </row>
    <row r="36" spans="5:5" hidden="1" x14ac:dyDescent="0.3">
      <c r="E36" s="46"/>
    </row>
    <row r="37" spans="5:5" hidden="1" x14ac:dyDescent="0.3">
      <c r="E37" s="46"/>
    </row>
    <row r="38" spans="5:5" hidden="1" x14ac:dyDescent="0.3">
      <c r="E38" s="46"/>
    </row>
    <row r="39" spans="5:5" hidden="1" x14ac:dyDescent="0.3">
      <c r="E39" s="46"/>
    </row>
    <row r="40" spans="5:5" hidden="1" x14ac:dyDescent="0.3">
      <c r="E40" s="46"/>
    </row>
    <row r="41" spans="5:5" hidden="1" x14ac:dyDescent="0.3">
      <c r="E41" s="46"/>
    </row>
    <row r="42" spans="5:5" hidden="1" x14ac:dyDescent="0.3">
      <c r="E42" s="46"/>
    </row>
    <row r="43" spans="5:5" hidden="1" x14ac:dyDescent="0.3">
      <c r="E43" s="46"/>
    </row>
    <row r="44" spans="5:5" hidden="1" x14ac:dyDescent="0.3">
      <c r="E44" s="46"/>
    </row>
    <row r="45" spans="5:5" hidden="1" x14ac:dyDescent="0.3">
      <c r="E45" s="46"/>
    </row>
    <row r="46" spans="5:5" hidden="1" x14ac:dyDescent="0.3">
      <c r="E46" s="46"/>
    </row>
    <row r="47" spans="5:5" hidden="1" x14ac:dyDescent="0.3">
      <c r="E47" s="46"/>
    </row>
    <row r="48" spans="5:5" hidden="1" x14ac:dyDescent="0.3">
      <c r="E48" s="46"/>
    </row>
    <row r="49" spans="5:5" hidden="1" x14ac:dyDescent="0.3">
      <c r="E49" s="46"/>
    </row>
    <row r="50" spans="5:5" hidden="1" x14ac:dyDescent="0.3">
      <c r="E50" s="46"/>
    </row>
    <row r="51" spans="5:5" hidden="1" x14ac:dyDescent="0.3">
      <c r="E51" s="46"/>
    </row>
    <row r="52" spans="5:5" hidden="1" x14ac:dyDescent="0.3">
      <c r="E52" s="46"/>
    </row>
    <row r="53" spans="5:5" hidden="1" x14ac:dyDescent="0.3">
      <c r="E53" s="46"/>
    </row>
    <row r="54" spans="5:5" hidden="1" x14ac:dyDescent="0.3">
      <c r="E54" s="46"/>
    </row>
    <row r="55" spans="5:5" hidden="1" x14ac:dyDescent="0.3">
      <c r="E55" s="46"/>
    </row>
    <row r="56" spans="5:5" hidden="1" x14ac:dyDescent="0.3">
      <c r="E56" s="46"/>
    </row>
    <row r="57" spans="5:5" hidden="1" x14ac:dyDescent="0.3">
      <c r="E57" s="46"/>
    </row>
    <row r="58" spans="5:5" hidden="1" x14ac:dyDescent="0.3">
      <c r="E58" s="46"/>
    </row>
    <row r="59" spans="5:5" hidden="1" x14ac:dyDescent="0.3">
      <c r="E59" s="46"/>
    </row>
    <row r="60" spans="5:5" hidden="1" x14ac:dyDescent="0.3">
      <c r="E60" s="46"/>
    </row>
    <row r="61" spans="5:5" hidden="1" x14ac:dyDescent="0.3">
      <c r="E61" s="46"/>
    </row>
    <row r="62" spans="5:5" hidden="1" x14ac:dyDescent="0.3">
      <c r="E62" s="46"/>
    </row>
    <row r="63" spans="5:5" hidden="1" x14ac:dyDescent="0.3">
      <c r="E63" s="46"/>
    </row>
    <row r="64" spans="5:5" hidden="1" x14ac:dyDescent="0.3">
      <c r="E64" s="46"/>
    </row>
    <row r="65" spans="5:5" hidden="1" x14ac:dyDescent="0.3">
      <c r="E65" s="46"/>
    </row>
    <row r="66" spans="5:5" hidden="1" x14ac:dyDescent="0.3">
      <c r="E66" s="46"/>
    </row>
    <row r="67" spans="5:5" hidden="1" x14ac:dyDescent="0.3">
      <c r="E67" s="46"/>
    </row>
    <row r="68" spans="5:5" hidden="1" x14ac:dyDescent="0.3">
      <c r="E68" s="46"/>
    </row>
    <row r="69" spans="5:5" hidden="1" x14ac:dyDescent="0.3">
      <c r="E69" s="46"/>
    </row>
    <row r="70" spans="5:5" hidden="1" x14ac:dyDescent="0.3">
      <c r="E70" s="46"/>
    </row>
    <row r="71" spans="5:5" hidden="1" x14ac:dyDescent="0.3">
      <c r="E71" s="46"/>
    </row>
    <row r="72" spans="5:5" hidden="1" x14ac:dyDescent="0.3">
      <c r="E72" s="46"/>
    </row>
    <row r="73" spans="5:5" hidden="1" x14ac:dyDescent="0.3">
      <c r="E73" s="46"/>
    </row>
    <row r="74" spans="5:5" hidden="1" x14ac:dyDescent="0.3">
      <c r="E74" s="46"/>
    </row>
    <row r="75" spans="5:5" hidden="1" x14ac:dyDescent="0.3">
      <c r="E75" s="46"/>
    </row>
    <row r="76" spans="5:5" hidden="1" x14ac:dyDescent="0.3">
      <c r="E76" s="46"/>
    </row>
    <row r="77" spans="5:5" hidden="1" x14ac:dyDescent="0.3">
      <c r="E77" s="46"/>
    </row>
    <row r="78" spans="5:5" hidden="1" x14ac:dyDescent="0.3">
      <c r="E78" s="46"/>
    </row>
    <row r="79" spans="5:5" hidden="1" x14ac:dyDescent="0.3">
      <c r="E79" s="46"/>
    </row>
    <row r="80" spans="5:5" hidden="1" x14ac:dyDescent="0.3">
      <c r="E80" s="46"/>
    </row>
    <row r="81" spans="5:5" hidden="1" x14ac:dyDescent="0.3">
      <c r="E81" s="46"/>
    </row>
    <row r="82" spans="5:5" hidden="1" x14ac:dyDescent="0.3">
      <c r="E82" s="46"/>
    </row>
    <row r="83" spans="5:5" hidden="1" x14ac:dyDescent="0.3">
      <c r="E83" s="46"/>
    </row>
    <row r="84" spans="5:5" hidden="1" x14ac:dyDescent="0.3">
      <c r="E84" s="46"/>
    </row>
    <row r="85" spans="5:5" hidden="1" x14ac:dyDescent="0.3">
      <c r="E85" s="46"/>
    </row>
    <row r="86" spans="5:5" hidden="1" x14ac:dyDescent="0.3">
      <c r="E86" s="46"/>
    </row>
    <row r="87" spans="5:5" hidden="1" x14ac:dyDescent="0.3">
      <c r="E87" s="46"/>
    </row>
    <row r="88" spans="5:5" hidden="1" x14ac:dyDescent="0.3">
      <c r="E88" s="46"/>
    </row>
    <row r="89" spans="5:5" hidden="1" x14ac:dyDescent="0.3">
      <c r="E89" s="46"/>
    </row>
    <row r="90" spans="5:5" hidden="1" x14ac:dyDescent="0.3">
      <c r="E90" s="46"/>
    </row>
    <row r="91" spans="5:5" hidden="1" x14ac:dyDescent="0.3">
      <c r="E91" s="46"/>
    </row>
    <row r="92" spans="5:5" hidden="1" x14ac:dyDescent="0.3">
      <c r="E92" s="46"/>
    </row>
    <row r="93" spans="5:5" hidden="1" x14ac:dyDescent="0.3">
      <c r="E93" s="46"/>
    </row>
    <row r="94" spans="5:5" hidden="1" x14ac:dyDescent="0.3">
      <c r="E94" s="46"/>
    </row>
    <row r="95" spans="5:5" hidden="1" x14ac:dyDescent="0.3">
      <c r="E95" s="46"/>
    </row>
    <row r="96" spans="5:5" hidden="1" x14ac:dyDescent="0.3">
      <c r="E96" s="46"/>
    </row>
    <row r="97" spans="5:5" hidden="1" x14ac:dyDescent="0.3">
      <c r="E97" s="46"/>
    </row>
    <row r="98" spans="5:5" hidden="1" x14ac:dyDescent="0.3">
      <c r="E98" s="46"/>
    </row>
    <row r="99" spans="5:5" hidden="1" x14ac:dyDescent="0.3">
      <c r="E99" s="46"/>
    </row>
    <row r="100" spans="5:5" hidden="1" x14ac:dyDescent="0.3">
      <c r="E100" s="46"/>
    </row>
    <row r="101" spans="5:5" hidden="1" x14ac:dyDescent="0.3">
      <c r="E101" s="46"/>
    </row>
    <row r="102" spans="5:5" hidden="1" x14ac:dyDescent="0.3">
      <c r="E102" s="46"/>
    </row>
    <row r="103" spans="5:5" hidden="1" x14ac:dyDescent="0.3">
      <c r="E103" s="46"/>
    </row>
    <row r="104" spans="5:5" hidden="1" x14ac:dyDescent="0.3">
      <c r="E104" s="46"/>
    </row>
    <row r="105" spans="5:5" hidden="1" x14ac:dyDescent="0.3">
      <c r="E105" s="46"/>
    </row>
    <row r="106" spans="5:5" hidden="1" x14ac:dyDescent="0.3">
      <c r="E106" s="46"/>
    </row>
    <row r="107" spans="5:5" hidden="1" x14ac:dyDescent="0.3">
      <c r="E107" s="46"/>
    </row>
    <row r="108" spans="5:5" hidden="1" x14ac:dyDescent="0.3">
      <c r="E108" s="46"/>
    </row>
    <row r="109" spans="5:5" hidden="1" x14ac:dyDescent="0.3">
      <c r="E109" s="46"/>
    </row>
    <row r="110" spans="5:5" hidden="1" x14ac:dyDescent="0.3">
      <c r="E110" s="46"/>
    </row>
    <row r="111" spans="5:5" hidden="1" x14ac:dyDescent="0.3">
      <c r="E111" s="46"/>
    </row>
    <row r="112" spans="5:5" hidden="1" x14ac:dyDescent="0.3">
      <c r="E112" s="46"/>
    </row>
    <row r="113" spans="5:5" hidden="1" x14ac:dyDescent="0.3">
      <c r="E113" s="46"/>
    </row>
    <row r="114" spans="5:5" hidden="1" x14ac:dyDescent="0.3">
      <c r="E114" s="46"/>
    </row>
    <row r="115" spans="5:5" hidden="1" x14ac:dyDescent="0.3">
      <c r="E115" s="46"/>
    </row>
    <row r="116" spans="5:5" hidden="1" x14ac:dyDescent="0.3">
      <c r="E116" s="46"/>
    </row>
    <row r="117" spans="5:5" hidden="1" x14ac:dyDescent="0.3">
      <c r="E117" s="46"/>
    </row>
    <row r="118" spans="5:5" hidden="1" x14ac:dyDescent="0.3">
      <c r="E118" s="46"/>
    </row>
    <row r="119" spans="5:5" hidden="1" x14ac:dyDescent="0.3">
      <c r="E119" s="46"/>
    </row>
    <row r="120" spans="5:5" hidden="1" x14ac:dyDescent="0.3">
      <c r="E120" s="46"/>
    </row>
    <row r="121" spans="5:5" hidden="1" x14ac:dyDescent="0.3">
      <c r="E121" s="46"/>
    </row>
    <row r="122" spans="5:5" hidden="1" x14ac:dyDescent="0.3">
      <c r="E122" s="46"/>
    </row>
    <row r="123" spans="5:5" hidden="1" x14ac:dyDescent="0.3">
      <c r="E123" s="46"/>
    </row>
    <row r="124" spans="5:5" hidden="1" x14ac:dyDescent="0.3">
      <c r="E124" s="46"/>
    </row>
    <row r="125" spans="5:5" hidden="1" x14ac:dyDescent="0.3">
      <c r="E125" s="46"/>
    </row>
    <row r="126" spans="5:5" hidden="1" x14ac:dyDescent="0.3">
      <c r="E126" s="46"/>
    </row>
    <row r="127" spans="5:5" hidden="1" x14ac:dyDescent="0.3">
      <c r="E127" s="46"/>
    </row>
  </sheetData>
  <sheetProtection algorithmName="SHA-512" hashValue="8IiPrxX6Z1a7gqNJbwzAytJO/ZM+d3H5ExELmNZw+H7T6EOzM4oDCat+zw+5uSE+Zk4zyjnPAUm1+k06eesWaw==" saltValue="ArPdyXqvzpgUABMJ/3Adkw==" spinCount="100000" sheet="1" selectLockedCells="1"/>
  <conditionalFormatting sqref="D4:D18">
    <cfRule type="cellIs" dxfId="356" priority="4" operator="equal">
      <formula>"Important"</formula>
    </cfRule>
    <cfRule type="cellIs" dxfId="355" priority="5" operator="equal">
      <formula>"Crucial"</formula>
    </cfRule>
    <cfRule type="cellIs" dxfId="354" priority="6" operator="equal">
      <formula>"N/A"</formula>
    </cfRule>
  </conditionalFormatting>
  <conditionalFormatting sqref="D20:D31">
    <cfRule type="cellIs" dxfId="353" priority="1" operator="equal">
      <formula>"Important"</formula>
    </cfRule>
    <cfRule type="cellIs" dxfId="352" priority="2" operator="equal">
      <formula>"Crucial"</formula>
    </cfRule>
    <cfRule type="cellIs" dxfId="351" priority="3" operator="equal">
      <formula>"N/A"</formula>
    </cfRule>
  </conditionalFormatting>
  <conditionalFormatting sqref="F4:F31">
    <cfRule type="cellIs" dxfId="350" priority="16" operator="equal">
      <formula>"Function Not Available"</formula>
    </cfRule>
    <cfRule type="cellIs" dxfId="349" priority="17" operator="equal">
      <formula>"Function Available"</formula>
    </cfRule>
    <cfRule type="cellIs" dxfId="348" priority="18" operator="equal">
      <formula>"Exception"</formula>
    </cfRule>
  </conditionalFormatting>
  <dataValidations count="3">
    <dataValidation type="list" allowBlank="1" showInputMessage="1" showErrorMessage="1" sqref="F4:F5" xr:uid="{00000000-0002-0000-0A00-000000000000}">
      <formula1>AvailabilityType</formula1>
    </dataValidation>
    <dataValidation type="list" allowBlank="1" showInputMessage="1" showErrorMessage="1" sqref="D4:D18 D20:D31" xr:uid="{BDC231D3-AB1B-44A5-B1E2-3BAD9E259C08}">
      <formula1>SpecType</formula1>
    </dataValidation>
    <dataValidation type="list" allowBlank="1" showInputMessage="1" showErrorMessage="1" errorTitle="Invalid specification type" error="Please enter a Specification type from the drop-down list." sqref="F6:F18 F20:F31" xr:uid="{00000000-0002-0000-0A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C00"/>
  </sheetPr>
  <dimension ref="A1:M116"/>
  <sheetViews>
    <sheetView topLeftCell="B1" zoomScale="90" zoomScaleNormal="90" zoomScalePageLayoutView="70" workbookViewId="0">
      <selection activeCell="F4" sqref="F4"/>
    </sheetView>
  </sheetViews>
  <sheetFormatPr defaultColWidth="0" defaultRowHeight="18.75" customHeight="1" zeroHeight="1" x14ac:dyDescent="0.3"/>
  <cols>
    <col min="1" max="1" width="0.4414062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 min="14" max="16384" width="8.77734375" hidden="1"/>
  </cols>
  <sheetData>
    <row r="1" spans="2:12" ht="4.95" customHeight="1" x14ac:dyDescent="0.3"/>
    <row r="2" spans="2:12" ht="129" customHeight="1" thickBot="1" x14ac:dyDescent="0.35">
      <c r="B2" s="147" t="s">
        <v>44</v>
      </c>
      <c r="C2" s="148" t="s">
        <v>45</v>
      </c>
      <c r="D2" s="148" t="s">
        <v>46</v>
      </c>
      <c r="E2" s="148" t="s">
        <v>447</v>
      </c>
      <c r="F2" s="148" t="s">
        <v>42</v>
      </c>
      <c r="G2" s="149" t="s">
        <v>48</v>
      </c>
      <c r="H2" s="149" t="s">
        <v>49</v>
      </c>
      <c r="I2" s="150" t="s">
        <v>50</v>
      </c>
      <c r="J2" s="150" t="s">
        <v>51</v>
      </c>
      <c r="K2" s="151" t="s">
        <v>14</v>
      </c>
      <c r="L2" s="152" t="s">
        <v>52</v>
      </c>
    </row>
    <row r="3" spans="2:12" ht="16.2" thickBot="1" x14ac:dyDescent="0.35">
      <c r="B3" s="7" t="s">
        <v>448</v>
      </c>
      <c r="C3" s="7"/>
      <c r="D3" s="7"/>
      <c r="E3" s="7"/>
      <c r="F3" s="7"/>
      <c r="G3" s="30" t="s">
        <v>54</v>
      </c>
      <c r="H3" s="6">
        <f>COUNTA(D4:D287)</f>
        <v>108</v>
      </c>
      <c r="I3" s="19"/>
      <c r="J3" s="20" t="s">
        <v>55</v>
      </c>
      <c r="K3" s="21">
        <f>SUM(K4:K287)</f>
        <v>0</v>
      </c>
      <c r="L3" s="7"/>
    </row>
    <row r="4" spans="2:12" ht="30" customHeight="1" x14ac:dyDescent="0.3">
      <c r="B4" s="33" t="s">
        <v>449</v>
      </c>
      <c r="C4" s="1">
        <v>1</v>
      </c>
      <c r="D4" s="192" t="s">
        <v>9</v>
      </c>
      <c r="E4" s="40" t="s">
        <v>450</v>
      </c>
      <c r="F4" s="357" t="s">
        <v>43</v>
      </c>
      <c r="G4" s="358" t="s">
        <v>58</v>
      </c>
      <c r="H4" s="359">
        <f>COUNTIF(F4:F287,"Select from Drop Down")</f>
        <v>108</v>
      </c>
      <c r="I4" s="360">
        <f t="shared" ref="I4:I17" si="0">VLOOKUP($D4,SpecData,2,FALSE)</f>
        <v>3</v>
      </c>
      <c r="J4" s="361">
        <f t="shared" ref="J4:J17" si="1">VLOOKUP($F4,AvailabilityData,2,FALSE)</f>
        <v>0</v>
      </c>
      <c r="K4" s="362">
        <f>I4*J4</f>
        <v>0</v>
      </c>
      <c r="L4" s="162"/>
    </row>
    <row r="5" spans="2:12" ht="30" customHeight="1" x14ac:dyDescent="0.3">
      <c r="B5" s="33" t="str">
        <f t="shared" ref="B5:B11" si="2">IF(C5="","",$B$4)</f>
        <v>LCseP</v>
      </c>
      <c r="C5" s="1">
        <f>IF(ISTEXT(D5),MAX($C$4:$C4)+1,"")</f>
        <v>2</v>
      </c>
      <c r="D5" s="192" t="s">
        <v>9</v>
      </c>
      <c r="E5" s="37" t="s">
        <v>451</v>
      </c>
      <c r="F5" s="357" t="s">
        <v>43</v>
      </c>
      <c r="G5" s="358" t="s">
        <v>60</v>
      </c>
      <c r="H5" s="359">
        <f>COUNTIF(F4:F287,"Function Available")</f>
        <v>0</v>
      </c>
      <c r="I5" s="360">
        <f t="shared" si="0"/>
        <v>3</v>
      </c>
      <c r="J5" s="361">
        <f t="shared" si="1"/>
        <v>0</v>
      </c>
      <c r="K5" s="362">
        <f t="shared" ref="K5:K68" si="3">I5*J5</f>
        <v>0</v>
      </c>
      <c r="L5" s="162"/>
    </row>
    <row r="6" spans="2:12" ht="27.6" x14ac:dyDescent="0.3">
      <c r="B6" s="33" t="str">
        <f t="shared" si="2"/>
        <v>LCseP</v>
      </c>
      <c r="C6" s="1">
        <f>IF(ISTEXT(D6),MAX($C$4:$C5)+1,"")</f>
        <v>3</v>
      </c>
      <c r="D6" s="192" t="s">
        <v>9</v>
      </c>
      <c r="E6" s="37" t="s">
        <v>2457</v>
      </c>
      <c r="F6" s="357" t="s">
        <v>43</v>
      </c>
      <c r="G6" s="358" t="s">
        <v>63</v>
      </c>
      <c r="H6" s="365">
        <f>COUNTIF(F4:F287,"Function Not Available")</f>
        <v>0</v>
      </c>
      <c r="I6" s="360">
        <f t="shared" si="0"/>
        <v>3</v>
      </c>
      <c r="J6" s="361">
        <f t="shared" si="1"/>
        <v>0</v>
      </c>
      <c r="K6" s="362">
        <f t="shared" si="3"/>
        <v>0</v>
      </c>
      <c r="L6" s="162"/>
    </row>
    <row r="7" spans="2:12" ht="30" customHeight="1" x14ac:dyDescent="0.3">
      <c r="B7" s="33" t="str">
        <f t="shared" si="2"/>
        <v>LCseP</v>
      </c>
      <c r="C7" s="1">
        <f>IF(ISTEXT(D7),MAX($C$4:$C6)+1,"")</f>
        <v>4</v>
      </c>
      <c r="D7" s="192" t="s">
        <v>9</v>
      </c>
      <c r="E7" s="36" t="s">
        <v>452</v>
      </c>
      <c r="F7" s="357" t="s">
        <v>43</v>
      </c>
      <c r="G7" s="358" t="s">
        <v>65</v>
      </c>
      <c r="H7" s="365">
        <f>COUNTIF(F4:F287,"Exception")</f>
        <v>0</v>
      </c>
      <c r="I7" s="360">
        <f t="shared" si="0"/>
        <v>3</v>
      </c>
      <c r="J7" s="361">
        <f t="shared" si="1"/>
        <v>0</v>
      </c>
      <c r="K7" s="362">
        <f t="shared" si="3"/>
        <v>0</v>
      </c>
      <c r="L7" s="162"/>
    </row>
    <row r="8" spans="2:12" ht="30" customHeight="1" x14ac:dyDescent="0.3">
      <c r="B8" s="33" t="str">
        <f t="shared" si="2"/>
        <v>LCseP</v>
      </c>
      <c r="C8" s="1">
        <f>IF(ISTEXT(D8),MAX($C$4:$C7)+1,"")</f>
        <v>5</v>
      </c>
      <c r="D8" s="192" t="s">
        <v>9</v>
      </c>
      <c r="E8" s="36" t="s">
        <v>453</v>
      </c>
      <c r="F8" s="357" t="s">
        <v>43</v>
      </c>
      <c r="G8" s="358" t="s">
        <v>67</v>
      </c>
      <c r="H8" s="366">
        <f>COUNTIFS(D:D,"=Crucial",F:F,"=Select From Drop Down")</f>
        <v>91</v>
      </c>
      <c r="I8" s="360">
        <f t="shared" si="0"/>
        <v>3</v>
      </c>
      <c r="J8" s="361">
        <f t="shared" si="1"/>
        <v>0</v>
      </c>
      <c r="K8" s="362">
        <f t="shared" si="3"/>
        <v>0</v>
      </c>
      <c r="L8" s="162"/>
    </row>
    <row r="9" spans="2:12" ht="30" customHeight="1" x14ac:dyDescent="0.3">
      <c r="B9" s="35" t="str">
        <f t="shared" si="2"/>
        <v/>
      </c>
      <c r="C9" s="35" t="str">
        <f>IF(ISTEXT(D9),MAX($C$4:$C8)+1,"")</f>
        <v/>
      </c>
      <c r="D9" s="2"/>
      <c r="E9" s="38" t="s">
        <v>454</v>
      </c>
      <c r="F9" s="86"/>
      <c r="G9" s="28"/>
      <c r="H9" s="28"/>
      <c r="I9" s="28"/>
      <c r="J9" s="28"/>
      <c r="K9" s="28"/>
      <c r="L9" s="28"/>
    </row>
    <row r="10" spans="2:12" ht="30" customHeight="1" x14ac:dyDescent="0.3">
      <c r="B10" s="33" t="str">
        <f t="shared" si="2"/>
        <v>LCseP</v>
      </c>
      <c r="C10" s="1">
        <f>IF(ISTEXT(D10),MAX($C$4:$C8)+1,"")</f>
        <v>6</v>
      </c>
      <c r="D10" s="192" t="s">
        <v>9</v>
      </c>
      <c r="E10" s="41" t="s">
        <v>455</v>
      </c>
      <c r="F10" s="357" t="s">
        <v>43</v>
      </c>
      <c r="G10" s="358" t="s">
        <v>69</v>
      </c>
      <c r="H10" s="366">
        <f>COUNTIFS(D:D,"=Crucial",F:F,"=Function Available")</f>
        <v>0</v>
      </c>
      <c r="I10" s="360">
        <f t="shared" si="0"/>
        <v>3</v>
      </c>
      <c r="J10" s="361">
        <f t="shared" si="1"/>
        <v>0</v>
      </c>
      <c r="K10" s="362">
        <f t="shared" si="3"/>
        <v>0</v>
      </c>
      <c r="L10" s="162"/>
    </row>
    <row r="11" spans="2:12" ht="30" customHeight="1" x14ac:dyDescent="0.3">
      <c r="B11" s="34" t="str">
        <f t="shared" si="2"/>
        <v>LCseP</v>
      </c>
      <c r="C11" s="9">
        <f>IF(ISTEXT(D11),MAX($C$4:$C10)+1,"")</f>
        <v>7</v>
      </c>
      <c r="D11" s="212" t="s">
        <v>9</v>
      </c>
      <c r="E11" s="39" t="s">
        <v>456</v>
      </c>
      <c r="F11" s="402" t="s">
        <v>43</v>
      </c>
      <c r="G11" s="358" t="s">
        <v>71</v>
      </c>
      <c r="H11" s="366">
        <f>COUNTIFS(D:D,"=Crucial",F:F,"=Function Not Available")</f>
        <v>0</v>
      </c>
      <c r="I11" s="360">
        <f t="shared" si="0"/>
        <v>3</v>
      </c>
      <c r="J11" s="361">
        <f t="shared" si="1"/>
        <v>0</v>
      </c>
      <c r="K11" s="362">
        <f t="shared" si="3"/>
        <v>0</v>
      </c>
      <c r="L11" s="162"/>
    </row>
    <row r="12" spans="2:12" ht="30" customHeight="1" x14ac:dyDescent="0.3">
      <c r="B12" s="42" t="str">
        <f t="shared" ref="B12:B21" si="4">IF(C12="","",$B$4)</f>
        <v>LCseP</v>
      </c>
      <c r="C12" s="42">
        <f>IF(ISTEXT(D12),MAX($C$4:$C11)+1,"")</f>
        <v>8</v>
      </c>
      <c r="D12" s="213" t="s">
        <v>9</v>
      </c>
      <c r="E12" s="39" t="s">
        <v>457</v>
      </c>
      <c r="F12" s="363" t="s">
        <v>43</v>
      </c>
      <c r="G12" s="358" t="s">
        <v>73</v>
      </c>
      <c r="H12" s="399">
        <f>COUNTIFS(D:D,"=Crucial",F:F,"=Exception")</f>
        <v>0</v>
      </c>
      <c r="I12" s="360">
        <f t="shared" si="0"/>
        <v>3</v>
      </c>
      <c r="J12" s="361">
        <f t="shared" si="1"/>
        <v>0</v>
      </c>
      <c r="K12" s="362">
        <f t="shared" si="3"/>
        <v>0</v>
      </c>
      <c r="L12" s="162"/>
    </row>
    <row r="13" spans="2:12" ht="30" customHeight="1" x14ac:dyDescent="0.3">
      <c r="B13" s="42" t="str">
        <f t="shared" si="4"/>
        <v>LCseP</v>
      </c>
      <c r="C13" s="42">
        <f>IF(ISTEXT(D13),MAX($C$4:$C12)+1,"")</f>
        <v>9</v>
      </c>
      <c r="D13" s="213" t="s">
        <v>9</v>
      </c>
      <c r="E13" s="39" t="s">
        <v>458</v>
      </c>
      <c r="F13" s="363" t="s">
        <v>43</v>
      </c>
      <c r="G13" s="367" t="s">
        <v>75</v>
      </c>
      <c r="H13" s="400">
        <f>COUNTIFS(D:D,"=Important",F:F,"=Select From Drop Down")</f>
        <v>10</v>
      </c>
      <c r="I13" s="360">
        <f t="shared" si="0"/>
        <v>3</v>
      </c>
      <c r="J13" s="361">
        <f t="shared" si="1"/>
        <v>0</v>
      </c>
      <c r="K13" s="362">
        <f t="shared" si="3"/>
        <v>0</v>
      </c>
      <c r="L13" s="162"/>
    </row>
    <row r="14" spans="2:12" ht="30" customHeight="1" x14ac:dyDescent="0.3">
      <c r="B14" s="42" t="str">
        <f t="shared" si="4"/>
        <v>LCseP</v>
      </c>
      <c r="C14" s="42">
        <f>IF(ISTEXT(D14),MAX($C$4:$C13)+1,"")</f>
        <v>10</v>
      </c>
      <c r="D14" s="213" t="s">
        <v>9</v>
      </c>
      <c r="E14" s="39" t="s">
        <v>459</v>
      </c>
      <c r="F14" s="363" t="s">
        <v>43</v>
      </c>
      <c r="G14" s="367" t="s">
        <v>77</v>
      </c>
      <c r="H14" s="400">
        <f>COUNTIFS(D:D,"=Important",F:F,"=Function Available")</f>
        <v>0</v>
      </c>
      <c r="I14" s="360">
        <f t="shared" si="0"/>
        <v>3</v>
      </c>
      <c r="J14" s="361">
        <f t="shared" si="1"/>
        <v>0</v>
      </c>
      <c r="K14" s="362">
        <f t="shared" si="3"/>
        <v>0</v>
      </c>
      <c r="L14" s="162"/>
    </row>
    <row r="15" spans="2:12" ht="30" customHeight="1" x14ac:dyDescent="0.3">
      <c r="B15" s="42" t="str">
        <f t="shared" si="4"/>
        <v>LCseP</v>
      </c>
      <c r="C15" s="42">
        <f>IF(ISTEXT(D15),MAX($C$4:$C14)+1,"")</f>
        <v>11</v>
      </c>
      <c r="D15" s="213" t="s">
        <v>9</v>
      </c>
      <c r="E15" s="40" t="s">
        <v>460</v>
      </c>
      <c r="F15" s="363" t="s">
        <v>43</v>
      </c>
      <c r="G15" s="358" t="s">
        <v>80</v>
      </c>
      <c r="H15" s="399">
        <f>COUNTIFS(D:D,"=Important",F:F,"=Function Not Available")</f>
        <v>0</v>
      </c>
      <c r="I15" s="360">
        <f t="shared" si="0"/>
        <v>3</v>
      </c>
      <c r="J15" s="361">
        <f t="shared" si="1"/>
        <v>0</v>
      </c>
      <c r="K15" s="362">
        <f t="shared" si="3"/>
        <v>0</v>
      </c>
      <c r="L15" s="162"/>
    </row>
    <row r="16" spans="2:12" ht="30" customHeight="1" x14ac:dyDescent="0.3">
      <c r="B16" s="42" t="str">
        <f t="shared" si="4"/>
        <v>LCseP</v>
      </c>
      <c r="C16" s="42">
        <f>IF(ISTEXT(D16),MAX($C$4:$C15)+1,"")</f>
        <v>12</v>
      </c>
      <c r="D16" s="213" t="s">
        <v>9</v>
      </c>
      <c r="E16" s="40" t="s">
        <v>461</v>
      </c>
      <c r="F16" s="363" t="s">
        <v>43</v>
      </c>
      <c r="G16" s="358" t="s">
        <v>82</v>
      </c>
      <c r="H16" s="399">
        <f>COUNTIFS(D:D,"=Important",F:F,"=Exception")</f>
        <v>0</v>
      </c>
      <c r="I16" s="360">
        <f t="shared" si="0"/>
        <v>3</v>
      </c>
      <c r="J16" s="361">
        <f t="shared" si="1"/>
        <v>0</v>
      </c>
      <c r="K16" s="362">
        <f t="shared" si="3"/>
        <v>0</v>
      </c>
      <c r="L16" s="162"/>
    </row>
    <row r="17" spans="2:12" ht="30" customHeight="1" x14ac:dyDescent="0.3">
      <c r="B17" s="42" t="str">
        <f t="shared" si="4"/>
        <v>LCseP</v>
      </c>
      <c r="C17" s="42">
        <f>IF(ISTEXT(D17),MAX($C$4:$C16)+1,"")</f>
        <v>13</v>
      </c>
      <c r="D17" s="213" t="s">
        <v>9</v>
      </c>
      <c r="E17" s="40" t="s">
        <v>462</v>
      </c>
      <c r="F17" s="363" t="s">
        <v>43</v>
      </c>
      <c r="G17" s="358" t="s">
        <v>84</v>
      </c>
      <c r="H17" s="399">
        <f>COUNTIFS(D:D,"=Minimal",F:F,"=Select From Drop Down")</f>
        <v>7</v>
      </c>
      <c r="I17" s="360">
        <f t="shared" si="0"/>
        <v>3</v>
      </c>
      <c r="J17" s="361">
        <f t="shared" si="1"/>
        <v>0</v>
      </c>
      <c r="K17" s="362">
        <f t="shared" si="3"/>
        <v>0</v>
      </c>
      <c r="L17" s="162"/>
    </row>
    <row r="18" spans="2:12" ht="30" customHeight="1" x14ac:dyDescent="0.3">
      <c r="B18" s="42" t="str">
        <f t="shared" si="4"/>
        <v>LCseP</v>
      </c>
      <c r="C18" s="42">
        <f>IF(ISTEXT(D18),MAX($C$4:$C17)+1,"")</f>
        <v>14</v>
      </c>
      <c r="D18" s="213" t="s">
        <v>9</v>
      </c>
      <c r="E18" s="40" t="s">
        <v>463</v>
      </c>
      <c r="F18" s="363" t="s">
        <v>43</v>
      </c>
      <c r="G18" s="358" t="s">
        <v>86</v>
      </c>
      <c r="H18" s="399">
        <f>COUNTIFS(D:D,"=Minimal",F:F,"=Function Available")</f>
        <v>0</v>
      </c>
      <c r="I18" s="360">
        <f t="shared" ref="I18:I27" si="5">VLOOKUP($D18,SpecData,2,FALSE)</f>
        <v>3</v>
      </c>
      <c r="J18" s="361">
        <f t="shared" ref="J18:J27" si="6">VLOOKUP($F18,AvailabilityData,2,FALSE)</f>
        <v>0</v>
      </c>
      <c r="K18" s="362">
        <f t="shared" si="3"/>
        <v>0</v>
      </c>
      <c r="L18" s="162"/>
    </row>
    <row r="19" spans="2:12" ht="30" customHeight="1" x14ac:dyDescent="0.3">
      <c r="B19" s="42" t="str">
        <f t="shared" si="4"/>
        <v>LCseP</v>
      </c>
      <c r="C19" s="42">
        <f>IF(ISTEXT(D19),MAX($C$4:$C18)+1,"")</f>
        <v>15</v>
      </c>
      <c r="D19" s="213" t="s">
        <v>9</v>
      </c>
      <c r="E19" s="40" t="s">
        <v>464</v>
      </c>
      <c r="F19" s="363" t="s">
        <v>43</v>
      </c>
      <c r="G19" s="358" t="s">
        <v>87</v>
      </c>
      <c r="H19" s="399">
        <f>COUNTIFS(D:D,"=Minimal",F:F,"=Function Not Available")</f>
        <v>0</v>
      </c>
      <c r="I19" s="360">
        <f t="shared" si="5"/>
        <v>3</v>
      </c>
      <c r="J19" s="361">
        <f t="shared" si="6"/>
        <v>0</v>
      </c>
      <c r="K19" s="362">
        <f t="shared" si="3"/>
        <v>0</v>
      </c>
      <c r="L19" s="162"/>
    </row>
    <row r="20" spans="2:12" ht="30" customHeight="1" x14ac:dyDescent="0.3">
      <c r="B20" s="42" t="str">
        <f t="shared" si="4"/>
        <v>LCseP</v>
      </c>
      <c r="C20" s="42">
        <f>IF(ISTEXT(D20),MAX($C$4:$C19)+1,"")</f>
        <v>16</v>
      </c>
      <c r="D20" s="192" t="s">
        <v>9</v>
      </c>
      <c r="E20" s="40" t="s">
        <v>465</v>
      </c>
      <c r="F20" s="371" t="s">
        <v>43</v>
      </c>
      <c r="G20" s="358" t="s">
        <v>88</v>
      </c>
      <c r="H20" s="365">
        <f>COUNTIFS(D:D,"=Minimal",F:F,"=Exception")</f>
        <v>0</v>
      </c>
      <c r="I20" s="369">
        <f t="shared" si="5"/>
        <v>3</v>
      </c>
      <c r="J20" s="370">
        <f t="shared" si="6"/>
        <v>0</v>
      </c>
      <c r="K20" s="362">
        <f t="shared" si="3"/>
        <v>0</v>
      </c>
      <c r="L20" s="162"/>
    </row>
    <row r="21" spans="2:12" ht="30" customHeight="1" x14ac:dyDescent="0.3">
      <c r="B21" s="42" t="str">
        <f t="shared" si="4"/>
        <v>LCseP</v>
      </c>
      <c r="C21" s="42">
        <f>IF(ISTEXT(D21),MAX($C$4:$C20)+1,"")</f>
        <v>17</v>
      </c>
      <c r="D21" s="213" t="s">
        <v>9</v>
      </c>
      <c r="E21" s="40" t="s">
        <v>466</v>
      </c>
      <c r="F21" s="363" t="s">
        <v>43</v>
      </c>
      <c r="G21" s="358"/>
      <c r="H21" s="399"/>
      <c r="I21" s="360">
        <f t="shared" si="5"/>
        <v>3</v>
      </c>
      <c r="J21" s="361">
        <f t="shared" si="6"/>
        <v>0</v>
      </c>
      <c r="K21" s="362">
        <f t="shared" si="3"/>
        <v>0</v>
      </c>
      <c r="L21" s="162"/>
    </row>
    <row r="22" spans="2:12" ht="41.4" x14ac:dyDescent="0.3">
      <c r="B22" s="42" t="str">
        <f t="shared" ref="B22:B65" si="7">IF(C22="","",$B$4)</f>
        <v>LCseP</v>
      </c>
      <c r="C22" s="42">
        <f>IF(ISTEXT(D22),MAX($C$4:$C21)+1,"")</f>
        <v>18</v>
      </c>
      <c r="D22" s="192" t="s">
        <v>9</v>
      </c>
      <c r="E22" s="40" t="s">
        <v>467</v>
      </c>
      <c r="F22" s="371" t="s">
        <v>43</v>
      </c>
      <c r="G22" s="358"/>
      <c r="H22" s="365"/>
      <c r="I22" s="369">
        <f t="shared" si="5"/>
        <v>3</v>
      </c>
      <c r="J22" s="370">
        <f t="shared" si="6"/>
        <v>0</v>
      </c>
      <c r="K22" s="362">
        <f t="shared" si="3"/>
        <v>0</v>
      </c>
      <c r="L22" s="162"/>
    </row>
    <row r="23" spans="2:12" ht="30" customHeight="1" x14ac:dyDescent="0.3">
      <c r="B23" s="42" t="str">
        <f t="shared" si="7"/>
        <v>LCseP</v>
      </c>
      <c r="C23" s="42">
        <f>IF(ISTEXT(D23),MAX($C$4:$C22)+1,"")</f>
        <v>19</v>
      </c>
      <c r="D23" s="192" t="s">
        <v>9</v>
      </c>
      <c r="E23" s="40" t="s">
        <v>468</v>
      </c>
      <c r="F23" s="371" t="s">
        <v>43</v>
      </c>
      <c r="G23" s="358"/>
      <c r="H23" s="365"/>
      <c r="I23" s="369">
        <f t="shared" si="5"/>
        <v>3</v>
      </c>
      <c r="J23" s="370">
        <f t="shared" si="6"/>
        <v>0</v>
      </c>
      <c r="K23" s="362">
        <f t="shared" si="3"/>
        <v>0</v>
      </c>
      <c r="L23" s="162"/>
    </row>
    <row r="24" spans="2:12" ht="41.4" x14ac:dyDescent="0.3">
      <c r="B24" s="42" t="str">
        <f t="shared" si="7"/>
        <v>LCseP</v>
      </c>
      <c r="C24" s="42">
        <f>IF(ISTEXT(D24),MAX($C$4:$C23)+1,"")</f>
        <v>20</v>
      </c>
      <c r="D24" s="192" t="s">
        <v>9</v>
      </c>
      <c r="E24" s="40" t="s">
        <v>469</v>
      </c>
      <c r="F24" s="371" t="s">
        <v>43</v>
      </c>
      <c r="G24" s="358"/>
      <c r="H24" s="365"/>
      <c r="I24" s="369">
        <f t="shared" si="5"/>
        <v>3</v>
      </c>
      <c r="J24" s="370">
        <f t="shared" si="6"/>
        <v>0</v>
      </c>
      <c r="K24" s="362">
        <f t="shared" si="3"/>
        <v>0</v>
      </c>
      <c r="L24" s="162"/>
    </row>
    <row r="25" spans="2:12" ht="30" customHeight="1" x14ac:dyDescent="0.3">
      <c r="B25" s="42" t="str">
        <f t="shared" si="7"/>
        <v>LCseP</v>
      </c>
      <c r="C25" s="42">
        <f>IF(ISTEXT(D25),MAX($C$4:$C24)+1,"")</f>
        <v>21</v>
      </c>
      <c r="D25" s="192" t="s">
        <v>9</v>
      </c>
      <c r="E25" s="40" t="s">
        <v>470</v>
      </c>
      <c r="F25" s="371" t="s">
        <v>43</v>
      </c>
      <c r="G25" s="358"/>
      <c r="H25" s="365"/>
      <c r="I25" s="369">
        <f t="shared" si="5"/>
        <v>3</v>
      </c>
      <c r="J25" s="370">
        <f t="shared" si="6"/>
        <v>0</v>
      </c>
      <c r="K25" s="362">
        <f t="shared" si="3"/>
        <v>0</v>
      </c>
      <c r="L25" s="162"/>
    </row>
    <row r="26" spans="2:12" ht="30" customHeight="1" x14ac:dyDescent="0.3">
      <c r="B26" s="42" t="str">
        <f t="shared" si="7"/>
        <v>LCseP</v>
      </c>
      <c r="C26" s="42">
        <f>IF(ISTEXT(D26),MAX($C$4:$C25)+1,"")</f>
        <v>22</v>
      </c>
      <c r="D26" s="192" t="s">
        <v>9</v>
      </c>
      <c r="E26" s="40" t="s">
        <v>471</v>
      </c>
      <c r="F26" s="371" t="s">
        <v>43</v>
      </c>
      <c r="G26" s="358"/>
      <c r="H26" s="365"/>
      <c r="I26" s="369">
        <f t="shared" si="5"/>
        <v>3</v>
      </c>
      <c r="J26" s="370">
        <f t="shared" si="6"/>
        <v>0</v>
      </c>
      <c r="K26" s="362">
        <f t="shared" si="3"/>
        <v>0</v>
      </c>
      <c r="L26" s="162"/>
    </row>
    <row r="27" spans="2:12" ht="30" customHeight="1" x14ac:dyDescent="0.3">
      <c r="B27" s="42" t="str">
        <f t="shared" si="7"/>
        <v>LCseP</v>
      </c>
      <c r="C27" s="42">
        <f>IF(ISTEXT(D27),MAX($C$4:$C26)+1,"")</f>
        <v>23</v>
      </c>
      <c r="D27" s="192" t="s">
        <v>9</v>
      </c>
      <c r="E27" s="37" t="s">
        <v>472</v>
      </c>
      <c r="F27" s="371" t="s">
        <v>43</v>
      </c>
      <c r="G27" s="358"/>
      <c r="H27" s="365"/>
      <c r="I27" s="369">
        <f t="shared" si="5"/>
        <v>3</v>
      </c>
      <c r="J27" s="370">
        <f t="shared" si="6"/>
        <v>0</v>
      </c>
      <c r="K27" s="362">
        <f t="shared" si="3"/>
        <v>0</v>
      </c>
      <c r="L27" s="162"/>
    </row>
    <row r="28" spans="2:12" ht="30" customHeight="1" x14ac:dyDescent="0.3">
      <c r="B28" s="35" t="str">
        <f t="shared" si="7"/>
        <v/>
      </c>
      <c r="C28" s="35" t="str">
        <f>IF(ISTEXT(D28),MAX($C$4:$C27)+1,"")</f>
        <v/>
      </c>
      <c r="D28" s="2"/>
      <c r="E28" s="38" t="s">
        <v>473</v>
      </c>
      <c r="F28" s="86"/>
      <c r="G28" s="28"/>
      <c r="H28" s="28"/>
      <c r="I28" s="28"/>
      <c r="J28" s="28"/>
      <c r="K28" s="28"/>
      <c r="L28" s="28"/>
    </row>
    <row r="29" spans="2:12" ht="30" customHeight="1" x14ac:dyDescent="0.3">
      <c r="B29" s="42" t="str">
        <f t="shared" si="7"/>
        <v>LCseP</v>
      </c>
      <c r="C29" s="42">
        <f>IF(ISTEXT(D29),MAX($C$4:$C27)+1,"")</f>
        <v>24</v>
      </c>
      <c r="D29" s="192" t="s">
        <v>9</v>
      </c>
      <c r="E29" s="41" t="s">
        <v>474</v>
      </c>
      <c r="F29" s="371" t="s">
        <v>43</v>
      </c>
      <c r="G29" s="358"/>
      <c r="H29" s="365"/>
      <c r="I29" s="369">
        <f t="shared" ref="I29:I56" si="8">VLOOKUP($D29,SpecData,2,FALSE)</f>
        <v>3</v>
      </c>
      <c r="J29" s="370">
        <f t="shared" ref="J29:J56" si="9">VLOOKUP($F29,AvailabilityData,2,FALSE)</f>
        <v>0</v>
      </c>
      <c r="K29" s="362">
        <f t="shared" si="3"/>
        <v>0</v>
      </c>
      <c r="L29" s="162"/>
    </row>
    <row r="30" spans="2:12" ht="30" customHeight="1" x14ac:dyDescent="0.3">
      <c r="B30" s="42" t="str">
        <f t="shared" si="7"/>
        <v>LCseP</v>
      </c>
      <c r="C30" s="42">
        <f>IF(ISTEXT(D30),MAX($C$4:$C29)+1,"")</f>
        <v>25</v>
      </c>
      <c r="D30" s="192" t="s">
        <v>9</v>
      </c>
      <c r="E30" s="39" t="s">
        <v>475</v>
      </c>
      <c r="F30" s="371" t="s">
        <v>43</v>
      </c>
      <c r="G30" s="358"/>
      <c r="H30" s="365"/>
      <c r="I30" s="369">
        <f t="shared" si="8"/>
        <v>3</v>
      </c>
      <c r="J30" s="370">
        <f t="shared" si="9"/>
        <v>0</v>
      </c>
      <c r="K30" s="362">
        <f t="shared" si="3"/>
        <v>0</v>
      </c>
      <c r="L30" s="162"/>
    </row>
    <row r="31" spans="2:12" ht="30" customHeight="1" x14ac:dyDescent="0.3">
      <c r="B31" s="42" t="str">
        <f t="shared" si="7"/>
        <v>LCseP</v>
      </c>
      <c r="C31" s="42">
        <f>IF(ISTEXT(D31),MAX($C$4:$C30)+1,"")</f>
        <v>26</v>
      </c>
      <c r="D31" s="192" t="s">
        <v>9</v>
      </c>
      <c r="E31" s="39" t="s">
        <v>476</v>
      </c>
      <c r="F31" s="371" t="s">
        <v>43</v>
      </c>
      <c r="G31" s="358"/>
      <c r="H31" s="365"/>
      <c r="I31" s="369">
        <f t="shared" si="8"/>
        <v>3</v>
      </c>
      <c r="J31" s="370">
        <f t="shared" si="9"/>
        <v>0</v>
      </c>
      <c r="K31" s="362">
        <f t="shared" si="3"/>
        <v>0</v>
      </c>
      <c r="L31" s="162"/>
    </row>
    <row r="32" spans="2:12" ht="30" customHeight="1" x14ac:dyDescent="0.3">
      <c r="B32" s="42" t="str">
        <f t="shared" si="7"/>
        <v>LCseP</v>
      </c>
      <c r="C32" s="42">
        <f>IF(ISTEXT(D32),MAX($C$4:$C31)+1,"")</f>
        <v>27</v>
      </c>
      <c r="D32" s="192" t="s">
        <v>9</v>
      </c>
      <c r="E32" s="39" t="s">
        <v>477</v>
      </c>
      <c r="F32" s="371" t="s">
        <v>43</v>
      </c>
      <c r="G32" s="358"/>
      <c r="H32" s="365"/>
      <c r="I32" s="369">
        <f t="shared" si="8"/>
        <v>3</v>
      </c>
      <c r="J32" s="370">
        <f t="shared" si="9"/>
        <v>0</v>
      </c>
      <c r="K32" s="362">
        <f t="shared" si="3"/>
        <v>0</v>
      </c>
      <c r="L32" s="162"/>
    </row>
    <row r="33" spans="2:12" ht="30" customHeight="1" x14ac:dyDescent="0.3">
      <c r="B33" s="42" t="str">
        <f t="shared" si="7"/>
        <v>LCseP</v>
      </c>
      <c r="C33" s="42">
        <f>IF(ISTEXT(D33),MAX($C$4:$C32)+1,"")</f>
        <v>28</v>
      </c>
      <c r="D33" s="192" t="s">
        <v>10</v>
      </c>
      <c r="E33" s="39" t="s">
        <v>478</v>
      </c>
      <c r="F33" s="371" t="s">
        <v>43</v>
      </c>
      <c r="G33" s="358"/>
      <c r="H33" s="365"/>
      <c r="I33" s="369">
        <f t="shared" si="8"/>
        <v>2</v>
      </c>
      <c r="J33" s="370">
        <f t="shared" si="9"/>
        <v>0</v>
      </c>
      <c r="K33" s="362">
        <f t="shared" si="3"/>
        <v>0</v>
      </c>
      <c r="L33" s="162"/>
    </row>
    <row r="34" spans="2:12" ht="30" customHeight="1" x14ac:dyDescent="0.3">
      <c r="B34" s="42" t="str">
        <f t="shared" si="7"/>
        <v>LCseP</v>
      </c>
      <c r="C34" s="42">
        <f>IF(ISTEXT(D34),MAX($C$4:$C33)+1,"")</f>
        <v>29</v>
      </c>
      <c r="D34" s="192" t="s">
        <v>9</v>
      </c>
      <c r="E34" s="39" t="s">
        <v>479</v>
      </c>
      <c r="F34" s="371" t="s">
        <v>43</v>
      </c>
      <c r="G34" s="358"/>
      <c r="H34" s="365"/>
      <c r="I34" s="369">
        <f t="shared" si="8"/>
        <v>3</v>
      </c>
      <c r="J34" s="370">
        <f t="shared" si="9"/>
        <v>0</v>
      </c>
      <c r="K34" s="362">
        <f t="shared" si="3"/>
        <v>0</v>
      </c>
      <c r="L34" s="162"/>
    </row>
    <row r="35" spans="2:12" ht="30" customHeight="1" x14ac:dyDescent="0.3">
      <c r="B35" s="42" t="str">
        <f t="shared" si="7"/>
        <v>LCseP</v>
      </c>
      <c r="C35" s="42">
        <f>IF(ISTEXT(D35),MAX($C$4:$C34)+1,"")</f>
        <v>30</v>
      </c>
      <c r="D35" s="192" t="s">
        <v>9</v>
      </c>
      <c r="E35" s="39" t="s">
        <v>480</v>
      </c>
      <c r="F35" s="371" t="s">
        <v>43</v>
      </c>
      <c r="G35" s="358"/>
      <c r="H35" s="365"/>
      <c r="I35" s="369">
        <f t="shared" si="8"/>
        <v>3</v>
      </c>
      <c r="J35" s="370">
        <f t="shared" si="9"/>
        <v>0</v>
      </c>
      <c r="K35" s="362">
        <f t="shared" si="3"/>
        <v>0</v>
      </c>
      <c r="L35" s="162"/>
    </row>
    <row r="36" spans="2:12" ht="30" customHeight="1" x14ac:dyDescent="0.3">
      <c r="B36" s="42" t="str">
        <f t="shared" si="7"/>
        <v>LCseP</v>
      </c>
      <c r="C36" s="42">
        <f>IF(ISTEXT(D36),MAX($C$4:$C35)+1,"")</f>
        <v>31</v>
      </c>
      <c r="D36" s="192" t="s">
        <v>9</v>
      </c>
      <c r="E36" s="39" t="s">
        <v>481</v>
      </c>
      <c r="F36" s="371" t="s">
        <v>43</v>
      </c>
      <c r="G36" s="358"/>
      <c r="H36" s="365"/>
      <c r="I36" s="369">
        <f t="shared" si="8"/>
        <v>3</v>
      </c>
      <c r="J36" s="370">
        <f t="shared" si="9"/>
        <v>0</v>
      </c>
      <c r="K36" s="362">
        <f t="shared" si="3"/>
        <v>0</v>
      </c>
      <c r="L36" s="162"/>
    </row>
    <row r="37" spans="2:12" ht="30" customHeight="1" x14ac:dyDescent="0.3">
      <c r="B37" s="42" t="str">
        <f t="shared" si="7"/>
        <v>LCseP</v>
      </c>
      <c r="C37" s="42">
        <f>IF(ISTEXT(D37),MAX($C$4:$C36)+1,"")</f>
        <v>32</v>
      </c>
      <c r="D37" s="192" t="s">
        <v>9</v>
      </c>
      <c r="E37" s="39" t="s">
        <v>482</v>
      </c>
      <c r="F37" s="371" t="s">
        <v>43</v>
      </c>
      <c r="G37" s="358"/>
      <c r="H37" s="365"/>
      <c r="I37" s="369">
        <f t="shared" si="8"/>
        <v>3</v>
      </c>
      <c r="J37" s="370">
        <f t="shared" si="9"/>
        <v>0</v>
      </c>
      <c r="K37" s="362">
        <f t="shared" si="3"/>
        <v>0</v>
      </c>
      <c r="L37" s="162"/>
    </row>
    <row r="38" spans="2:12" ht="30" customHeight="1" x14ac:dyDescent="0.3">
      <c r="B38" s="42" t="str">
        <f t="shared" si="7"/>
        <v>LCseP</v>
      </c>
      <c r="C38" s="42">
        <f>IF(ISTEXT(D38),MAX($C$4:$C37)+1,"")</f>
        <v>33</v>
      </c>
      <c r="D38" s="192" t="s">
        <v>9</v>
      </c>
      <c r="E38" s="39" t="s">
        <v>483</v>
      </c>
      <c r="F38" s="371" t="s">
        <v>43</v>
      </c>
      <c r="G38" s="358"/>
      <c r="H38" s="365"/>
      <c r="I38" s="369">
        <f t="shared" si="8"/>
        <v>3</v>
      </c>
      <c r="J38" s="370">
        <f t="shared" si="9"/>
        <v>0</v>
      </c>
      <c r="K38" s="362">
        <f t="shared" si="3"/>
        <v>0</v>
      </c>
      <c r="L38" s="162"/>
    </row>
    <row r="39" spans="2:12" ht="30" customHeight="1" x14ac:dyDescent="0.3">
      <c r="B39" s="42" t="str">
        <f t="shared" si="7"/>
        <v>LCseP</v>
      </c>
      <c r="C39" s="42">
        <f>IF(ISTEXT(D39),MAX($C$4:$C38)+1,"")</f>
        <v>34</v>
      </c>
      <c r="D39" s="192" t="s">
        <v>9</v>
      </c>
      <c r="E39" s="39" t="s">
        <v>484</v>
      </c>
      <c r="F39" s="371" t="s">
        <v>43</v>
      </c>
      <c r="G39" s="358"/>
      <c r="H39" s="365"/>
      <c r="I39" s="369">
        <f t="shared" si="8"/>
        <v>3</v>
      </c>
      <c r="J39" s="370">
        <f t="shared" si="9"/>
        <v>0</v>
      </c>
      <c r="K39" s="362">
        <f t="shared" si="3"/>
        <v>0</v>
      </c>
      <c r="L39" s="162"/>
    </row>
    <row r="40" spans="2:12" ht="30" customHeight="1" x14ac:dyDescent="0.3">
      <c r="B40" s="42" t="str">
        <f t="shared" si="7"/>
        <v>LCseP</v>
      </c>
      <c r="C40" s="42">
        <f>IF(ISTEXT(D40),MAX($C$4:$C39)+1,"")</f>
        <v>35</v>
      </c>
      <c r="D40" s="192" t="s">
        <v>9</v>
      </c>
      <c r="E40" s="39" t="s">
        <v>485</v>
      </c>
      <c r="F40" s="371" t="s">
        <v>43</v>
      </c>
      <c r="G40" s="358"/>
      <c r="H40" s="365"/>
      <c r="I40" s="369">
        <f t="shared" si="8"/>
        <v>3</v>
      </c>
      <c r="J40" s="370">
        <f t="shared" si="9"/>
        <v>0</v>
      </c>
      <c r="K40" s="362">
        <f t="shared" si="3"/>
        <v>0</v>
      </c>
      <c r="L40" s="162"/>
    </row>
    <row r="41" spans="2:12" ht="30" customHeight="1" x14ac:dyDescent="0.3">
      <c r="B41" s="42" t="str">
        <f t="shared" si="7"/>
        <v>LCseP</v>
      </c>
      <c r="C41" s="42">
        <f>IF(ISTEXT(D41),MAX($C$4:$C40)+1,"")</f>
        <v>36</v>
      </c>
      <c r="D41" s="192" t="s">
        <v>9</v>
      </c>
      <c r="E41" s="39" t="s">
        <v>486</v>
      </c>
      <c r="F41" s="371" t="s">
        <v>43</v>
      </c>
      <c r="G41" s="358"/>
      <c r="H41" s="365"/>
      <c r="I41" s="369">
        <f t="shared" si="8"/>
        <v>3</v>
      </c>
      <c r="J41" s="370">
        <f t="shared" si="9"/>
        <v>0</v>
      </c>
      <c r="K41" s="362">
        <f t="shared" si="3"/>
        <v>0</v>
      </c>
      <c r="L41" s="162"/>
    </row>
    <row r="42" spans="2:12" ht="30" customHeight="1" x14ac:dyDescent="0.3">
      <c r="B42" s="42" t="str">
        <f t="shared" si="7"/>
        <v>LCseP</v>
      </c>
      <c r="C42" s="42">
        <f>IF(ISTEXT(D42),MAX($C$4:$C41)+1,"")</f>
        <v>37</v>
      </c>
      <c r="D42" s="192" t="s">
        <v>9</v>
      </c>
      <c r="E42" s="39" t="s">
        <v>487</v>
      </c>
      <c r="F42" s="371" t="s">
        <v>43</v>
      </c>
      <c r="G42" s="358"/>
      <c r="H42" s="365"/>
      <c r="I42" s="369">
        <f t="shared" si="8"/>
        <v>3</v>
      </c>
      <c r="J42" s="370">
        <f t="shared" si="9"/>
        <v>0</v>
      </c>
      <c r="K42" s="362">
        <f t="shared" si="3"/>
        <v>0</v>
      </c>
      <c r="L42" s="162"/>
    </row>
    <row r="43" spans="2:12" ht="30" customHeight="1" x14ac:dyDescent="0.3">
      <c r="B43" s="42" t="str">
        <f t="shared" si="7"/>
        <v>LCseP</v>
      </c>
      <c r="C43" s="42">
        <f>IF(ISTEXT(D43),MAX($C$4:$C42)+1,"")</f>
        <v>38</v>
      </c>
      <c r="D43" s="192" t="s">
        <v>9</v>
      </c>
      <c r="E43" s="39" t="s">
        <v>488</v>
      </c>
      <c r="F43" s="371" t="s">
        <v>43</v>
      </c>
      <c r="G43" s="358"/>
      <c r="H43" s="365"/>
      <c r="I43" s="369">
        <f t="shared" si="8"/>
        <v>3</v>
      </c>
      <c r="J43" s="370">
        <f t="shared" si="9"/>
        <v>0</v>
      </c>
      <c r="K43" s="362">
        <f t="shared" si="3"/>
        <v>0</v>
      </c>
      <c r="L43" s="162"/>
    </row>
    <row r="44" spans="2:12" ht="30" customHeight="1" x14ac:dyDescent="0.3">
      <c r="B44" s="42" t="str">
        <f t="shared" si="7"/>
        <v>LCseP</v>
      </c>
      <c r="C44" s="42">
        <f>IF(ISTEXT(D44),MAX($C$4:$C43)+1,"")</f>
        <v>39</v>
      </c>
      <c r="D44" s="192" t="s">
        <v>9</v>
      </c>
      <c r="E44" s="39" t="s">
        <v>489</v>
      </c>
      <c r="F44" s="371" t="s">
        <v>43</v>
      </c>
      <c r="G44" s="358"/>
      <c r="H44" s="365"/>
      <c r="I44" s="369">
        <f t="shared" si="8"/>
        <v>3</v>
      </c>
      <c r="J44" s="370">
        <f t="shared" si="9"/>
        <v>0</v>
      </c>
      <c r="K44" s="362">
        <f t="shared" si="3"/>
        <v>0</v>
      </c>
      <c r="L44" s="162"/>
    </row>
    <row r="45" spans="2:12" ht="30" customHeight="1" x14ac:dyDescent="0.3">
      <c r="B45" s="42" t="str">
        <f t="shared" si="7"/>
        <v>LCseP</v>
      </c>
      <c r="C45" s="42">
        <f>IF(ISTEXT(D45),MAX($C$4:$C44)+1,"")</f>
        <v>40</v>
      </c>
      <c r="D45" s="192" t="s">
        <v>9</v>
      </c>
      <c r="E45" s="39" t="s">
        <v>490</v>
      </c>
      <c r="F45" s="371" t="s">
        <v>43</v>
      </c>
      <c r="G45" s="358"/>
      <c r="H45" s="365"/>
      <c r="I45" s="369">
        <f t="shared" si="8"/>
        <v>3</v>
      </c>
      <c r="J45" s="370">
        <f t="shared" si="9"/>
        <v>0</v>
      </c>
      <c r="K45" s="362">
        <f t="shared" si="3"/>
        <v>0</v>
      </c>
      <c r="L45" s="162"/>
    </row>
    <row r="46" spans="2:12" ht="30" customHeight="1" x14ac:dyDescent="0.3">
      <c r="B46" s="42" t="str">
        <f t="shared" si="7"/>
        <v>LCseP</v>
      </c>
      <c r="C46" s="42">
        <f>IF(ISTEXT(D46),MAX($C$4:$C45)+1,"")</f>
        <v>41</v>
      </c>
      <c r="D46" s="192" t="s">
        <v>9</v>
      </c>
      <c r="E46" s="39" t="s">
        <v>2429</v>
      </c>
      <c r="F46" s="371" t="s">
        <v>43</v>
      </c>
      <c r="G46" s="358"/>
      <c r="H46" s="365"/>
      <c r="I46" s="369">
        <f t="shared" si="8"/>
        <v>3</v>
      </c>
      <c r="J46" s="370">
        <f t="shared" si="9"/>
        <v>0</v>
      </c>
      <c r="K46" s="362">
        <f t="shared" si="3"/>
        <v>0</v>
      </c>
      <c r="L46" s="162"/>
    </row>
    <row r="47" spans="2:12" ht="30" customHeight="1" x14ac:dyDescent="0.3">
      <c r="B47" s="42" t="str">
        <f t="shared" si="7"/>
        <v>LCseP</v>
      </c>
      <c r="C47" s="42">
        <f>IF(ISTEXT(D47),MAX($C$4:$C46)+1,"")</f>
        <v>42</v>
      </c>
      <c r="D47" s="192" t="s">
        <v>9</v>
      </c>
      <c r="E47" s="39" t="s">
        <v>491</v>
      </c>
      <c r="F47" s="371" t="s">
        <v>43</v>
      </c>
      <c r="G47" s="358"/>
      <c r="H47" s="365"/>
      <c r="I47" s="369">
        <f t="shared" si="8"/>
        <v>3</v>
      </c>
      <c r="J47" s="370">
        <f t="shared" si="9"/>
        <v>0</v>
      </c>
      <c r="K47" s="362">
        <f t="shared" si="3"/>
        <v>0</v>
      </c>
      <c r="L47" s="162"/>
    </row>
    <row r="48" spans="2:12" ht="30" customHeight="1" x14ac:dyDescent="0.3">
      <c r="B48" s="42" t="str">
        <f t="shared" si="7"/>
        <v>LCseP</v>
      </c>
      <c r="C48" s="42">
        <f>IF(ISTEXT(D48),MAX($C$4:$C47)+1,"")</f>
        <v>43</v>
      </c>
      <c r="D48" s="192" t="s">
        <v>9</v>
      </c>
      <c r="E48" s="39" t="s">
        <v>492</v>
      </c>
      <c r="F48" s="371" t="s">
        <v>43</v>
      </c>
      <c r="G48" s="358"/>
      <c r="H48" s="365"/>
      <c r="I48" s="369">
        <f t="shared" si="8"/>
        <v>3</v>
      </c>
      <c r="J48" s="370">
        <f t="shared" si="9"/>
        <v>0</v>
      </c>
      <c r="K48" s="362">
        <f t="shared" si="3"/>
        <v>0</v>
      </c>
      <c r="L48" s="162"/>
    </row>
    <row r="49" spans="2:12" ht="30" customHeight="1" x14ac:dyDescent="0.3">
      <c r="B49" s="42" t="str">
        <f t="shared" si="7"/>
        <v>LCseP</v>
      </c>
      <c r="C49" s="42">
        <f>IF(ISTEXT(D49),MAX($C$4:$C48)+1,"")</f>
        <v>44</v>
      </c>
      <c r="D49" s="192" t="s">
        <v>9</v>
      </c>
      <c r="E49" s="39" t="s">
        <v>493</v>
      </c>
      <c r="F49" s="371" t="s">
        <v>43</v>
      </c>
      <c r="G49" s="358"/>
      <c r="H49" s="365"/>
      <c r="I49" s="369">
        <f t="shared" si="8"/>
        <v>3</v>
      </c>
      <c r="J49" s="370">
        <f t="shared" si="9"/>
        <v>0</v>
      </c>
      <c r="K49" s="362">
        <f t="shared" si="3"/>
        <v>0</v>
      </c>
      <c r="L49" s="162"/>
    </row>
    <row r="50" spans="2:12" ht="30" customHeight="1" x14ac:dyDescent="0.3">
      <c r="B50" s="42" t="str">
        <f t="shared" si="7"/>
        <v>LCseP</v>
      </c>
      <c r="C50" s="42">
        <f>IF(ISTEXT(D50),MAX($C$4:$C49)+1,"")</f>
        <v>45</v>
      </c>
      <c r="D50" s="192" t="s">
        <v>10</v>
      </c>
      <c r="E50" s="39" t="s">
        <v>494</v>
      </c>
      <c r="F50" s="371" t="s">
        <v>43</v>
      </c>
      <c r="G50" s="358"/>
      <c r="H50" s="365"/>
      <c r="I50" s="369">
        <f t="shared" si="8"/>
        <v>2</v>
      </c>
      <c r="J50" s="370">
        <f t="shared" si="9"/>
        <v>0</v>
      </c>
      <c r="K50" s="362">
        <f t="shared" si="3"/>
        <v>0</v>
      </c>
      <c r="L50" s="162"/>
    </row>
    <row r="51" spans="2:12" ht="30" customHeight="1" x14ac:dyDescent="0.3">
      <c r="B51" s="42" t="str">
        <f t="shared" si="7"/>
        <v>LCseP</v>
      </c>
      <c r="C51" s="42">
        <f>IF(ISTEXT(D51),MAX($C$4:$C50)+1,"")</f>
        <v>46</v>
      </c>
      <c r="D51" s="192" t="s">
        <v>9</v>
      </c>
      <c r="E51" s="40" t="s">
        <v>495</v>
      </c>
      <c r="F51" s="371" t="s">
        <v>43</v>
      </c>
      <c r="G51" s="358"/>
      <c r="H51" s="365"/>
      <c r="I51" s="369">
        <f t="shared" si="8"/>
        <v>3</v>
      </c>
      <c r="J51" s="370">
        <f t="shared" si="9"/>
        <v>0</v>
      </c>
      <c r="K51" s="362">
        <f t="shared" si="3"/>
        <v>0</v>
      </c>
      <c r="L51" s="162"/>
    </row>
    <row r="52" spans="2:12" ht="30" customHeight="1" x14ac:dyDescent="0.3">
      <c r="B52" s="42" t="str">
        <f t="shared" si="7"/>
        <v>LCseP</v>
      </c>
      <c r="C52" s="42">
        <f>IF(ISTEXT(D52),MAX($C$4:$C51)+1,"")</f>
        <v>47</v>
      </c>
      <c r="D52" s="192" t="s">
        <v>9</v>
      </c>
      <c r="E52" s="40" t="s">
        <v>496</v>
      </c>
      <c r="F52" s="371" t="s">
        <v>43</v>
      </c>
      <c r="G52" s="358"/>
      <c r="H52" s="365"/>
      <c r="I52" s="369">
        <f t="shared" si="8"/>
        <v>3</v>
      </c>
      <c r="J52" s="370">
        <f t="shared" si="9"/>
        <v>0</v>
      </c>
      <c r="K52" s="362">
        <f t="shared" si="3"/>
        <v>0</v>
      </c>
      <c r="L52" s="162"/>
    </row>
    <row r="53" spans="2:12" ht="27.6" x14ac:dyDescent="0.3">
      <c r="B53" s="42" t="str">
        <f t="shared" si="7"/>
        <v>LCseP</v>
      </c>
      <c r="C53" s="42">
        <f>IF(ISTEXT(D53),MAX($C$4:$C52)+1,"")</f>
        <v>48</v>
      </c>
      <c r="D53" s="192" t="s">
        <v>9</v>
      </c>
      <c r="E53" s="40" t="s">
        <v>497</v>
      </c>
      <c r="F53" s="371" t="s">
        <v>43</v>
      </c>
      <c r="G53" s="358"/>
      <c r="H53" s="365"/>
      <c r="I53" s="369">
        <f t="shared" si="8"/>
        <v>3</v>
      </c>
      <c r="J53" s="370">
        <f t="shared" si="9"/>
        <v>0</v>
      </c>
      <c r="K53" s="362">
        <f t="shared" si="3"/>
        <v>0</v>
      </c>
      <c r="L53" s="162"/>
    </row>
    <row r="54" spans="2:12" ht="30" customHeight="1" x14ac:dyDescent="0.3">
      <c r="B54" s="42" t="str">
        <f t="shared" si="7"/>
        <v>LCseP</v>
      </c>
      <c r="C54" s="42">
        <f>IF(ISTEXT(D54),MAX($C$4:$C53)+1,"")</f>
        <v>49</v>
      </c>
      <c r="D54" s="192" t="s">
        <v>9</v>
      </c>
      <c r="E54" s="40" t="s">
        <v>498</v>
      </c>
      <c r="F54" s="371" t="s">
        <v>43</v>
      </c>
      <c r="G54" s="358"/>
      <c r="H54" s="365"/>
      <c r="I54" s="369">
        <f t="shared" si="8"/>
        <v>3</v>
      </c>
      <c r="J54" s="370">
        <f t="shared" si="9"/>
        <v>0</v>
      </c>
      <c r="K54" s="362">
        <f t="shared" si="3"/>
        <v>0</v>
      </c>
      <c r="L54" s="162"/>
    </row>
    <row r="55" spans="2:12" ht="27.6" x14ac:dyDescent="0.3">
      <c r="B55" s="42" t="str">
        <f t="shared" si="7"/>
        <v>LCseP</v>
      </c>
      <c r="C55" s="42">
        <f>IF(ISTEXT(D55),MAX($C$4:$C54)+1,"")</f>
        <v>50</v>
      </c>
      <c r="D55" s="192" t="s">
        <v>9</v>
      </c>
      <c r="E55" s="40" t="s">
        <v>499</v>
      </c>
      <c r="F55" s="371" t="s">
        <v>43</v>
      </c>
      <c r="G55" s="358"/>
      <c r="H55" s="365"/>
      <c r="I55" s="369">
        <f t="shared" si="8"/>
        <v>3</v>
      </c>
      <c r="J55" s="370">
        <f t="shared" si="9"/>
        <v>0</v>
      </c>
      <c r="K55" s="362">
        <f t="shared" si="3"/>
        <v>0</v>
      </c>
      <c r="L55" s="162"/>
    </row>
    <row r="56" spans="2:12" ht="30" customHeight="1" x14ac:dyDescent="0.3">
      <c r="B56" s="42" t="str">
        <f t="shared" si="7"/>
        <v>LCseP</v>
      </c>
      <c r="C56" s="42">
        <f>IF(ISTEXT(D56),MAX($C$4:$C55)+1,"")</f>
        <v>51</v>
      </c>
      <c r="D56" s="192" t="s">
        <v>9</v>
      </c>
      <c r="E56" s="40" t="s">
        <v>500</v>
      </c>
      <c r="F56" s="371" t="s">
        <v>43</v>
      </c>
      <c r="G56" s="358"/>
      <c r="H56" s="365"/>
      <c r="I56" s="369">
        <f t="shared" si="8"/>
        <v>3</v>
      </c>
      <c r="J56" s="370">
        <f t="shared" si="9"/>
        <v>0</v>
      </c>
      <c r="K56" s="362">
        <f t="shared" si="3"/>
        <v>0</v>
      </c>
      <c r="L56" s="162"/>
    </row>
    <row r="57" spans="2:12" ht="30" customHeight="1" x14ac:dyDescent="0.3">
      <c r="B57" s="35" t="str">
        <f>IF(C57="","",$B$4)</f>
        <v/>
      </c>
      <c r="C57" s="35" t="str">
        <f>IF(ISTEXT(D57),MAX($C$4:$C56)+1,"")</f>
        <v/>
      </c>
      <c r="D57" s="2"/>
      <c r="E57" s="38" t="s">
        <v>501</v>
      </c>
      <c r="F57" s="86"/>
      <c r="G57" s="28"/>
      <c r="H57" s="28"/>
      <c r="I57" s="28"/>
      <c r="J57" s="28"/>
      <c r="K57" s="28"/>
      <c r="L57" s="28"/>
    </row>
    <row r="58" spans="2:12" ht="30" customHeight="1" x14ac:dyDescent="0.3">
      <c r="B58" s="42" t="str">
        <f t="shared" si="7"/>
        <v>LCseP</v>
      </c>
      <c r="C58" s="42">
        <f>IF(ISTEXT(D58),MAX($C$4:$C56)+1,"")</f>
        <v>52</v>
      </c>
      <c r="D58" s="192" t="s">
        <v>9</v>
      </c>
      <c r="E58" s="39" t="s">
        <v>502</v>
      </c>
      <c r="F58" s="371" t="s">
        <v>43</v>
      </c>
      <c r="G58" s="358"/>
      <c r="H58" s="365"/>
      <c r="I58" s="369">
        <f t="shared" ref="I58:I89" si="10">VLOOKUP($D58,SpecData,2,FALSE)</f>
        <v>3</v>
      </c>
      <c r="J58" s="370">
        <f t="shared" ref="J58:J89" si="11">VLOOKUP($F58,AvailabilityData,2,FALSE)</f>
        <v>0</v>
      </c>
      <c r="K58" s="362">
        <f t="shared" si="3"/>
        <v>0</v>
      </c>
      <c r="L58" s="162"/>
    </row>
    <row r="59" spans="2:12" ht="30" customHeight="1" x14ac:dyDescent="0.3">
      <c r="B59" s="42" t="str">
        <f t="shared" si="7"/>
        <v>LCseP</v>
      </c>
      <c r="C59" s="42">
        <f>IF(ISTEXT(D59),MAX($C$4:$C58)+1,"")</f>
        <v>53</v>
      </c>
      <c r="D59" s="192" t="s">
        <v>9</v>
      </c>
      <c r="E59" s="39" t="s">
        <v>503</v>
      </c>
      <c r="F59" s="371" t="s">
        <v>43</v>
      </c>
      <c r="G59" s="358"/>
      <c r="H59" s="365"/>
      <c r="I59" s="369">
        <f t="shared" si="10"/>
        <v>3</v>
      </c>
      <c r="J59" s="370">
        <f t="shared" si="11"/>
        <v>0</v>
      </c>
      <c r="K59" s="362">
        <f t="shared" si="3"/>
        <v>0</v>
      </c>
      <c r="L59" s="162"/>
    </row>
    <row r="60" spans="2:12" ht="30" customHeight="1" x14ac:dyDescent="0.3">
      <c r="B60" s="42" t="str">
        <f t="shared" si="7"/>
        <v>LCseP</v>
      </c>
      <c r="C60" s="42">
        <f>IF(ISTEXT(D60),MAX($C$4:$C59)+1,"")</f>
        <v>54</v>
      </c>
      <c r="D60" s="192" t="s">
        <v>9</v>
      </c>
      <c r="E60" s="39" t="s">
        <v>504</v>
      </c>
      <c r="F60" s="371" t="s">
        <v>43</v>
      </c>
      <c r="G60" s="358"/>
      <c r="H60" s="365"/>
      <c r="I60" s="369">
        <f t="shared" si="10"/>
        <v>3</v>
      </c>
      <c r="J60" s="370">
        <f t="shared" si="11"/>
        <v>0</v>
      </c>
      <c r="K60" s="362">
        <f t="shared" si="3"/>
        <v>0</v>
      </c>
      <c r="L60" s="162"/>
    </row>
    <row r="61" spans="2:12" ht="30" customHeight="1" x14ac:dyDescent="0.3">
      <c r="B61" s="42" t="str">
        <f t="shared" si="7"/>
        <v>LCseP</v>
      </c>
      <c r="C61" s="42">
        <f>IF(ISTEXT(D61),MAX($C$4:$C60)+1,"")</f>
        <v>55</v>
      </c>
      <c r="D61" s="192" t="s">
        <v>9</v>
      </c>
      <c r="E61" s="39" t="s">
        <v>505</v>
      </c>
      <c r="F61" s="371" t="s">
        <v>43</v>
      </c>
      <c r="G61" s="358"/>
      <c r="H61" s="365"/>
      <c r="I61" s="369">
        <f t="shared" si="10"/>
        <v>3</v>
      </c>
      <c r="J61" s="370">
        <f t="shared" si="11"/>
        <v>0</v>
      </c>
      <c r="K61" s="362">
        <f t="shared" si="3"/>
        <v>0</v>
      </c>
      <c r="L61" s="162"/>
    </row>
    <row r="62" spans="2:12" ht="30" customHeight="1" x14ac:dyDescent="0.3">
      <c r="B62" s="42" t="str">
        <f t="shared" si="7"/>
        <v>LCseP</v>
      </c>
      <c r="C62" s="42">
        <f>IF(ISTEXT(D62),MAX($C$4:$C61)+1,"")</f>
        <v>56</v>
      </c>
      <c r="D62" s="192" t="s">
        <v>11</v>
      </c>
      <c r="E62" s="39" t="s">
        <v>506</v>
      </c>
      <c r="F62" s="371" t="s">
        <v>43</v>
      </c>
      <c r="G62" s="358"/>
      <c r="H62" s="365"/>
      <c r="I62" s="369">
        <f t="shared" si="10"/>
        <v>1</v>
      </c>
      <c r="J62" s="370">
        <f t="shared" si="11"/>
        <v>0</v>
      </c>
      <c r="K62" s="362">
        <f t="shared" si="3"/>
        <v>0</v>
      </c>
      <c r="L62" s="162"/>
    </row>
    <row r="63" spans="2:12" ht="30" customHeight="1" x14ac:dyDescent="0.3">
      <c r="B63" s="42" t="str">
        <f t="shared" si="7"/>
        <v>LCseP</v>
      </c>
      <c r="C63" s="42">
        <f>IF(ISTEXT(D63),MAX($C$4:$C62)+1,"")</f>
        <v>57</v>
      </c>
      <c r="D63" s="192" t="s">
        <v>9</v>
      </c>
      <c r="E63" s="39" t="s">
        <v>507</v>
      </c>
      <c r="F63" s="371" t="s">
        <v>43</v>
      </c>
      <c r="G63" s="358"/>
      <c r="H63" s="365"/>
      <c r="I63" s="369">
        <f t="shared" si="10"/>
        <v>3</v>
      </c>
      <c r="J63" s="370">
        <f t="shared" si="11"/>
        <v>0</v>
      </c>
      <c r="K63" s="362">
        <f t="shared" si="3"/>
        <v>0</v>
      </c>
      <c r="L63" s="162"/>
    </row>
    <row r="64" spans="2:12" ht="30" customHeight="1" x14ac:dyDescent="0.3">
      <c r="B64" s="42" t="str">
        <f t="shared" si="7"/>
        <v>LCseP</v>
      </c>
      <c r="C64" s="42">
        <f>IF(ISTEXT(D64),MAX($C$4:$C63)+1,"")</f>
        <v>58</v>
      </c>
      <c r="D64" s="192" t="s">
        <v>9</v>
      </c>
      <c r="E64" s="39" t="s">
        <v>508</v>
      </c>
      <c r="F64" s="371" t="s">
        <v>43</v>
      </c>
      <c r="G64" s="358"/>
      <c r="H64" s="365"/>
      <c r="I64" s="369">
        <f t="shared" si="10"/>
        <v>3</v>
      </c>
      <c r="J64" s="370">
        <f t="shared" si="11"/>
        <v>0</v>
      </c>
      <c r="K64" s="362">
        <f t="shared" si="3"/>
        <v>0</v>
      </c>
      <c r="L64" s="162"/>
    </row>
    <row r="65" spans="2:12" ht="30" customHeight="1" x14ac:dyDescent="0.3">
      <c r="B65" s="42" t="str">
        <f t="shared" si="7"/>
        <v>LCseP</v>
      </c>
      <c r="C65" s="42">
        <f>IF(ISTEXT(D65),MAX($C$4:$C64)+1,"")</f>
        <v>59</v>
      </c>
      <c r="D65" s="192" t="s">
        <v>10</v>
      </c>
      <c r="E65" s="39" t="s">
        <v>509</v>
      </c>
      <c r="F65" s="371" t="s">
        <v>43</v>
      </c>
      <c r="G65" s="358"/>
      <c r="H65" s="365"/>
      <c r="I65" s="369">
        <f t="shared" si="10"/>
        <v>2</v>
      </c>
      <c r="J65" s="370">
        <f t="shared" si="11"/>
        <v>0</v>
      </c>
      <c r="K65" s="362">
        <f t="shared" si="3"/>
        <v>0</v>
      </c>
      <c r="L65" s="162"/>
    </row>
    <row r="66" spans="2:12" ht="30" customHeight="1" x14ac:dyDescent="0.3">
      <c r="B66" s="42" t="str">
        <f t="shared" ref="B66:B115" si="12">IF(C66="","",$B$4)</f>
        <v>LCseP</v>
      </c>
      <c r="C66" s="42">
        <f>IF(ISTEXT(D66),MAX($C$4:$C65)+1,"")</f>
        <v>60</v>
      </c>
      <c r="D66" s="192" t="s">
        <v>10</v>
      </c>
      <c r="E66" s="39" t="s">
        <v>510</v>
      </c>
      <c r="F66" s="371" t="s">
        <v>43</v>
      </c>
      <c r="G66" s="358"/>
      <c r="H66" s="365"/>
      <c r="I66" s="369">
        <f t="shared" si="10"/>
        <v>2</v>
      </c>
      <c r="J66" s="370">
        <f t="shared" si="11"/>
        <v>0</v>
      </c>
      <c r="K66" s="362">
        <f t="shared" si="3"/>
        <v>0</v>
      </c>
      <c r="L66" s="162"/>
    </row>
    <row r="67" spans="2:12" ht="30" customHeight="1" x14ac:dyDescent="0.3">
      <c r="B67" s="42" t="str">
        <f t="shared" si="12"/>
        <v>LCseP</v>
      </c>
      <c r="C67" s="42">
        <f>IF(ISTEXT(D67),MAX($C$4:$C66)+1,"")</f>
        <v>61</v>
      </c>
      <c r="D67" s="192" t="s">
        <v>10</v>
      </c>
      <c r="E67" s="39" t="s">
        <v>511</v>
      </c>
      <c r="F67" s="371" t="s">
        <v>43</v>
      </c>
      <c r="G67" s="358"/>
      <c r="H67" s="365"/>
      <c r="I67" s="369">
        <f t="shared" si="10"/>
        <v>2</v>
      </c>
      <c r="J67" s="370">
        <f t="shared" si="11"/>
        <v>0</v>
      </c>
      <c r="K67" s="362">
        <f t="shared" si="3"/>
        <v>0</v>
      </c>
      <c r="L67" s="162"/>
    </row>
    <row r="68" spans="2:12" ht="30" customHeight="1" x14ac:dyDescent="0.3">
      <c r="B68" s="42" t="str">
        <f t="shared" si="12"/>
        <v>LCseP</v>
      </c>
      <c r="C68" s="42">
        <f>IF(ISTEXT(D68),MAX($C$4:$C67)+1,"")</f>
        <v>62</v>
      </c>
      <c r="D68" s="192" t="s">
        <v>10</v>
      </c>
      <c r="E68" s="39" t="s">
        <v>512</v>
      </c>
      <c r="F68" s="371" t="s">
        <v>43</v>
      </c>
      <c r="G68" s="358"/>
      <c r="H68" s="365"/>
      <c r="I68" s="369">
        <f t="shared" si="10"/>
        <v>2</v>
      </c>
      <c r="J68" s="370">
        <f t="shared" si="11"/>
        <v>0</v>
      </c>
      <c r="K68" s="362">
        <f t="shared" si="3"/>
        <v>0</v>
      </c>
      <c r="L68" s="162"/>
    </row>
    <row r="69" spans="2:12" ht="30" customHeight="1" x14ac:dyDescent="0.3">
      <c r="B69" s="42" t="str">
        <f t="shared" si="12"/>
        <v>LCseP</v>
      </c>
      <c r="C69" s="42">
        <f>IF(ISTEXT(D69),MAX($C$4:$C68)+1,"")</f>
        <v>63</v>
      </c>
      <c r="D69" s="192" t="s">
        <v>10</v>
      </c>
      <c r="E69" s="39" t="s">
        <v>513</v>
      </c>
      <c r="F69" s="371" t="s">
        <v>43</v>
      </c>
      <c r="G69" s="358"/>
      <c r="H69" s="365"/>
      <c r="I69" s="369">
        <f t="shared" si="10"/>
        <v>2</v>
      </c>
      <c r="J69" s="370">
        <f t="shared" si="11"/>
        <v>0</v>
      </c>
      <c r="K69" s="362">
        <f t="shared" ref="K69:K115" si="13">I69*J69</f>
        <v>0</v>
      </c>
      <c r="L69" s="162"/>
    </row>
    <row r="70" spans="2:12" ht="30" customHeight="1" x14ac:dyDescent="0.3">
      <c r="B70" s="42" t="str">
        <f t="shared" si="12"/>
        <v>LCseP</v>
      </c>
      <c r="C70" s="42">
        <f>IF(ISTEXT(D70),MAX($C$4:$C69)+1,"")</f>
        <v>64</v>
      </c>
      <c r="D70" s="192" t="s">
        <v>9</v>
      </c>
      <c r="E70" s="39" t="s">
        <v>514</v>
      </c>
      <c r="F70" s="371" t="s">
        <v>43</v>
      </c>
      <c r="G70" s="358"/>
      <c r="H70" s="365"/>
      <c r="I70" s="369">
        <f t="shared" si="10"/>
        <v>3</v>
      </c>
      <c r="J70" s="370">
        <f t="shared" si="11"/>
        <v>0</v>
      </c>
      <c r="K70" s="362">
        <f t="shared" si="13"/>
        <v>0</v>
      </c>
      <c r="L70" s="162"/>
    </row>
    <row r="71" spans="2:12" ht="30" customHeight="1" x14ac:dyDescent="0.3">
      <c r="B71" s="42" t="str">
        <f t="shared" si="12"/>
        <v>LCseP</v>
      </c>
      <c r="C71" s="42">
        <f>IF(ISTEXT(D71),MAX($C$4:$C70)+1,"")</f>
        <v>65</v>
      </c>
      <c r="D71" s="192" t="s">
        <v>9</v>
      </c>
      <c r="E71" s="39" t="s">
        <v>515</v>
      </c>
      <c r="F71" s="371" t="s">
        <v>43</v>
      </c>
      <c r="G71" s="358"/>
      <c r="H71" s="365"/>
      <c r="I71" s="369">
        <f t="shared" si="10"/>
        <v>3</v>
      </c>
      <c r="J71" s="370">
        <f t="shared" si="11"/>
        <v>0</v>
      </c>
      <c r="K71" s="362">
        <f t="shared" si="13"/>
        <v>0</v>
      </c>
      <c r="L71" s="162"/>
    </row>
    <row r="72" spans="2:12" ht="30" customHeight="1" x14ac:dyDescent="0.3">
      <c r="B72" s="42" t="str">
        <f t="shared" si="12"/>
        <v>LCseP</v>
      </c>
      <c r="C72" s="42">
        <f>IF(ISTEXT(D72),MAX($C$4:$C71)+1,"")</f>
        <v>66</v>
      </c>
      <c r="D72" s="192" t="s">
        <v>9</v>
      </c>
      <c r="E72" s="39" t="s">
        <v>516</v>
      </c>
      <c r="F72" s="371" t="s">
        <v>43</v>
      </c>
      <c r="G72" s="358"/>
      <c r="H72" s="365"/>
      <c r="I72" s="369">
        <f t="shared" si="10"/>
        <v>3</v>
      </c>
      <c r="J72" s="370">
        <f t="shared" si="11"/>
        <v>0</v>
      </c>
      <c r="K72" s="362">
        <f t="shared" si="13"/>
        <v>0</v>
      </c>
      <c r="L72" s="162"/>
    </row>
    <row r="73" spans="2:12" ht="30" customHeight="1" x14ac:dyDescent="0.3">
      <c r="B73" s="42" t="str">
        <f t="shared" si="12"/>
        <v>LCseP</v>
      </c>
      <c r="C73" s="42">
        <f>IF(ISTEXT(D73),MAX($C$4:$C72)+1,"")</f>
        <v>67</v>
      </c>
      <c r="D73" s="192" t="s">
        <v>9</v>
      </c>
      <c r="E73" s="39" t="s">
        <v>517</v>
      </c>
      <c r="F73" s="371" t="s">
        <v>43</v>
      </c>
      <c r="G73" s="358"/>
      <c r="H73" s="365"/>
      <c r="I73" s="369">
        <f t="shared" si="10"/>
        <v>3</v>
      </c>
      <c r="J73" s="370">
        <f t="shared" si="11"/>
        <v>0</v>
      </c>
      <c r="K73" s="362">
        <f t="shared" si="13"/>
        <v>0</v>
      </c>
      <c r="L73" s="162"/>
    </row>
    <row r="74" spans="2:12" ht="30" customHeight="1" x14ac:dyDescent="0.3">
      <c r="B74" s="42" t="str">
        <f t="shared" si="12"/>
        <v>LCseP</v>
      </c>
      <c r="C74" s="42">
        <f>IF(ISTEXT(D74),MAX($C$4:$C73)+1,"")</f>
        <v>68</v>
      </c>
      <c r="D74" s="192" t="s">
        <v>9</v>
      </c>
      <c r="E74" s="39" t="s">
        <v>518</v>
      </c>
      <c r="F74" s="371" t="s">
        <v>43</v>
      </c>
      <c r="G74" s="358"/>
      <c r="H74" s="365"/>
      <c r="I74" s="369">
        <f t="shared" si="10"/>
        <v>3</v>
      </c>
      <c r="J74" s="370">
        <f t="shared" si="11"/>
        <v>0</v>
      </c>
      <c r="K74" s="362">
        <f t="shared" si="13"/>
        <v>0</v>
      </c>
      <c r="L74" s="162"/>
    </row>
    <row r="75" spans="2:12" ht="30" customHeight="1" x14ac:dyDescent="0.3">
      <c r="B75" s="42" t="str">
        <f t="shared" si="12"/>
        <v>LCseP</v>
      </c>
      <c r="C75" s="42">
        <f>IF(ISTEXT(D75),MAX($C$4:$C74)+1,"")</f>
        <v>69</v>
      </c>
      <c r="D75" s="192" t="s">
        <v>9</v>
      </c>
      <c r="E75" s="39" t="s">
        <v>519</v>
      </c>
      <c r="F75" s="371" t="s">
        <v>43</v>
      </c>
      <c r="G75" s="358"/>
      <c r="H75" s="365"/>
      <c r="I75" s="369">
        <f t="shared" si="10"/>
        <v>3</v>
      </c>
      <c r="J75" s="370">
        <f t="shared" si="11"/>
        <v>0</v>
      </c>
      <c r="K75" s="362">
        <f t="shared" si="13"/>
        <v>0</v>
      </c>
      <c r="L75" s="162"/>
    </row>
    <row r="76" spans="2:12" ht="30" customHeight="1" x14ac:dyDescent="0.3">
      <c r="B76" s="42" t="str">
        <f t="shared" si="12"/>
        <v>LCseP</v>
      </c>
      <c r="C76" s="42">
        <f>IF(ISTEXT(D76),MAX($C$4:$C75)+1,"")</f>
        <v>70</v>
      </c>
      <c r="D76" s="192" t="s">
        <v>9</v>
      </c>
      <c r="E76" s="39" t="s">
        <v>520</v>
      </c>
      <c r="F76" s="371" t="s">
        <v>43</v>
      </c>
      <c r="G76" s="358"/>
      <c r="H76" s="365"/>
      <c r="I76" s="369">
        <f t="shared" si="10"/>
        <v>3</v>
      </c>
      <c r="J76" s="370">
        <f t="shared" si="11"/>
        <v>0</v>
      </c>
      <c r="K76" s="362">
        <f t="shared" si="13"/>
        <v>0</v>
      </c>
      <c r="L76" s="162"/>
    </row>
    <row r="77" spans="2:12" ht="30" customHeight="1" x14ac:dyDescent="0.3">
      <c r="B77" s="42" t="str">
        <f t="shared" si="12"/>
        <v>LCseP</v>
      </c>
      <c r="C77" s="42">
        <f>IF(ISTEXT(D77),MAX($C$4:$C76)+1,"")</f>
        <v>71</v>
      </c>
      <c r="D77" s="192" t="s">
        <v>9</v>
      </c>
      <c r="E77" s="39" t="s">
        <v>521</v>
      </c>
      <c r="F77" s="371" t="s">
        <v>43</v>
      </c>
      <c r="G77" s="358"/>
      <c r="H77" s="365"/>
      <c r="I77" s="369">
        <f t="shared" si="10"/>
        <v>3</v>
      </c>
      <c r="J77" s="370">
        <f t="shared" si="11"/>
        <v>0</v>
      </c>
      <c r="K77" s="362">
        <f t="shared" si="13"/>
        <v>0</v>
      </c>
      <c r="L77" s="162"/>
    </row>
    <row r="78" spans="2:12" ht="30" customHeight="1" x14ac:dyDescent="0.3">
      <c r="B78" s="42" t="str">
        <f t="shared" si="12"/>
        <v>LCseP</v>
      </c>
      <c r="C78" s="42">
        <f>IF(ISTEXT(D78),MAX($C$4:$C77)+1,"")</f>
        <v>72</v>
      </c>
      <c r="D78" s="192" t="s">
        <v>9</v>
      </c>
      <c r="E78" s="40" t="s">
        <v>522</v>
      </c>
      <c r="F78" s="371" t="s">
        <v>43</v>
      </c>
      <c r="G78" s="358"/>
      <c r="H78" s="365"/>
      <c r="I78" s="369">
        <f t="shared" si="10"/>
        <v>3</v>
      </c>
      <c r="J78" s="370">
        <f t="shared" si="11"/>
        <v>0</v>
      </c>
      <c r="K78" s="362">
        <f t="shared" si="13"/>
        <v>0</v>
      </c>
      <c r="L78" s="162"/>
    </row>
    <row r="79" spans="2:12" ht="41.4" x14ac:dyDescent="0.3">
      <c r="B79" s="42" t="str">
        <f t="shared" si="12"/>
        <v>LCseP</v>
      </c>
      <c r="C79" s="42">
        <f>IF(ISTEXT(D79),MAX($C$4:$C78)+1,"")</f>
        <v>73</v>
      </c>
      <c r="D79" s="192" t="s">
        <v>9</v>
      </c>
      <c r="E79" s="40" t="s">
        <v>523</v>
      </c>
      <c r="F79" s="371" t="s">
        <v>43</v>
      </c>
      <c r="G79" s="358"/>
      <c r="H79" s="365"/>
      <c r="I79" s="369">
        <f t="shared" si="10"/>
        <v>3</v>
      </c>
      <c r="J79" s="370">
        <f t="shared" si="11"/>
        <v>0</v>
      </c>
      <c r="K79" s="362">
        <f t="shared" si="13"/>
        <v>0</v>
      </c>
      <c r="L79" s="162"/>
    </row>
    <row r="80" spans="2:12" ht="30" customHeight="1" x14ac:dyDescent="0.3">
      <c r="B80" s="42" t="str">
        <f t="shared" si="12"/>
        <v>LCseP</v>
      </c>
      <c r="C80" s="42">
        <f>IF(ISTEXT(D80),MAX($C$4:$C79)+1,"")</f>
        <v>74</v>
      </c>
      <c r="D80" s="192" t="s">
        <v>9</v>
      </c>
      <c r="E80" s="40" t="s">
        <v>524</v>
      </c>
      <c r="F80" s="371" t="s">
        <v>43</v>
      </c>
      <c r="G80" s="358"/>
      <c r="H80" s="365"/>
      <c r="I80" s="369">
        <f t="shared" si="10"/>
        <v>3</v>
      </c>
      <c r="J80" s="370">
        <f t="shared" si="11"/>
        <v>0</v>
      </c>
      <c r="K80" s="362">
        <f t="shared" si="13"/>
        <v>0</v>
      </c>
      <c r="L80" s="162"/>
    </row>
    <row r="81" spans="2:12" ht="30" customHeight="1" x14ac:dyDescent="0.3">
      <c r="B81" s="42" t="str">
        <f t="shared" si="12"/>
        <v>LCseP</v>
      </c>
      <c r="C81" s="42">
        <f>IF(ISTEXT(D81),MAX($C$4:$C80)+1,"")</f>
        <v>75</v>
      </c>
      <c r="D81" s="192" t="s">
        <v>9</v>
      </c>
      <c r="E81" s="40" t="s">
        <v>525</v>
      </c>
      <c r="F81" s="371" t="s">
        <v>43</v>
      </c>
      <c r="G81" s="358"/>
      <c r="H81" s="365"/>
      <c r="I81" s="369">
        <f t="shared" si="10"/>
        <v>3</v>
      </c>
      <c r="J81" s="370">
        <f t="shared" si="11"/>
        <v>0</v>
      </c>
      <c r="K81" s="362">
        <f t="shared" si="13"/>
        <v>0</v>
      </c>
      <c r="L81" s="162"/>
    </row>
    <row r="82" spans="2:12" ht="30" customHeight="1" x14ac:dyDescent="0.3">
      <c r="B82" s="42" t="str">
        <f t="shared" si="12"/>
        <v>LCseP</v>
      </c>
      <c r="C82" s="42">
        <f>IF(ISTEXT(D82),MAX($C$4:$C81)+1,"")</f>
        <v>76</v>
      </c>
      <c r="D82" s="192" t="s">
        <v>9</v>
      </c>
      <c r="E82" s="40" t="s">
        <v>526</v>
      </c>
      <c r="F82" s="371" t="s">
        <v>43</v>
      </c>
      <c r="G82" s="358"/>
      <c r="H82" s="365"/>
      <c r="I82" s="369">
        <f t="shared" si="10"/>
        <v>3</v>
      </c>
      <c r="J82" s="370">
        <f t="shared" si="11"/>
        <v>0</v>
      </c>
      <c r="K82" s="362">
        <f t="shared" si="13"/>
        <v>0</v>
      </c>
      <c r="L82" s="162"/>
    </row>
    <row r="83" spans="2:12" ht="30" customHeight="1" x14ac:dyDescent="0.3">
      <c r="B83" s="42" t="str">
        <f t="shared" si="12"/>
        <v>LCseP</v>
      </c>
      <c r="C83" s="42">
        <f>IF(ISTEXT(D83),MAX($C$4:$C82)+1,"")</f>
        <v>77</v>
      </c>
      <c r="D83" s="192" t="s">
        <v>9</v>
      </c>
      <c r="E83" s="40" t="s">
        <v>527</v>
      </c>
      <c r="F83" s="371" t="s">
        <v>43</v>
      </c>
      <c r="G83" s="358"/>
      <c r="H83" s="365"/>
      <c r="I83" s="369">
        <f t="shared" si="10"/>
        <v>3</v>
      </c>
      <c r="J83" s="370">
        <f t="shared" si="11"/>
        <v>0</v>
      </c>
      <c r="K83" s="362">
        <f t="shared" si="13"/>
        <v>0</v>
      </c>
      <c r="L83" s="162"/>
    </row>
    <row r="84" spans="2:12" ht="30" customHeight="1" x14ac:dyDescent="0.3">
      <c r="B84" s="42" t="str">
        <f t="shared" si="12"/>
        <v>LCseP</v>
      </c>
      <c r="C84" s="42">
        <f>IF(ISTEXT(D84),MAX($C$4:$C83)+1,"")</f>
        <v>78</v>
      </c>
      <c r="D84" s="192" t="s">
        <v>9</v>
      </c>
      <c r="E84" s="40" t="s">
        <v>528</v>
      </c>
      <c r="F84" s="371" t="s">
        <v>43</v>
      </c>
      <c r="G84" s="358"/>
      <c r="H84" s="365"/>
      <c r="I84" s="369">
        <f t="shared" si="10"/>
        <v>3</v>
      </c>
      <c r="J84" s="370">
        <f t="shared" si="11"/>
        <v>0</v>
      </c>
      <c r="K84" s="362">
        <f t="shared" si="13"/>
        <v>0</v>
      </c>
      <c r="L84" s="162"/>
    </row>
    <row r="85" spans="2:12" ht="30" customHeight="1" x14ac:dyDescent="0.3">
      <c r="B85" s="42" t="str">
        <f t="shared" si="12"/>
        <v>LCseP</v>
      </c>
      <c r="C85" s="42">
        <f>IF(ISTEXT(D85),MAX($C$4:$C84)+1,"")</f>
        <v>79</v>
      </c>
      <c r="D85" s="192" t="s">
        <v>9</v>
      </c>
      <c r="E85" s="40" t="s">
        <v>529</v>
      </c>
      <c r="F85" s="371" t="s">
        <v>43</v>
      </c>
      <c r="G85" s="358"/>
      <c r="H85" s="365"/>
      <c r="I85" s="369">
        <f t="shared" si="10"/>
        <v>3</v>
      </c>
      <c r="J85" s="370">
        <f t="shared" si="11"/>
        <v>0</v>
      </c>
      <c r="K85" s="362">
        <f t="shared" si="13"/>
        <v>0</v>
      </c>
      <c r="L85" s="162"/>
    </row>
    <row r="86" spans="2:12" ht="30" customHeight="1" x14ac:dyDescent="0.3">
      <c r="B86" s="42" t="str">
        <f t="shared" si="12"/>
        <v>LCseP</v>
      </c>
      <c r="C86" s="42">
        <f>IF(ISTEXT(D86),MAX($C$4:$C85)+1,"")</f>
        <v>80</v>
      </c>
      <c r="D86" s="192" t="s">
        <v>9</v>
      </c>
      <c r="E86" s="40" t="s">
        <v>530</v>
      </c>
      <c r="F86" s="371" t="s">
        <v>43</v>
      </c>
      <c r="G86" s="358"/>
      <c r="H86" s="365"/>
      <c r="I86" s="369">
        <f t="shared" si="10"/>
        <v>3</v>
      </c>
      <c r="J86" s="370">
        <f t="shared" si="11"/>
        <v>0</v>
      </c>
      <c r="K86" s="362">
        <f t="shared" si="13"/>
        <v>0</v>
      </c>
      <c r="L86" s="162"/>
    </row>
    <row r="87" spans="2:12" ht="30" customHeight="1" x14ac:dyDescent="0.3">
      <c r="B87" s="42" t="str">
        <f t="shared" si="12"/>
        <v>LCseP</v>
      </c>
      <c r="C87" s="42">
        <f>IF(ISTEXT(D87),MAX($C$4:$C86)+1,"")</f>
        <v>81</v>
      </c>
      <c r="D87" s="192" t="s">
        <v>9</v>
      </c>
      <c r="E87" s="40" t="s">
        <v>531</v>
      </c>
      <c r="F87" s="371" t="s">
        <v>43</v>
      </c>
      <c r="G87" s="358"/>
      <c r="H87" s="365"/>
      <c r="I87" s="369">
        <f t="shared" si="10"/>
        <v>3</v>
      </c>
      <c r="J87" s="370">
        <f t="shared" si="11"/>
        <v>0</v>
      </c>
      <c r="K87" s="362">
        <f t="shared" si="13"/>
        <v>0</v>
      </c>
      <c r="L87" s="162"/>
    </row>
    <row r="88" spans="2:12" ht="30" customHeight="1" x14ac:dyDescent="0.3">
      <c r="B88" s="42" t="str">
        <f t="shared" si="12"/>
        <v>LCseP</v>
      </c>
      <c r="C88" s="42">
        <f>IF(ISTEXT(D88),MAX($C$4:$C87)+1,"")</f>
        <v>82</v>
      </c>
      <c r="D88" s="192" t="s">
        <v>9</v>
      </c>
      <c r="E88" s="40" t="s">
        <v>532</v>
      </c>
      <c r="F88" s="371" t="s">
        <v>43</v>
      </c>
      <c r="G88" s="358"/>
      <c r="H88" s="365"/>
      <c r="I88" s="369">
        <f t="shared" si="10"/>
        <v>3</v>
      </c>
      <c r="J88" s="370">
        <f t="shared" si="11"/>
        <v>0</v>
      </c>
      <c r="K88" s="362">
        <f t="shared" si="13"/>
        <v>0</v>
      </c>
      <c r="L88" s="162"/>
    </row>
    <row r="89" spans="2:12" ht="41.4" x14ac:dyDescent="0.3">
      <c r="B89" s="42" t="str">
        <f t="shared" si="12"/>
        <v>LCseP</v>
      </c>
      <c r="C89" s="42">
        <f>IF(ISTEXT(D89),MAX($C$4:$C88)+1,"")</f>
        <v>83</v>
      </c>
      <c r="D89" s="192" t="s">
        <v>9</v>
      </c>
      <c r="E89" s="40" t="s">
        <v>533</v>
      </c>
      <c r="F89" s="371" t="s">
        <v>43</v>
      </c>
      <c r="G89" s="358"/>
      <c r="H89" s="365"/>
      <c r="I89" s="369">
        <f t="shared" si="10"/>
        <v>3</v>
      </c>
      <c r="J89" s="370">
        <f t="shared" si="11"/>
        <v>0</v>
      </c>
      <c r="K89" s="362">
        <f t="shared" si="13"/>
        <v>0</v>
      </c>
      <c r="L89" s="162"/>
    </row>
    <row r="90" spans="2:12" ht="30" customHeight="1" x14ac:dyDescent="0.3">
      <c r="B90" s="42" t="str">
        <f t="shared" si="12"/>
        <v>LCseP</v>
      </c>
      <c r="C90" s="42">
        <f>IF(ISTEXT(D90),MAX($C$4:$C89)+1,"")</f>
        <v>84</v>
      </c>
      <c r="D90" s="192" t="s">
        <v>9</v>
      </c>
      <c r="E90" s="40" t="s">
        <v>534</v>
      </c>
      <c r="F90" s="371" t="s">
        <v>43</v>
      </c>
      <c r="G90" s="358"/>
      <c r="H90" s="365"/>
      <c r="I90" s="369">
        <f t="shared" ref="I90:I107" si="14">VLOOKUP($D90,SpecData,2,FALSE)</f>
        <v>3</v>
      </c>
      <c r="J90" s="370">
        <f t="shared" ref="J90:J107" si="15">VLOOKUP($F90,AvailabilityData,2,FALSE)</f>
        <v>0</v>
      </c>
      <c r="K90" s="362">
        <f t="shared" si="13"/>
        <v>0</v>
      </c>
      <c r="L90" s="162"/>
    </row>
    <row r="91" spans="2:12" ht="30" customHeight="1" x14ac:dyDescent="0.3">
      <c r="B91" s="42" t="str">
        <f t="shared" si="12"/>
        <v>LCseP</v>
      </c>
      <c r="C91" s="42">
        <f>IF(ISTEXT(D91),MAX($C$4:$C90)+1,"")</f>
        <v>85</v>
      </c>
      <c r="D91" s="192" t="s">
        <v>9</v>
      </c>
      <c r="E91" s="40" t="s">
        <v>535</v>
      </c>
      <c r="F91" s="371" t="s">
        <v>43</v>
      </c>
      <c r="G91" s="358"/>
      <c r="H91" s="365"/>
      <c r="I91" s="369">
        <f t="shared" si="14"/>
        <v>3</v>
      </c>
      <c r="J91" s="370">
        <f t="shared" si="15"/>
        <v>0</v>
      </c>
      <c r="K91" s="362">
        <f t="shared" si="13"/>
        <v>0</v>
      </c>
      <c r="L91" s="162"/>
    </row>
    <row r="92" spans="2:12" ht="30" customHeight="1" x14ac:dyDescent="0.3">
      <c r="B92" s="42" t="str">
        <f t="shared" si="12"/>
        <v>LCseP</v>
      </c>
      <c r="C92" s="42">
        <f>IF(ISTEXT(D92),MAX($C$4:$C91)+1,"")</f>
        <v>86</v>
      </c>
      <c r="D92" s="192" t="s">
        <v>9</v>
      </c>
      <c r="E92" s="40" t="s">
        <v>536</v>
      </c>
      <c r="F92" s="371" t="s">
        <v>43</v>
      </c>
      <c r="G92" s="358"/>
      <c r="H92" s="365"/>
      <c r="I92" s="369">
        <f t="shared" si="14"/>
        <v>3</v>
      </c>
      <c r="J92" s="370">
        <f t="shared" si="15"/>
        <v>0</v>
      </c>
      <c r="K92" s="362">
        <f t="shared" si="13"/>
        <v>0</v>
      </c>
      <c r="L92" s="162"/>
    </row>
    <row r="93" spans="2:12" ht="30" customHeight="1" x14ac:dyDescent="0.3">
      <c r="B93" s="42" t="str">
        <f t="shared" si="12"/>
        <v>LCseP</v>
      </c>
      <c r="C93" s="42">
        <f>IF(ISTEXT(D93),MAX($C$4:$C92)+1,"")</f>
        <v>87</v>
      </c>
      <c r="D93" s="192" t="s">
        <v>9</v>
      </c>
      <c r="E93" s="40" t="s">
        <v>537</v>
      </c>
      <c r="F93" s="371" t="s">
        <v>43</v>
      </c>
      <c r="G93" s="358"/>
      <c r="H93" s="365"/>
      <c r="I93" s="369">
        <f t="shared" si="14"/>
        <v>3</v>
      </c>
      <c r="J93" s="370">
        <f t="shared" si="15"/>
        <v>0</v>
      </c>
      <c r="K93" s="362">
        <f t="shared" si="13"/>
        <v>0</v>
      </c>
      <c r="L93" s="162"/>
    </row>
    <row r="94" spans="2:12" ht="30" customHeight="1" x14ac:dyDescent="0.3">
      <c r="B94" s="42" t="str">
        <f t="shared" si="12"/>
        <v>LCseP</v>
      </c>
      <c r="C94" s="42">
        <f>IF(ISTEXT(D94),MAX($C$4:$C93)+1,"")</f>
        <v>88</v>
      </c>
      <c r="D94" s="192" t="s">
        <v>9</v>
      </c>
      <c r="E94" s="40" t="s">
        <v>538</v>
      </c>
      <c r="F94" s="371" t="s">
        <v>43</v>
      </c>
      <c r="G94" s="358"/>
      <c r="H94" s="365"/>
      <c r="I94" s="369">
        <f t="shared" si="14"/>
        <v>3</v>
      </c>
      <c r="J94" s="370">
        <f t="shared" si="15"/>
        <v>0</v>
      </c>
      <c r="K94" s="362">
        <f t="shared" si="13"/>
        <v>0</v>
      </c>
      <c r="L94" s="162"/>
    </row>
    <row r="95" spans="2:12" ht="30" customHeight="1" x14ac:dyDescent="0.3">
      <c r="B95" s="42" t="str">
        <f t="shared" si="12"/>
        <v>LCseP</v>
      </c>
      <c r="C95" s="42">
        <f>IF(ISTEXT(D95),MAX($C$4:$C94)+1,"")</f>
        <v>89</v>
      </c>
      <c r="D95" s="192" t="s">
        <v>9</v>
      </c>
      <c r="E95" s="40" t="s">
        <v>539</v>
      </c>
      <c r="F95" s="371" t="s">
        <v>43</v>
      </c>
      <c r="G95" s="358"/>
      <c r="H95" s="365"/>
      <c r="I95" s="369">
        <f t="shared" si="14"/>
        <v>3</v>
      </c>
      <c r="J95" s="370">
        <f t="shared" si="15"/>
        <v>0</v>
      </c>
      <c r="K95" s="362">
        <f t="shared" si="13"/>
        <v>0</v>
      </c>
      <c r="L95" s="162"/>
    </row>
    <row r="96" spans="2:12" ht="30" customHeight="1" x14ac:dyDescent="0.3">
      <c r="B96" s="42" t="str">
        <f t="shared" si="12"/>
        <v>LCseP</v>
      </c>
      <c r="C96" s="42">
        <f>IF(ISTEXT(D96),MAX($C$4:$C95)+1,"")</f>
        <v>90</v>
      </c>
      <c r="D96" s="192" t="s">
        <v>9</v>
      </c>
      <c r="E96" s="40" t="s">
        <v>540</v>
      </c>
      <c r="F96" s="371" t="s">
        <v>43</v>
      </c>
      <c r="G96" s="358"/>
      <c r="H96" s="365"/>
      <c r="I96" s="369">
        <f t="shared" si="14"/>
        <v>3</v>
      </c>
      <c r="J96" s="370">
        <f t="shared" si="15"/>
        <v>0</v>
      </c>
      <c r="K96" s="362">
        <f t="shared" si="13"/>
        <v>0</v>
      </c>
      <c r="L96" s="162"/>
    </row>
    <row r="97" spans="2:12" ht="30" customHeight="1" x14ac:dyDescent="0.3">
      <c r="B97" s="42" t="str">
        <f t="shared" si="12"/>
        <v>LCseP</v>
      </c>
      <c r="C97" s="42">
        <f>IF(ISTEXT(D97),MAX($C$4:$C96)+1,"")</f>
        <v>91</v>
      </c>
      <c r="D97" s="192" t="s">
        <v>10</v>
      </c>
      <c r="E97" s="40" t="s">
        <v>541</v>
      </c>
      <c r="F97" s="371" t="s">
        <v>43</v>
      </c>
      <c r="G97" s="358"/>
      <c r="H97" s="365"/>
      <c r="I97" s="369">
        <f t="shared" si="14"/>
        <v>2</v>
      </c>
      <c r="J97" s="370">
        <f t="shared" si="15"/>
        <v>0</v>
      </c>
      <c r="K97" s="362">
        <f t="shared" si="13"/>
        <v>0</v>
      </c>
      <c r="L97" s="162"/>
    </row>
    <row r="98" spans="2:12" ht="30" customHeight="1" x14ac:dyDescent="0.3">
      <c r="B98" s="42" t="str">
        <f t="shared" si="12"/>
        <v>LCseP</v>
      </c>
      <c r="C98" s="42">
        <f>IF(ISTEXT(D98),MAX($C$4:$C97)+1,"")</f>
        <v>92</v>
      </c>
      <c r="D98" s="192" t="s">
        <v>9</v>
      </c>
      <c r="E98" s="40" t="s">
        <v>542</v>
      </c>
      <c r="F98" s="371" t="s">
        <v>43</v>
      </c>
      <c r="G98" s="358"/>
      <c r="H98" s="365"/>
      <c r="I98" s="369">
        <f t="shared" si="14"/>
        <v>3</v>
      </c>
      <c r="J98" s="370">
        <f t="shared" si="15"/>
        <v>0</v>
      </c>
      <c r="K98" s="362">
        <f t="shared" si="13"/>
        <v>0</v>
      </c>
      <c r="L98" s="162"/>
    </row>
    <row r="99" spans="2:12" ht="30" customHeight="1" x14ac:dyDescent="0.3">
      <c r="B99" s="42" t="str">
        <f t="shared" si="12"/>
        <v>LCseP</v>
      </c>
      <c r="C99" s="42">
        <f>IF(ISTEXT(D99),MAX($C$4:$C98)+1,"")</f>
        <v>93</v>
      </c>
      <c r="D99" s="192" t="s">
        <v>10</v>
      </c>
      <c r="E99" s="40" t="s">
        <v>543</v>
      </c>
      <c r="F99" s="371" t="s">
        <v>43</v>
      </c>
      <c r="G99" s="358"/>
      <c r="H99" s="365"/>
      <c r="I99" s="369">
        <f t="shared" si="14"/>
        <v>2</v>
      </c>
      <c r="J99" s="370">
        <f t="shared" si="15"/>
        <v>0</v>
      </c>
      <c r="K99" s="362">
        <f t="shared" si="13"/>
        <v>0</v>
      </c>
      <c r="L99" s="162"/>
    </row>
    <row r="100" spans="2:12" ht="30" customHeight="1" x14ac:dyDescent="0.3">
      <c r="B100" s="42" t="str">
        <f t="shared" si="12"/>
        <v>LCseP</v>
      </c>
      <c r="C100" s="42">
        <f>IF(ISTEXT(D100),MAX($C$4:$C99)+1,"")</f>
        <v>94</v>
      </c>
      <c r="D100" s="192" t="s">
        <v>9</v>
      </c>
      <c r="E100" s="40" t="s">
        <v>544</v>
      </c>
      <c r="F100" s="371" t="s">
        <v>43</v>
      </c>
      <c r="G100" s="358"/>
      <c r="H100" s="365"/>
      <c r="I100" s="369">
        <f t="shared" si="14"/>
        <v>3</v>
      </c>
      <c r="J100" s="370">
        <f t="shared" si="15"/>
        <v>0</v>
      </c>
      <c r="K100" s="362">
        <f t="shared" si="13"/>
        <v>0</v>
      </c>
      <c r="L100" s="162"/>
    </row>
    <row r="101" spans="2:12" ht="30" customHeight="1" x14ac:dyDescent="0.3">
      <c r="B101" s="42" t="str">
        <f t="shared" si="12"/>
        <v>LCseP</v>
      </c>
      <c r="C101" s="42">
        <f>IF(ISTEXT(D101),MAX($C$4:$C100)+1,"")</f>
        <v>95</v>
      </c>
      <c r="D101" s="192" t="s">
        <v>10</v>
      </c>
      <c r="E101" s="40" t="s">
        <v>545</v>
      </c>
      <c r="F101" s="371" t="s">
        <v>43</v>
      </c>
      <c r="G101" s="358"/>
      <c r="H101" s="365"/>
      <c r="I101" s="369">
        <f t="shared" si="14"/>
        <v>2</v>
      </c>
      <c r="J101" s="370">
        <f t="shared" si="15"/>
        <v>0</v>
      </c>
      <c r="K101" s="362">
        <f t="shared" si="13"/>
        <v>0</v>
      </c>
      <c r="L101" s="162"/>
    </row>
    <row r="102" spans="2:12" ht="30" customHeight="1" x14ac:dyDescent="0.3">
      <c r="B102" s="42" t="str">
        <f t="shared" si="12"/>
        <v>LCseP</v>
      </c>
      <c r="C102" s="42">
        <f>IF(ISTEXT(D102),MAX($C$4:$C101)+1,"")</f>
        <v>96</v>
      </c>
      <c r="D102" s="192" t="s">
        <v>9</v>
      </c>
      <c r="E102" s="40" t="s">
        <v>546</v>
      </c>
      <c r="F102" s="371" t="s">
        <v>43</v>
      </c>
      <c r="G102" s="358"/>
      <c r="H102" s="365"/>
      <c r="I102" s="369">
        <f t="shared" si="14"/>
        <v>3</v>
      </c>
      <c r="J102" s="370">
        <f t="shared" si="15"/>
        <v>0</v>
      </c>
      <c r="K102" s="362">
        <f t="shared" si="13"/>
        <v>0</v>
      </c>
      <c r="L102" s="162"/>
    </row>
    <row r="103" spans="2:12" ht="55.2" x14ac:dyDescent="0.3">
      <c r="B103" s="42" t="str">
        <f t="shared" si="12"/>
        <v>LCseP</v>
      </c>
      <c r="C103" s="42">
        <f>IF(ISTEXT(D103),MAX($C$4:$C102)+1,"")</f>
        <v>97</v>
      </c>
      <c r="D103" s="192" t="s">
        <v>9</v>
      </c>
      <c r="E103" s="40" t="s">
        <v>547</v>
      </c>
      <c r="F103" s="371" t="s">
        <v>43</v>
      </c>
      <c r="G103" s="358"/>
      <c r="H103" s="365"/>
      <c r="I103" s="369">
        <f t="shared" si="14"/>
        <v>3</v>
      </c>
      <c r="J103" s="370">
        <f t="shared" si="15"/>
        <v>0</v>
      </c>
      <c r="K103" s="362">
        <f t="shared" si="13"/>
        <v>0</v>
      </c>
      <c r="L103" s="162"/>
    </row>
    <row r="104" spans="2:12" ht="30" customHeight="1" x14ac:dyDescent="0.3">
      <c r="B104" s="42" t="str">
        <f t="shared" si="12"/>
        <v>LCseP</v>
      </c>
      <c r="C104" s="42">
        <f>IF(ISTEXT(D104),MAX($C$4:$C103)+1,"")</f>
        <v>98</v>
      </c>
      <c r="D104" s="192" t="s">
        <v>9</v>
      </c>
      <c r="E104" s="40" t="s">
        <v>548</v>
      </c>
      <c r="F104" s="371" t="s">
        <v>43</v>
      </c>
      <c r="G104" s="358"/>
      <c r="H104" s="365"/>
      <c r="I104" s="369">
        <f t="shared" si="14"/>
        <v>3</v>
      </c>
      <c r="J104" s="370">
        <f t="shared" si="15"/>
        <v>0</v>
      </c>
      <c r="K104" s="362">
        <f t="shared" si="13"/>
        <v>0</v>
      </c>
      <c r="L104" s="162"/>
    </row>
    <row r="105" spans="2:12" ht="30" customHeight="1" x14ac:dyDescent="0.3">
      <c r="B105" s="42" t="str">
        <f t="shared" si="12"/>
        <v>LCseP</v>
      </c>
      <c r="C105" s="42">
        <f>IF(ISTEXT(D105),MAX($C$4:$C104)+1,"")</f>
        <v>99</v>
      </c>
      <c r="D105" s="192" t="s">
        <v>9</v>
      </c>
      <c r="E105" s="40" t="s">
        <v>549</v>
      </c>
      <c r="F105" s="371" t="s">
        <v>43</v>
      </c>
      <c r="G105" s="358"/>
      <c r="H105" s="365"/>
      <c r="I105" s="369">
        <f t="shared" si="14"/>
        <v>3</v>
      </c>
      <c r="J105" s="370">
        <f t="shared" si="15"/>
        <v>0</v>
      </c>
      <c r="K105" s="362">
        <f t="shared" si="13"/>
        <v>0</v>
      </c>
      <c r="L105" s="162"/>
    </row>
    <row r="106" spans="2:12" ht="41.4" x14ac:dyDescent="0.3">
      <c r="B106" s="42" t="str">
        <f t="shared" si="12"/>
        <v>LCseP</v>
      </c>
      <c r="C106" s="42">
        <f>IF(ISTEXT(D106),MAX($C$4:$C105)+1,"")</f>
        <v>100</v>
      </c>
      <c r="D106" s="192" t="s">
        <v>9</v>
      </c>
      <c r="E106" s="40" t="s">
        <v>550</v>
      </c>
      <c r="F106" s="371" t="s">
        <v>43</v>
      </c>
      <c r="G106" s="358"/>
      <c r="H106" s="365"/>
      <c r="I106" s="369">
        <f t="shared" si="14"/>
        <v>3</v>
      </c>
      <c r="J106" s="370">
        <f t="shared" si="15"/>
        <v>0</v>
      </c>
      <c r="K106" s="362">
        <f t="shared" si="13"/>
        <v>0</v>
      </c>
      <c r="L106" s="162"/>
    </row>
    <row r="107" spans="2:12" ht="41.4" x14ac:dyDescent="0.3">
      <c r="B107" s="42" t="str">
        <f t="shared" si="12"/>
        <v>LCseP</v>
      </c>
      <c r="C107" s="42">
        <f>IF(ISTEXT(D107),MAX($C$4:$C106)+1,"")</f>
        <v>101</v>
      </c>
      <c r="D107" s="192" t="s">
        <v>9</v>
      </c>
      <c r="E107" s="37" t="s">
        <v>551</v>
      </c>
      <c r="F107" s="371" t="s">
        <v>43</v>
      </c>
      <c r="G107" s="358"/>
      <c r="H107" s="365"/>
      <c r="I107" s="369">
        <f t="shared" si="14"/>
        <v>3</v>
      </c>
      <c r="J107" s="370">
        <f t="shared" si="15"/>
        <v>0</v>
      </c>
      <c r="K107" s="362">
        <f t="shared" si="13"/>
        <v>0</v>
      </c>
      <c r="L107" s="162"/>
    </row>
    <row r="108" spans="2:12" ht="30" customHeight="1" x14ac:dyDescent="0.3">
      <c r="B108" s="35" t="str">
        <f t="shared" si="12"/>
        <v/>
      </c>
      <c r="C108" s="35" t="str">
        <f>IF(ISTEXT(D108),MAX($C$4:$C107)+1,"")</f>
        <v/>
      </c>
      <c r="D108" s="2"/>
      <c r="E108" s="38" t="s">
        <v>2540</v>
      </c>
      <c r="F108" s="86"/>
      <c r="G108" s="28"/>
      <c r="H108" s="28"/>
      <c r="I108" s="28"/>
      <c r="J108" s="28"/>
      <c r="K108" s="28"/>
      <c r="L108" s="28"/>
    </row>
    <row r="109" spans="2:12" ht="30" customHeight="1" x14ac:dyDescent="0.3">
      <c r="B109" s="42" t="str">
        <f t="shared" si="12"/>
        <v>LCseP</v>
      </c>
      <c r="C109" s="42">
        <f>IF(ISTEXT(D109),MAX($C$4:$C107)+1,"")</f>
        <v>102</v>
      </c>
      <c r="D109" s="192" t="s">
        <v>11</v>
      </c>
      <c r="E109" s="41" t="s">
        <v>552</v>
      </c>
      <c r="F109" s="371" t="s">
        <v>43</v>
      </c>
      <c r="G109" s="358"/>
      <c r="H109" s="365"/>
      <c r="I109" s="369">
        <f t="shared" ref="I109:I115" si="16">VLOOKUP($D109,SpecData,2,FALSE)</f>
        <v>1</v>
      </c>
      <c r="J109" s="370">
        <f t="shared" ref="J109:J115" si="17">VLOOKUP($F109,AvailabilityData,2,FALSE)</f>
        <v>0</v>
      </c>
      <c r="K109" s="362">
        <f t="shared" si="13"/>
        <v>0</v>
      </c>
      <c r="L109" s="162"/>
    </row>
    <row r="110" spans="2:12" ht="30" customHeight="1" x14ac:dyDescent="0.3">
      <c r="B110" s="42" t="str">
        <f t="shared" si="12"/>
        <v>LCseP</v>
      </c>
      <c r="C110" s="42">
        <f>IF(ISTEXT(D110),MAX($C$4:$C109)+1,"")</f>
        <v>103</v>
      </c>
      <c r="D110" s="192" t="s">
        <v>11</v>
      </c>
      <c r="E110" s="39" t="s">
        <v>553</v>
      </c>
      <c r="F110" s="371" t="s">
        <v>43</v>
      </c>
      <c r="G110" s="358"/>
      <c r="H110" s="365"/>
      <c r="I110" s="369">
        <f t="shared" si="16"/>
        <v>1</v>
      </c>
      <c r="J110" s="370">
        <f t="shared" si="17"/>
        <v>0</v>
      </c>
      <c r="K110" s="362">
        <f t="shared" si="13"/>
        <v>0</v>
      </c>
      <c r="L110" s="162"/>
    </row>
    <row r="111" spans="2:12" ht="30" customHeight="1" x14ac:dyDescent="0.3">
      <c r="B111" s="42" t="str">
        <f t="shared" si="12"/>
        <v>LCseP</v>
      </c>
      <c r="C111" s="42">
        <f>IF(ISTEXT(D111),MAX($C$4:$C110)+1,"")</f>
        <v>104</v>
      </c>
      <c r="D111" s="192" t="s">
        <v>11</v>
      </c>
      <c r="E111" s="39" t="s">
        <v>554</v>
      </c>
      <c r="F111" s="371" t="s">
        <v>43</v>
      </c>
      <c r="G111" s="358"/>
      <c r="H111" s="365"/>
      <c r="I111" s="369">
        <f t="shared" si="16"/>
        <v>1</v>
      </c>
      <c r="J111" s="370">
        <f t="shared" si="17"/>
        <v>0</v>
      </c>
      <c r="K111" s="362">
        <f t="shared" si="13"/>
        <v>0</v>
      </c>
      <c r="L111" s="162"/>
    </row>
    <row r="112" spans="2:12" ht="30" customHeight="1" x14ac:dyDescent="0.3">
      <c r="B112" s="42" t="str">
        <f t="shared" si="12"/>
        <v>LCseP</v>
      </c>
      <c r="C112" s="42">
        <f>IF(ISTEXT(D112),MAX($C$4:$C111)+1,"")</f>
        <v>105</v>
      </c>
      <c r="D112" s="192" t="s">
        <v>11</v>
      </c>
      <c r="E112" s="39" t="s">
        <v>555</v>
      </c>
      <c r="F112" s="371" t="s">
        <v>43</v>
      </c>
      <c r="G112" s="358"/>
      <c r="H112" s="365"/>
      <c r="I112" s="369">
        <f t="shared" si="16"/>
        <v>1</v>
      </c>
      <c r="J112" s="370">
        <f t="shared" si="17"/>
        <v>0</v>
      </c>
      <c r="K112" s="362">
        <f t="shared" si="13"/>
        <v>0</v>
      </c>
      <c r="L112" s="162"/>
    </row>
    <row r="113" spans="2:12" ht="30" customHeight="1" x14ac:dyDescent="0.3">
      <c r="B113" s="42" t="str">
        <f t="shared" si="12"/>
        <v>LCseP</v>
      </c>
      <c r="C113" s="42">
        <f>IF(ISTEXT(D113),MAX($C$4:$C112)+1,"")</f>
        <v>106</v>
      </c>
      <c r="D113" s="192" t="s">
        <v>11</v>
      </c>
      <c r="E113" s="39" t="s">
        <v>556</v>
      </c>
      <c r="F113" s="371" t="s">
        <v>43</v>
      </c>
      <c r="G113" s="358"/>
      <c r="H113" s="365"/>
      <c r="I113" s="369">
        <f t="shared" si="16"/>
        <v>1</v>
      </c>
      <c r="J113" s="370">
        <f t="shared" si="17"/>
        <v>0</v>
      </c>
      <c r="K113" s="362">
        <f t="shared" si="13"/>
        <v>0</v>
      </c>
      <c r="L113" s="162"/>
    </row>
    <row r="114" spans="2:12" ht="30" customHeight="1" x14ac:dyDescent="0.3">
      <c r="B114" s="42" t="str">
        <f t="shared" si="12"/>
        <v>LCseP</v>
      </c>
      <c r="C114" s="42">
        <f>IF(ISTEXT(D114),MAX($C$4:$C113)+1,"")</f>
        <v>107</v>
      </c>
      <c r="D114" s="192" t="s">
        <v>9</v>
      </c>
      <c r="E114" s="39" t="s">
        <v>557</v>
      </c>
      <c r="F114" s="371" t="s">
        <v>43</v>
      </c>
      <c r="G114" s="358"/>
      <c r="H114" s="365"/>
      <c r="I114" s="369">
        <f t="shared" si="16"/>
        <v>3</v>
      </c>
      <c r="J114" s="370">
        <f t="shared" si="17"/>
        <v>0</v>
      </c>
      <c r="K114" s="362">
        <f t="shared" si="13"/>
        <v>0</v>
      </c>
      <c r="L114" s="162"/>
    </row>
    <row r="115" spans="2:12" ht="49.5" customHeight="1" x14ac:dyDescent="0.3">
      <c r="B115" s="42" t="str">
        <f t="shared" si="12"/>
        <v>LCseP</v>
      </c>
      <c r="C115" s="42">
        <f>IF(ISTEXT(D115),MAX($C$4:$C114)+1,"")</f>
        <v>108</v>
      </c>
      <c r="D115" s="192" t="s">
        <v>11</v>
      </c>
      <c r="E115" s="39" t="s">
        <v>558</v>
      </c>
      <c r="F115" s="371" t="s">
        <v>43</v>
      </c>
      <c r="G115" s="358"/>
      <c r="H115" s="365"/>
      <c r="I115" s="369">
        <f t="shared" si="16"/>
        <v>1</v>
      </c>
      <c r="J115" s="370">
        <f t="shared" si="17"/>
        <v>0</v>
      </c>
      <c r="K115" s="362">
        <f t="shared" si="13"/>
        <v>0</v>
      </c>
      <c r="L115" s="162"/>
    </row>
    <row r="116" spans="2:12" ht="18.75" customHeight="1" x14ac:dyDescent="0.3"/>
  </sheetData>
  <sheetProtection algorithmName="SHA-512" hashValue="kNpM2Z4Ks0fiNhYI1FY75/mP+v5hbmaV+Du96ghwTrixna1j2OzU7c8PVKDdTv6pWdPIXeRsho8sTbu9ENg8RQ==" saltValue="CXCNe5u9FZyTw/JvsU9m0g==" spinCount="100000" sheet="1" selectLockedCells="1"/>
  <conditionalFormatting sqref="D4:D8">
    <cfRule type="cellIs" dxfId="347" priority="10" operator="equal">
      <formula>"Important"</formula>
    </cfRule>
    <cfRule type="cellIs" dxfId="346" priority="11" operator="equal">
      <formula>"Crucial"</formula>
    </cfRule>
    <cfRule type="cellIs" dxfId="345" priority="12" operator="equal">
      <formula>"N/A"</formula>
    </cfRule>
  </conditionalFormatting>
  <conditionalFormatting sqref="D10:D27 D29:D56">
    <cfRule type="cellIs" dxfId="344" priority="4" operator="equal">
      <formula>"Important"</formula>
    </cfRule>
    <cfRule type="cellIs" dxfId="343" priority="5" operator="equal">
      <formula>"Crucial"</formula>
    </cfRule>
    <cfRule type="cellIs" dxfId="342" priority="6" operator="equal">
      <formula>"N/A"</formula>
    </cfRule>
  </conditionalFormatting>
  <conditionalFormatting sqref="D58:D107 D109:D115">
    <cfRule type="cellIs" dxfId="341" priority="1" operator="equal">
      <formula>"Important"</formula>
    </cfRule>
    <cfRule type="cellIs" dxfId="340" priority="2" operator="equal">
      <formula>"Crucial"</formula>
    </cfRule>
    <cfRule type="cellIs" dxfId="339" priority="3" operator="equal">
      <formula>"N/A"</formula>
    </cfRule>
  </conditionalFormatting>
  <conditionalFormatting sqref="F4:F115">
    <cfRule type="cellIs" dxfId="338" priority="16" operator="equal">
      <formula>"Function Not Available"</formula>
    </cfRule>
    <cfRule type="cellIs" dxfId="337" priority="17" operator="equal">
      <formula>"Function Available"</formula>
    </cfRule>
    <cfRule type="cellIs" dxfId="336" priority="18" operator="equal">
      <formula>"Exception"</formula>
    </cfRule>
  </conditionalFormatting>
  <dataValidations count="3">
    <dataValidation type="list" allowBlank="1" showInputMessage="1" showErrorMessage="1" sqref="F4:F5" xr:uid="{00000000-0002-0000-0B00-000000000000}">
      <formula1>AvailabilityType</formula1>
    </dataValidation>
    <dataValidation type="list" allowBlank="1" showInputMessage="1" showErrorMessage="1" sqref="D4:D8 D10:D27 D29:D56 D58:D107 D109:D115" xr:uid="{A10956E1-6B34-480C-ABA2-E28588BC1D19}">
      <formula1>SpecType</formula1>
    </dataValidation>
    <dataValidation type="list" allowBlank="1" showInputMessage="1" showErrorMessage="1" errorTitle="Invalid specification type" error="Please enter a Specification type from the drop-down list." sqref="F6:F8 F10:F27 F29:F56 F58:F107 F109:F115" xr:uid="{00000000-0002-0000-0B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FFCC00"/>
  </sheetPr>
  <dimension ref="A1:M51"/>
  <sheetViews>
    <sheetView showGridLines="0" zoomScale="90" zoomScaleNormal="90" zoomScalePageLayoutView="70" workbookViewId="0">
      <selection activeCell="F4" sqref="F4"/>
    </sheetView>
  </sheetViews>
  <sheetFormatPr defaultColWidth="0" defaultRowHeight="14.4" zeroHeight="1" x14ac:dyDescent="0.3"/>
  <cols>
    <col min="1" max="1" width="1"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2" customWidth="1"/>
    <col min="14" max="16384" width="9.21875" hidden="1"/>
  </cols>
  <sheetData>
    <row r="1" spans="2:12" ht="1.95" customHeight="1" x14ac:dyDescent="0.3"/>
    <row r="2" spans="2:12" s="24" customFormat="1" ht="129" customHeight="1" thickBot="1" x14ac:dyDescent="0.3">
      <c r="B2" s="147" t="s">
        <v>44</v>
      </c>
      <c r="C2" s="148" t="s">
        <v>45</v>
      </c>
      <c r="D2" s="148" t="s">
        <v>46</v>
      </c>
      <c r="E2" s="148" t="s">
        <v>559</v>
      </c>
      <c r="F2" s="148" t="s">
        <v>42</v>
      </c>
      <c r="G2" s="149" t="s">
        <v>48</v>
      </c>
      <c r="H2" s="149" t="s">
        <v>49</v>
      </c>
      <c r="I2" s="150" t="s">
        <v>50</v>
      </c>
      <c r="J2" s="150" t="s">
        <v>51</v>
      </c>
      <c r="K2" s="151" t="s">
        <v>14</v>
      </c>
      <c r="L2" s="152" t="s">
        <v>52</v>
      </c>
    </row>
    <row r="3" spans="2:12" ht="16.2" thickBot="1" x14ac:dyDescent="0.35">
      <c r="B3" s="7" t="s">
        <v>560</v>
      </c>
      <c r="C3" s="7"/>
      <c r="D3" s="7"/>
      <c r="E3" s="7"/>
      <c r="F3" s="7"/>
      <c r="G3" s="30" t="s">
        <v>54</v>
      </c>
      <c r="H3" s="6">
        <f>COUNTA(D4:D305)</f>
        <v>44</v>
      </c>
      <c r="I3" s="19"/>
      <c r="J3" s="20" t="s">
        <v>55</v>
      </c>
      <c r="K3" s="21">
        <f>SUM(K4:K305)</f>
        <v>0</v>
      </c>
      <c r="L3" s="7"/>
    </row>
    <row r="4" spans="2:12" ht="30" customHeight="1" x14ac:dyDescent="0.3">
      <c r="B4" s="33" t="s">
        <v>561</v>
      </c>
      <c r="C4" s="1">
        <v>1</v>
      </c>
      <c r="D4" s="192" t="s">
        <v>9</v>
      </c>
      <c r="E4" s="40" t="s">
        <v>562</v>
      </c>
      <c r="F4" s="357" t="s">
        <v>43</v>
      </c>
      <c r="G4" s="358" t="s">
        <v>58</v>
      </c>
      <c r="H4" s="359">
        <f>COUNTIF(F4:F305,"Select from Drop Down")</f>
        <v>44</v>
      </c>
      <c r="I4" s="360">
        <f>VLOOKUP($D4,SpecData,2,FALSE)</f>
        <v>3</v>
      </c>
      <c r="J4" s="361">
        <f>VLOOKUP($F4,AvailabilityData,2,FALSE)</f>
        <v>0</v>
      </c>
      <c r="K4" s="362">
        <f>I4*J4</f>
        <v>0</v>
      </c>
      <c r="L4" s="162"/>
    </row>
    <row r="5" spans="2:12" ht="30" customHeight="1" x14ac:dyDescent="0.3">
      <c r="B5" s="33" t="str">
        <f>IF(C5="","",$B$4)</f>
        <v>LCseM</v>
      </c>
      <c r="C5" s="1">
        <f>IF(ISTEXT(D5),MAX($C$4:$C4)+1,"")</f>
        <v>2</v>
      </c>
      <c r="D5" s="192" t="s">
        <v>9</v>
      </c>
      <c r="E5" s="40" t="s">
        <v>563</v>
      </c>
      <c r="F5" s="357" t="s">
        <v>43</v>
      </c>
      <c r="G5" s="358" t="s">
        <v>60</v>
      </c>
      <c r="H5" s="359">
        <f>COUNTIF(F4:F305,"Function Available")</f>
        <v>0</v>
      </c>
      <c r="I5" s="360">
        <f>VLOOKUP($D5,SpecData,2,FALSE)</f>
        <v>3</v>
      </c>
      <c r="J5" s="361">
        <f>VLOOKUP($F5,AvailabilityData,2,FALSE)</f>
        <v>0</v>
      </c>
      <c r="K5" s="362">
        <f>I5*J5</f>
        <v>0</v>
      </c>
      <c r="L5" s="162"/>
    </row>
    <row r="6" spans="2:12" ht="30" customHeight="1" x14ac:dyDescent="0.3">
      <c r="B6" s="33" t="str">
        <f t="shared" ref="B6:B27" si="0">IF(C6="","",$B$4)</f>
        <v>LCseM</v>
      </c>
      <c r="C6" s="1">
        <f>IF(ISTEXT(D6),MAX($C$4:$C5)+1,"")</f>
        <v>3</v>
      </c>
      <c r="D6" s="192" t="s">
        <v>9</v>
      </c>
      <c r="E6" s="40" t="s">
        <v>2462</v>
      </c>
      <c r="F6" s="357" t="s">
        <v>43</v>
      </c>
      <c r="G6" s="358" t="s">
        <v>63</v>
      </c>
      <c r="H6" s="365">
        <f>COUNTIF(F4:F305,"Function Not Available")</f>
        <v>0</v>
      </c>
      <c r="I6" s="360">
        <f t="shared" ref="I6:I14" si="1">VLOOKUP($D6,SpecData,2,FALSE)</f>
        <v>3</v>
      </c>
      <c r="J6" s="361">
        <f t="shared" ref="J6:J14" si="2">VLOOKUP($F6,AvailabilityData,2,FALSE)</f>
        <v>0</v>
      </c>
      <c r="K6" s="388">
        <f t="shared" ref="K6:K14" si="3">I6*J6</f>
        <v>0</v>
      </c>
      <c r="L6" s="162"/>
    </row>
    <row r="7" spans="2:12" ht="30" customHeight="1" x14ac:dyDescent="0.3">
      <c r="B7" s="33" t="str">
        <f t="shared" si="0"/>
        <v>LCseM</v>
      </c>
      <c r="C7" s="1">
        <f>IF(ISTEXT(D7),MAX($C$4:$C6)+1,"")</f>
        <v>4</v>
      </c>
      <c r="D7" s="192" t="s">
        <v>9</v>
      </c>
      <c r="E7" s="40" t="s">
        <v>2461</v>
      </c>
      <c r="F7" s="357" t="s">
        <v>43</v>
      </c>
      <c r="G7" s="358" t="s">
        <v>65</v>
      </c>
      <c r="H7" s="365">
        <f>COUNTIF(F4:F305,"Exception")</f>
        <v>0</v>
      </c>
      <c r="I7" s="360">
        <f>VLOOKUP($D7,SpecData,2,FALSE)</f>
        <v>3</v>
      </c>
      <c r="J7" s="361">
        <f>VLOOKUP($F7,AvailabilityData,2,FALSE)</f>
        <v>0</v>
      </c>
      <c r="K7" s="362">
        <f>I7*J7</f>
        <v>0</v>
      </c>
      <c r="L7" s="162"/>
    </row>
    <row r="8" spans="2:12" ht="30" customHeight="1" x14ac:dyDescent="0.3">
      <c r="B8" s="33" t="str">
        <f t="shared" si="0"/>
        <v>LCseM</v>
      </c>
      <c r="C8" s="1">
        <f>IF(ISTEXT(D8),MAX($C$4:$C7)+1,"")</f>
        <v>5</v>
      </c>
      <c r="D8" s="192" t="s">
        <v>9</v>
      </c>
      <c r="E8" s="37" t="s">
        <v>564</v>
      </c>
      <c r="F8" s="357" t="s">
        <v>43</v>
      </c>
      <c r="G8" s="358" t="s">
        <v>67</v>
      </c>
      <c r="H8" s="366">
        <f>COUNTIFS(D:D,"=Crucial",F:F,"=Select From Drop Down")</f>
        <v>35</v>
      </c>
      <c r="I8" s="360">
        <f t="shared" si="1"/>
        <v>3</v>
      </c>
      <c r="J8" s="361">
        <f t="shared" si="2"/>
        <v>0</v>
      </c>
      <c r="K8" s="362">
        <f t="shared" si="3"/>
        <v>0</v>
      </c>
      <c r="L8" s="162"/>
    </row>
    <row r="9" spans="2:12" ht="30" customHeight="1" x14ac:dyDescent="0.3">
      <c r="B9" s="35" t="str">
        <f>IF(C9="","",$B$4)</f>
        <v/>
      </c>
      <c r="C9" s="35" t="str">
        <f>IF(ISTEXT(D9),MAX($C$4:$C8)+1,"")</f>
        <v/>
      </c>
      <c r="D9" s="2"/>
      <c r="E9" s="38" t="s">
        <v>565</v>
      </c>
      <c r="F9" s="86"/>
      <c r="G9" s="28"/>
      <c r="H9" s="28"/>
      <c r="I9" s="28"/>
      <c r="J9" s="28"/>
      <c r="K9" s="28"/>
      <c r="L9" s="28"/>
    </row>
    <row r="10" spans="2:12" ht="30" customHeight="1" x14ac:dyDescent="0.3">
      <c r="B10" s="33" t="str">
        <f t="shared" si="0"/>
        <v>LCseM</v>
      </c>
      <c r="C10" s="1">
        <f>IF(ISTEXT(D10),MAX($C$4:$C8)+1,"")</f>
        <v>6</v>
      </c>
      <c r="D10" s="192" t="s">
        <v>9</v>
      </c>
      <c r="E10" s="41" t="s">
        <v>566</v>
      </c>
      <c r="F10" s="357" t="s">
        <v>43</v>
      </c>
      <c r="G10" s="358" t="s">
        <v>69</v>
      </c>
      <c r="H10" s="366">
        <f>COUNTIFS(D:D,"=Crucial",F:F,"=Function Available")</f>
        <v>0</v>
      </c>
      <c r="I10" s="360">
        <f t="shared" si="1"/>
        <v>3</v>
      </c>
      <c r="J10" s="361">
        <f t="shared" si="2"/>
        <v>0</v>
      </c>
      <c r="K10" s="388">
        <f t="shared" si="3"/>
        <v>0</v>
      </c>
      <c r="L10" s="162"/>
    </row>
    <row r="11" spans="2:12" ht="30" customHeight="1" x14ac:dyDescent="0.3">
      <c r="B11" s="33" t="str">
        <f t="shared" si="0"/>
        <v>LCseM</v>
      </c>
      <c r="C11" s="1">
        <f>IF(ISTEXT(D11),MAX($C$4:$C10)+1,"")</f>
        <v>7</v>
      </c>
      <c r="D11" s="192" t="s">
        <v>9</v>
      </c>
      <c r="E11" s="41" t="s">
        <v>567</v>
      </c>
      <c r="F11" s="357" t="s">
        <v>43</v>
      </c>
      <c r="G11" s="358" t="s">
        <v>71</v>
      </c>
      <c r="H11" s="366">
        <f>COUNTIFS(D:D,"=Crucial",F:F,"=Function Not Available")</f>
        <v>0</v>
      </c>
      <c r="I11" s="360">
        <f t="shared" si="1"/>
        <v>3</v>
      </c>
      <c r="J11" s="361">
        <f t="shared" si="2"/>
        <v>0</v>
      </c>
      <c r="K11" s="388">
        <f t="shared" si="3"/>
        <v>0</v>
      </c>
      <c r="L11" s="162"/>
    </row>
    <row r="12" spans="2:12" ht="30" customHeight="1" x14ac:dyDescent="0.3">
      <c r="B12" s="33" t="str">
        <f t="shared" si="0"/>
        <v>LCseM</v>
      </c>
      <c r="C12" s="1">
        <f>IF(ISTEXT(D12),MAX($C$4:$C11)+1,"")</f>
        <v>8</v>
      </c>
      <c r="D12" s="192" t="s">
        <v>9</v>
      </c>
      <c r="E12" s="41" t="s">
        <v>568</v>
      </c>
      <c r="F12" s="357" t="s">
        <v>43</v>
      </c>
      <c r="G12" s="389" t="s">
        <v>73</v>
      </c>
      <c r="H12" s="390">
        <f>COUNTIFS(D:D,"=Crucial",F:F,"=Exception")</f>
        <v>0</v>
      </c>
      <c r="I12" s="360">
        <f t="shared" si="1"/>
        <v>3</v>
      </c>
      <c r="J12" s="361">
        <f t="shared" si="2"/>
        <v>0</v>
      </c>
      <c r="K12" s="388">
        <f t="shared" si="3"/>
        <v>0</v>
      </c>
      <c r="L12" s="162"/>
    </row>
    <row r="13" spans="2:12" ht="30" customHeight="1" x14ac:dyDescent="0.3">
      <c r="B13" s="33" t="str">
        <f t="shared" si="0"/>
        <v>LCseM</v>
      </c>
      <c r="C13" s="1">
        <f>IF(ISTEXT(D13),MAX($C$4:$C12)+1,"")</f>
        <v>9</v>
      </c>
      <c r="D13" s="192" t="s">
        <v>9</v>
      </c>
      <c r="E13" s="41" t="s">
        <v>569</v>
      </c>
      <c r="F13" s="357" t="s">
        <v>43</v>
      </c>
      <c r="G13" s="358" t="s">
        <v>75</v>
      </c>
      <c r="H13" s="366">
        <f>COUNTIFS(D:D,"=Important",F:F,"=Select From Drop Down")</f>
        <v>7</v>
      </c>
      <c r="I13" s="391">
        <f t="shared" si="1"/>
        <v>3</v>
      </c>
      <c r="J13" s="392">
        <f t="shared" si="2"/>
        <v>0</v>
      </c>
      <c r="K13" s="393">
        <f t="shared" si="3"/>
        <v>0</v>
      </c>
      <c r="L13" s="163"/>
    </row>
    <row r="14" spans="2:12" ht="42" customHeight="1" x14ac:dyDescent="0.3">
      <c r="B14" s="33" t="str">
        <f t="shared" si="0"/>
        <v>LCseM</v>
      </c>
      <c r="C14" s="1">
        <f>IF(ISTEXT(D14),MAX($C$4:$C13)+1,"")</f>
        <v>10</v>
      </c>
      <c r="D14" s="192" t="s">
        <v>9</v>
      </c>
      <c r="E14" s="40" t="s">
        <v>570</v>
      </c>
      <c r="F14" s="357" t="s">
        <v>43</v>
      </c>
      <c r="G14" s="358" t="s">
        <v>77</v>
      </c>
      <c r="H14" s="366">
        <f>COUNTIFS(D:D,"=Important",F:F,"=Function Available")</f>
        <v>0</v>
      </c>
      <c r="I14" s="369">
        <f t="shared" si="1"/>
        <v>3</v>
      </c>
      <c r="J14" s="370">
        <f t="shared" si="2"/>
        <v>0</v>
      </c>
      <c r="K14" s="388">
        <f t="shared" si="3"/>
        <v>0</v>
      </c>
      <c r="L14" s="162"/>
    </row>
    <row r="15" spans="2:12" ht="41.4" x14ac:dyDescent="0.3">
      <c r="B15" s="33" t="str">
        <f t="shared" si="0"/>
        <v>LCseM</v>
      </c>
      <c r="C15" s="1">
        <f>IF(ISTEXT(D15),MAX($C$4:$C14)+1,"")</f>
        <v>11</v>
      </c>
      <c r="D15" s="192" t="s">
        <v>10</v>
      </c>
      <c r="E15" s="40" t="s">
        <v>571</v>
      </c>
      <c r="F15" s="357" t="s">
        <v>43</v>
      </c>
      <c r="G15" s="358" t="s">
        <v>80</v>
      </c>
      <c r="H15" s="366">
        <f>COUNTIFS(D:D,"=Important",F:F,"=Function Not Available")</f>
        <v>0</v>
      </c>
      <c r="I15" s="369">
        <f t="shared" ref="I15:I51" si="4">VLOOKUP($D15,SpecData,2,FALSE)</f>
        <v>2</v>
      </c>
      <c r="J15" s="370">
        <f t="shared" ref="J15:J51" si="5">VLOOKUP($F15,AvailabilityData,2,FALSE)</f>
        <v>0</v>
      </c>
      <c r="K15" s="388">
        <f t="shared" ref="K15:K27" si="6">I15*J15</f>
        <v>0</v>
      </c>
      <c r="L15" s="162"/>
    </row>
    <row r="16" spans="2:12" ht="41.4" x14ac:dyDescent="0.3">
      <c r="B16" s="33" t="str">
        <f t="shared" si="0"/>
        <v>LCseM</v>
      </c>
      <c r="C16" s="1">
        <f>IF(ISTEXT(D16),MAX($C$4:$C15)+1,"")</f>
        <v>12</v>
      </c>
      <c r="D16" s="192" t="s">
        <v>9</v>
      </c>
      <c r="E16" s="40" t="s">
        <v>572</v>
      </c>
      <c r="F16" s="357" t="s">
        <v>43</v>
      </c>
      <c r="G16" s="358" t="s">
        <v>82</v>
      </c>
      <c r="H16" s="366">
        <f>COUNTIFS(D:D,"=Important",F:F,"=Exception")</f>
        <v>0</v>
      </c>
      <c r="I16" s="369">
        <f t="shared" si="4"/>
        <v>3</v>
      </c>
      <c r="J16" s="370">
        <f t="shared" si="5"/>
        <v>0</v>
      </c>
      <c r="K16" s="388">
        <f t="shared" si="6"/>
        <v>0</v>
      </c>
      <c r="L16" s="162"/>
    </row>
    <row r="17" spans="2:12" ht="30" customHeight="1" x14ac:dyDescent="0.3">
      <c r="B17" s="33" t="str">
        <f t="shared" si="0"/>
        <v>LCseM</v>
      </c>
      <c r="C17" s="1">
        <f>IF(ISTEXT(D17),MAX($C$4:$C16)+1,"")</f>
        <v>13</v>
      </c>
      <c r="D17" s="192" t="s">
        <v>9</v>
      </c>
      <c r="E17" s="40" t="s">
        <v>573</v>
      </c>
      <c r="F17" s="357" t="s">
        <v>43</v>
      </c>
      <c r="G17" s="358" t="s">
        <v>84</v>
      </c>
      <c r="H17" s="366">
        <f>COUNTIFS(D:D,"=Minimal",F:F,"=Select From Drop Down")</f>
        <v>0</v>
      </c>
      <c r="I17" s="369">
        <f t="shared" si="4"/>
        <v>3</v>
      </c>
      <c r="J17" s="370">
        <f t="shared" si="5"/>
        <v>0</v>
      </c>
      <c r="K17" s="388">
        <f t="shared" si="6"/>
        <v>0</v>
      </c>
      <c r="L17" s="162"/>
    </row>
    <row r="18" spans="2:12" ht="30" customHeight="1" x14ac:dyDescent="0.3">
      <c r="B18" s="33" t="str">
        <f t="shared" si="0"/>
        <v>LCseM</v>
      </c>
      <c r="C18" s="1">
        <f>IF(ISTEXT(D18),MAX($C$4:$C17)+1,"")</f>
        <v>14</v>
      </c>
      <c r="D18" s="192" t="s">
        <v>10</v>
      </c>
      <c r="E18" s="40" t="s">
        <v>574</v>
      </c>
      <c r="F18" s="357" t="s">
        <v>43</v>
      </c>
      <c r="G18" s="358" t="s">
        <v>86</v>
      </c>
      <c r="H18" s="366">
        <f>COUNTIFS(D:D,"=Minimal",F:F,"=Function Available")</f>
        <v>0</v>
      </c>
      <c r="I18" s="369">
        <f t="shared" si="4"/>
        <v>2</v>
      </c>
      <c r="J18" s="370">
        <f t="shared" si="5"/>
        <v>0</v>
      </c>
      <c r="K18" s="388">
        <f t="shared" si="6"/>
        <v>0</v>
      </c>
      <c r="L18" s="162"/>
    </row>
    <row r="19" spans="2:12" ht="29.7" customHeight="1" x14ac:dyDescent="0.3">
      <c r="B19" s="35" t="str">
        <f t="shared" si="0"/>
        <v/>
      </c>
      <c r="C19" s="35" t="str">
        <f>IF(ISTEXT(D19),MAX($C$4:$C18)+1,"")</f>
        <v/>
      </c>
      <c r="D19" s="2"/>
      <c r="E19" s="38" t="s">
        <v>575</v>
      </c>
      <c r="F19" s="86"/>
      <c r="G19" s="28"/>
      <c r="H19" s="28"/>
      <c r="I19" s="28"/>
      <c r="J19" s="28"/>
      <c r="K19" s="28"/>
      <c r="L19" s="28"/>
    </row>
    <row r="20" spans="2:12" ht="30" customHeight="1" x14ac:dyDescent="0.3">
      <c r="B20" s="33" t="str">
        <f t="shared" si="0"/>
        <v>LCseM</v>
      </c>
      <c r="C20" s="1">
        <f>IF(ISTEXT(D20),MAX($C$4:$C18)+1,"")</f>
        <v>15</v>
      </c>
      <c r="D20" s="192" t="s">
        <v>9</v>
      </c>
      <c r="E20" s="41" t="s">
        <v>576</v>
      </c>
      <c r="F20" s="357" t="s">
        <v>43</v>
      </c>
      <c r="G20" s="358" t="s">
        <v>87</v>
      </c>
      <c r="H20" s="366">
        <f>COUNTIFS(D:D,"=Minimal",F:F,"=Function Not Available")</f>
        <v>0</v>
      </c>
      <c r="I20" s="369">
        <f t="shared" si="4"/>
        <v>3</v>
      </c>
      <c r="J20" s="370">
        <f t="shared" si="5"/>
        <v>0</v>
      </c>
      <c r="K20" s="388">
        <f t="shared" si="6"/>
        <v>0</v>
      </c>
      <c r="L20" s="162"/>
    </row>
    <row r="21" spans="2:12" ht="30" customHeight="1" x14ac:dyDescent="0.3">
      <c r="B21" s="33" t="str">
        <f t="shared" si="0"/>
        <v>LCseM</v>
      </c>
      <c r="C21" s="1">
        <f>IF(ISTEXT(D21),MAX($C$4:$C20)+1,"")</f>
        <v>16</v>
      </c>
      <c r="D21" s="192" t="s">
        <v>9</v>
      </c>
      <c r="E21" s="39" t="s">
        <v>577</v>
      </c>
      <c r="F21" s="357" t="s">
        <v>43</v>
      </c>
      <c r="G21" s="358" t="s">
        <v>88</v>
      </c>
      <c r="H21" s="366">
        <f>COUNTIFS(D:D,"=Minimal",F:F,"=Exception")</f>
        <v>0</v>
      </c>
      <c r="I21" s="369">
        <f t="shared" si="4"/>
        <v>3</v>
      </c>
      <c r="J21" s="370">
        <f t="shared" si="5"/>
        <v>0</v>
      </c>
      <c r="K21" s="388">
        <f t="shared" si="6"/>
        <v>0</v>
      </c>
      <c r="L21" s="162"/>
    </row>
    <row r="22" spans="2:12" ht="30" customHeight="1" x14ac:dyDescent="0.3">
      <c r="B22" s="33" t="str">
        <f t="shared" si="0"/>
        <v>LCseM</v>
      </c>
      <c r="C22" s="1">
        <f>IF(ISTEXT(D22),MAX($C$4:$C21)+1,"")</f>
        <v>17</v>
      </c>
      <c r="D22" s="192" t="s">
        <v>9</v>
      </c>
      <c r="E22" s="39" t="s">
        <v>578</v>
      </c>
      <c r="F22" s="357" t="s">
        <v>43</v>
      </c>
      <c r="G22" s="358"/>
      <c r="H22" s="365"/>
      <c r="I22" s="369">
        <f t="shared" si="4"/>
        <v>3</v>
      </c>
      <c r="J22" s="370">
        <f t="shared" si="5"/>
        <v>0</v>
      </c>
      <c r="K22" s="388">
        <f t="shared" si="6"/>
        <v>0</v>
      </c>
      <c r="L22" s="162"/>
    </row>
    <row r="23" spans="2:12" ht="30" customHeight="1" x14ac:dyDescent="0.3">
      <c r="B23" s="33" t="str">
        <f t="shared" si="0"/>
        <v>LCseM</v>
      </c>
      <c r="C23" s="1">
        <f>IF(ISTEXT(D23),MAX($C$4:$C22)+1,"")</f>
        <v>18</v>
      </c>
      <c r="D23" s="192" t="s">
        <v>9</v>
      </c>
      <c r="E23" s="39" t="s">
        <v>579</v>
      </c>
      <c r="F23" s="357" t="s">
        <v>43</v>
      </c>
      <c r="G23" s="358"/>
      <c r="H23" s="365"/>
      <c r="I23" s="369">
        <f t="shared" si="4"/>
        <v>3</v>
      </c>
      <c r="J23" s="370">
        <f t="shared" si="5"/>
        <v>0</v>
      </c>
      <c r="K23" s="388">
        <f t="shared" si="6"/>
        <v>0</v>
      </c>
      <c r="L23" s="162"/>
    </row>
    <row r="24" spans="2:12" ht="30" customHeight="1" x14ac:dyDescent="0.3">
      <c r="B24" s="33" t="str">
        <f t="shared" si="0"/>
        <v>LCseM</v>
      </c>
      <c r="C24" s="1">
        <f>IF(ISTEXT(D24),MAX($C$4:$C23)+1,"")</f>
        <v>19</v>
      </c>
      <c r="D24" s="192" t="s">
        <v>9</v>
      </c>
      <c r="E24" s="39" t="s">
        <v>580</v>
      </c>
      <c r="F24" s="357" t="s">
        <v>43</v>
      </c>
      <c r="G24" s="358"/>
      <c r="H24" s="365"/>
      <c r="I24" s="369">
        <f t="shared" si="4"/>
        <v>3</v>
      </c>
      <c r="J24" s="370">
        <f t="shared" si="5"/>
        <v>0</v>
      </c>
      <c r="K24" s="388">
        <f t="shared" si="6"/>
        <v>0</v>
      </c>
      <c r="L24" s="162"/>
    </row>
    <row r="25" spans="2:12" ht="30" customHeight="1" x14ac:dyDescent="0.3">
      <c r="B25" s="33" t="str">
        <f t="shared" si="0"/>
        <v>LCseM</v>
      </c>
      <c r="C25" s="1">
        <f>IF(ISTEXT(D25),MAX($C$4:$C24)+1,"")</f>
        <v>20</v>
      </c>
      <c r="D25" s="192" t="s">
        <v>9</v>
      </c>
      <c r="E25" s="39" t="s">
        <v>581</v>
      </c>
      <c r="F25" s="357" t="s">
        <v>43</v>
      </c>
      <c r="G25" s="358"/>
      <c r="H25" s="365"/>
      <c r="I25" s="369">
        <f t="shared" si="4"/>
        <v>3</v>
      </c>
      <c r="J25" s="370">
        <f t="shared" si="5"/>
        <v>0</v>
      </c>
      <c r="K25" s="388">
        <f t="shared" si="6"/>
        <v>0</v>
      </c>
      <c r="L25" s="162"/>
    </row>
    <row r="26" spans="2:12" ht="30" customHeight="1" x14ac:dyDescent="0.3">
      <c r="B26" s="33" t="str">
        <f t="shared" si="0"/>
        <v>LCseM</v>
      </c>
      <c r="C26" s="1">
        <f>IF(ISTEXT(D26),MAX($C$4:$C25)+1,"")</f>
        <v>21</v>
      </c>
      <c r="D26" s="192" t="s">
        <v>9</v>
      </c>
      <c r="E26" s="39" t="s">
        <v>582</v>
      </c>
      <c r="F26" s="357" t="s">
        <v>43</v>
      </c>
      <c r="G26" s="358"/>
      <c r="H26" s="365"/>
      <c r="I26" s="369">
        <f t="shared" si="4"/>
        <v>3</v>
      </c>
      <c r="J26" s="370">
        <f t="shared" si="5"/>
        <v>0</v>
      </c>
      <c r="K26" s="388">
        <f t="shared" si="6"/>
        <v>0</v>
      </c>
      <c r="L26" s="162"/>
    </row>
    <row r="27" spans="2:12" ht="33" customHeight="1" x14ac:dyDescent="0.3">
      <c r="B27" s="33" t="str">
        <f t="shared" si="0"/>
        <v>LCseM</v>
      </c>
      <c r="C27" s="1">
        <f>IF(ISTEXT(D27),MAX($C$4:$C26)+1,"")</f>
        <v>22</v>
      </c>
      <c r="D27" s="192" t="s">
        <v>10</v>
      </c>
      <c r="E27" s="40" t="s">
        <v>583</v>
      </c>
      <c r="F27" s="357" t="s">
        <v>43</v>
      </c>
      <c r="G27" s="389"/>
      <c r="H27" s="403"/>
      <c r="I27" s="372">
        <f t="shared" si="4"/>
        <v>2</v>
      </c>
      <c r="J27" s="373">
        <f t="shared" si="5"/>
        <v>0</v>
      </c>
      <c r="K27" s="393">
        <f t="shared" si="6"/>
        <v>0</v>
      </c>
      <c r="L27" s="162"/>
    </row>
    <row r="28" spans="2:12" ht="41.4" x14ac:dyDescent="0.3">
      <c r="B28" s="33" t="str">
        <f t="shared" ref="B28:B51" si="7">IF(C28="","",$B$4)</f>
        <v>LCseM</v>
      </c>
      <c r="C28" s="1">
        <f>IF(ISTEXT(D28),MAX($C$4:$C27)+1,"")</f>
        <v>23</v>
      </c>
      <c r="D28" s="192" t="s">
        <v>9</v>
      </c>
      <c r="E28" s="40" t="s">
        <v>584</v>
      </c>
      <c r="F28" s="357" t="s">
        <v>43</v>
      </c>
      <c r="G28" s="358"/>
      <c r="H28" s="365"/>
      <c r="I28" s="369">
        <f t="shared" si="4"/>
        <v>3</v>
      </c>
      <c r="J28" s="370">
        <f t="shared" si="5"/>
        <v>0</v>
      </c>
      <c r="K28" s="388">
        <f t="shared" ref="K28:K51" si="8">I28*J28</f>
        <v>0</v>
      </c>
      <c r="L28" s="162"/>
    </row>
    <row r="29" spans="2:12" ht="30" customHeight="1" x14ac:dyDescent="0.3">
      <c r="B29" s="33" t="str">
        <f t="shared" si="7"/>
        <v>LCseM</v>
      </c>
      <c r="C29" s="1">
        <f>IF(ISTEXT(D29),MAX($C$4:$C28)+1,"")</f>
        <v>24</v>
      </c>
      <c r="D29" s="192" t="s">
        <v>9</v>
      </c>
      <c r="E29" s="40" t="s">
        <v>585</v>
      </c>
      <c r="F29" s="357" t="s">
        <v>43</v>
      </c>
      <c r="G29" s="358"/>
      <c r="H29" s="365"/>
      <c r="I29" s="369">
        <f t="shared" si="4"/>
        <v>3</v>
      </c>
      <c r="J29" s="370">
        <f t="shared" si="5"/>
        <v>0</v>
      </c>
      <c r="K29" s="388">
        <f t="shared" si="8"/>
        <v>0</v>
      </c>
      <c r="L29" s="162"/>
    </row>
    <row r="30" spans="2:12" ht="30" customHeight="1" x14ac:dyDescent="0.3">
      <c r="B30" s="33" t="str">
        <f t="shared" si="7"/>
        <v>LCseM</v>
      </c>
      <c r="C30" s="1">
        <f>IF(ISTEXT(D30),MAX($C$4:$C29)+1,"")</f>
        <v>25</v>
      </c>
      <c r="D30" s="192" t="s">
        <v>9</v>
      </c>
      <c r="E30" s="40" t="s">
        <v>586</v>
      </c>
      <c r="F30" s="357" t="s">
        <v>43</v>
      </c>
      <c r="G30" s="358"/>
      <c r="H30" s="365"/>
      <c r="I30" s="369">
        <f t="shared" si="4"/>
        <v>3</v>
      </c>
      <c r="J30" s="370">
        <f t="shared" si="5"/>
        <v>0</v>
      </c>
      <c r="K30" s="388">
        <f t="shared" si="8"/>
        <v>0</v>
      </c>
      <c r="L30" s="162"/>
    </row>
    <row r="31" spans="2:12" ht="30" customHeight="1" x14ac:dyDescent="0.3">
      <c r="B31" s="33" t="str">
        <f t="shared" si="7"/>
        <v>LCseM</v>
      </c>
      <c r="C31" s="1">
        <f>IF(ISTEXT(D31),MAX($C$4:$C30)+1,"")</f>
        <v>26</v>
      </c>
      <c r="D31" s="192" t="s">
        <v>9</v>
      </c>
      <c r="E31" s="40" t="s">
        <v>587</v>
      </c>
      <c r="F31" s="357" t="s">
        <v>43</v>
      </c>
      <c r="G31" s="358"/>
      <c r="H31" s="365"/>
      <c r="I31" s="369">
        <f t="shared" si="4"/>
        <v>3</v>
      </c>
      <c r="J31" s="370">
        <f t="shared" si="5"/>
        <v>0</v>
      </c>
      <c r="K31" s="388">
        <f t="shared" si="8"/>
        <v>0</v>
      </c>
      <c r="L31" s="162"/>
    </row>
    <row r="32" spans="2:12" ht="30" customHeight="1" x14ac:dyDescent="0.3">
      <c r="B32" s="33" t="str">
        <f t="shared" si="7"/>
        <v>LCseM</v>
      </c>
      <c r="C32" s="1">
        <f>IF(ISTEXT(D32),MAX($C$4:$C31)+1,"")</f>
        <v>27</v>
      </c>
      <c r="D32" s="192" t="s">
        <v>9</v>
      </c>
      <c r="E32" s="40" t="s">
        <v>588</v>
      </c>
      <c r="F32" s="357" t="s">
        <v>43</v>
      </c>
      <c r="G32" s="358"/>
      <c r="H32" s="365"/>
      <c r="I32" s="369">
        <f t="shared" si="4"/>
        <v>3</v>
      </c>
      <c r="J32" s="370">
        <f t="shared" si="5"/>
        <v>0</v>
      </c>
      <c r="K32" s="388">
        <f t="shared" si="8"/>
        <v>0</v>
      </c>
      <c r="L32" s="162"/>
    </row>
    <row r="33" spans="2:12" ht="30" customHeight="1" x14ac:dyDescent="0.3">
      <c r="B33" s="33" t="str">
        <f t="shared" si="7"/>
        <v>LCseM</v>
      </c>
      <c r="C33" s="1">
        <f>IF(ISTEXT(D33),MAX($C$4:$C32)+1,"")</f>
        <v>28</v>
      </c>
      <c r="D33" s="192" t="s">
        <v>9</v>
      </c>
      <c r="E33" s="40" t="s">
        <v>589</v>
      </c>
      <c r="F33" s="357" t="s">
        <v>43</v>
      </c>
      <c r="G33" s="358"/>
      <c r="H33" s="365"/>
      <c r="I33" s="369">
        <f t="shared" si="4"/>
        <v>3</v>
      </c>
      <c r="J33" s="370">
        <f t="shared" si="5"/>
        <v>0</v>
      </c>
      <c r="K33" s="388">
        <f t="shared" si="8"/>
        <v>0</v>
      </c>
      <c r="L33" s="162"/>
    </row>
    <row r="34" spans="2:12" ht="30" customHeight="1" x14ac:dyDescent="0.3">
      <c r="B34" s="35" t="str">
        <f t="shared" si="7"/>
        <v/>
      </c>
      <c r="C34" s="35" t="str">
        <f>IF(ISTEXT(D34),MAX($C$4:$C33)+1,"")</f>
        <v/>
      </c>
      <c r="D34" s="2"/>
      <c r="E34" s="38" t="s">
        <v>590</v>
      </c>
      <c r="F34" s="86"/>
      <c r="G34" s="28"/>
      <c r="H34" s="28"/>
      <c r="I34" s="28"/>
      <c r="J34" s="28"/>
      <c r="K34" s="28"/>
      <c r="L34" s="28"/>
    </row>
    <row r="35" spans="2:12" ht="30" customHeight="1" x14ac:dyDescent="0.3">
      <c r="B35" s="33" t="str">
        <f t="shared" si="7"/>
        <v>LCseM</v>
      </c>
      <c r="C35" s="1">
        <f>IF(ISTEXT(D35),MAX($C$4:$C33)+1,"")</f>
        <v>29</v>
      </c>
      <c r="D35" s="192" t="s">
        <v>9</v>
      </c>
      <c r="E35" s="41" t="s">
        <v>591</v>
      </c>
      <c r="F35" s="357" t="s">
        <v>43</v>
      </c>
      <c r="G35" s="358"/>
      <c r="H35" s="365"/>
      <c r="I35" s="369">
        <f t="shared" si="4"/>
        <v>3</v>
      </c>
      <c r="J35" s="370">
        <f t="shared" si="5"/>
        <v>0</v>
      </c>
      <c r="K35" s="388">
        <f t="shared" si="8"/>
        <v>0</v>
      </c>
      <c r="L35" s="162"/>
    </row>
    <row r="36" spans="2:12" ht="30" customHeight="1" x14ac:dyDescent="0.3">
      <c r="B36" s="33" t="str">
        <f t="shared" si="7"/>
        <v>LCseM</v>
      </c>
      <c r="C36" s="1">
        <f>IF(ISTEXT(D36),MAX($C$4:$C35)+1,"")</f>
        <v>30</v>
      </c>
      <c r="D36" s="192" t="s">
        <v>9</v>
      </c>
      <c r="E36" s="39" t="s">
        <v>2430</v>
      </c>
      <c r="F36" s="357" t="s">
        <v>43</v>
      </c>
      <c r="G36" s="358"/>
      <c r="H36" s="365"/>
      <c r="I36" s="369">
        <f t="shared" si="4"/>
        <v>3</v>
      </c>
      <c r="J36" s="370">
        <f t="shared" si="5"/>
        <v>0</v>
      </c>
      <c r="K36" s="388">
        <f t="shared" si="8"/>
        <v>0</v>
      </c>
      <c r="L36" s="162"/>
    </row>
    <row r="37" spans="2:12" ht="30" customHeight="1" x14ac:dyDescent="0.3">
      <c r="B37" s="33" t="str">
        <f t="shared" si="7"/>
        <v>LCseM</v>
      </c>
      <c r="C37" s="1">
        <f>IF(ISTEXT(D37),MAX($C$4:$C36)+1,"")</f>
        <v>31</v>
      </c>
      <c r="D37" s="192" t="s">
        <v>9</v>
      </c>
      <c r="E37" s="39" t="s">
        <v>592</v>
      </c>
      <c r="F37" s="357" t="s">
        <v>43</v>
      </c>
      <c r="G37" s="358"/>
      <c r="H37" s="365"/>
      <c r="I37" s="369">
        <f t="shared" si="4"/>
        <v>3</v>
      </c>
      <c r="J37" s="370">
        <f t="shared" si="5"/>
        <v>0</v>
      </c>
      <c r="K37" s="388">
        <f t="shared" si="8"/>
        <v>0</v>
      </c>
      <c r="L37" s="162"/>
    </row>
    <row r="38" spans="2:12" ht="30" customHeight="1" x14ac:dyDescent="0.3">
      <c r="B38" s="33" t="str">
        <f t="shared" si="7"/>
        <v>LCseM</v>
      </c>
      <c r="C38" s="1">
        <f>IF(ISTEXT(D38),MAX($C$4:$C37)+1,"")</f>
        <v>32</v>
      </c>
      <c r="D38" s="192" t="s">
        <v>9</v>
      </c>
      <c r="E38" s="39" t="s">
        <v>577</v>
      </c>
      <c r="F38" s="357" t="s">
        <v>43</v>
      </c>
      <c r="G38" s="358"/>
      <c r="H38" s="365"/>
      <c r="I38" s="369">
        <f t="shared" si="4"/>
        <v>3</v>
      </c>
      <c r="J38" s="370">
        <f t="shared" si="5"/>
        <v>0</v>
      </c>
      <c r="K38" s="388">
        <f t="shared" si="8"/>
        <v>0</v>
      </c>
      <c r="L38" s="162"/>
    </row>
    <row r="39" spans="2:12" ht="30" customHeight="1" x14ac:dyDescent="0.3">
      <c r="B39" s="33" t="str">
        <f t="shared" si="7"/>
        <v>LCseM</v>
      </c>
      <c r="C39" s="1">
        <f>IF(ISTEXT(D39),MAX($C$4:$C38)+1,"")</f>
        <v>33</v>
      </c>
      <c r="D39" s="192" t="s">
        <v>9</v>
      </c>
      <c r="E39" s="39" t="s">
        <v>593</v>
      </c>
      <c r="F39" s="357" t="s">
        <v>43</v>
      </c>
      <c r="G39" s="358"/>
      <c r="H39" s="365"/>
      <c r="I39" s="369">
        <f t="shared" si="4"/>
        <v>3</v>
      </c>
      <c r="J39" s="370">
        <f t="shared" si="5"/>
        <v>0</v>
      </c>
      <c r="K39" s="388">
        <f t="shared" si="8"/>
        <v>0</v>
      </c>
      <c r="L39" s="162"/>
    </row>
    <row r="40" spans="2:12" ht="30" customHeight="1" x14ac:dyDescent="0.3">
      <c r="B40" s="33" t="str">
        <f t="shared" si="7"/>
        <v>LCseM</v>
      </c>
      <c r="C40" s="1">
        <f>IF(ISTEXT(D40),MAX($C$4:$C39)+1,"")</f>
        <v>34</v>
      </c>
      <c r="D40" s="192" t="s">
        <v>9</v>
      </c>
      <c r="E40" s="39" t="s">
        <v>581</v>
      </c>
      <c r="F40" s="357" t="s">
        <v>43</v>
      </c>
      <c r="G40" s="358"/>
      <c r="H40" s="365"/>
      <c r="I40" s="369">
        <f t="shared" si="4"/>
        <v>3</v>
      </c>
      <c r="J40" s="370">
        <f t="shared" si="5"/>
        <v>0</v>
      </c>
      <c r="K40" s="388">
        <f t="shared" si="8"/>
        <v>0</v>
      </c>
      <c r="L40" s="162"/>
    </row>
    <row r="41" spans="2:12" ht="30" customHeight="1" x14ac:dyDescent="0.3">
      <c r="B41" s="33" t="str">
        <f t="shared" si="7"/>
        <v>LCseM</v>
      </c>
      <c r="C41" s="1">
        <f>IF(ISTEXT(D41),MAX($C$4:$C40)+1,"")</f>
        <v>35</v>
      </c>
      <c r="D41" s="192" t="s">
        <v>9</v>
      </c>
      <c r="E41" s="39" t="s">
        <v>594</v>
      </c>
      <c r="F41" s="357" t="s">
        <v>43</v>
      </c>
      <c r="G41" s="358"/>
      <c r="H41" s="365"/>
      <c r="I41" s="369">
        <f t="shared" si="4"/>
        <v>3</v>
      </c>
      <c r="J41" s="370">
        <f t="shared" si="5"/>
        <v>0</v>
      </c>
      <c r="K41" s="388">
        <f t="shared" si="8"/>
        <v>0</v>
      </c>
      <c r="L41" s="162"/>
    </row>
    <row r="42" spans="2:12" ht="30" customHeight="1" x14ac:dyDescent="0.3">
      <c r="B42" s="33" t="str">
        <f t="shared" si="7"/>
        <v>LCseM</v>
      </c>
      <c r="C42" s="1">
        <f>IF(ISTEXT(D42),MAX($C$4:$C41)+1,"")</f>
        <v>36</v>
      </c>
      <c r="D42" s="192" t="s">
        <v>9</v>
      </c>
      <c r="E42" s="40" t="s">
        <v>595</v>
      </c>
      <c r="F42" s="357" t="s">
        <v>43</v>
      </c>
      <c r="G42" s="358"/>
      <c r="H42" s="365"/>
      <c r="I42" s="369">
        <f t="shared" si="4"/>
        <v>3</v>
      </c>
      <c r="J42" s="370">
        <f t="shared" si="5"/>
        <v>0</v>
      </c>
      <c r="K42" s="388">
        <f t="shared" si="8"/>
        <v>0</v>
      </c>
      <c r="L42" s="162"/>
    </row>
    <row r="43" spans="2:12" ht="30" customHeight="1" x14ac:dyDescent="0.3">
      <c r="B43" s="33" t="str">
        <f t="shared" si="7"/>
        <v>LCseM</v>
      </c>
      <c r="C43" s="1">
        <f>IF(ISTEXT(D43),MAX($C$4:$C42)+1,"")</f>
        <v>37</v>
      </c>
      <c r="D43" s="192" t="s">
        <v>9</v>
      </c>
      <c r="E43" s="37" t="s">
        <v>2431</v>
      </c>
      <c r="F43" s="357" t="s">
        <v>43</v>
      </c>
      <c r="G43" s="358"/>
      <c r="H43" s="365"/>
      <c r="I43" s="369">
        <f t="shared" si="4"/>
        <v>3</v>
      </c>
      <c r="J43" s="370">
        <f t="shared" si="5"/>
        <v>0</v>
      </c>
      <c r="K43" s="388">
        <f t="shared" si="8"/>
        <v>0</v>
      </c>
      <c r="L43" s="162"/>
    </row>
    <row r="44" spans="2:12" ht="30" customHeight="1" x14ac:dyDescent="0.3">
      <c r="B44" s="35" t="str">
        <f>IF(C44="","",$B$4)</f>
        <v/>
      </c>
      <c r="C44" s="35" t="str">
        <f>IF(ISTEXT(D44),MAX($C$4:$C43)+1,"")</f>
        <v/>
      </c>
      <c r="D44" s="2"/>
      <c r="E44" s="38" t="s">
        <v>596</v>
      </c>
      <c r="F44" s="86"/>
      <c r="G44" s="28"/>
      <c r="H44" s="28"/>
      <c r="I44" s="28"/>
      <c r="J44" s="28"/>
      <c r="K44" s="28"/>
      <c r="L44" s="28"/>
    </row>
    <row r="45" spans="2:12" ht="30" customHeight="1" x14ac:dyDescent="0.3">
      <c r="B45" s="33" t="str">
        <f t="shared" si="7"/>
        <v>LCseM</v>
      </c>
      <c r="C45" s="1">
        <f>IF(ISTEXT(D45),MAX($C$4:$C43)+1,"")</f>
        <v>38</v>
      </c>
      <c r="D45" s="192" t="s">
        <v>41</v>
      </c>
      <c r="E45" s="41" t="s">
        <v>597</v>
      </c>
      <c r="F45" s="357" t="s">
        <v>43</v>
      </c>
      <c r="G45" s="358"/>
      <c r="H45" s="365"/>
      <c r="I45" s="369">
        <f t="shared" si="4"/>
        <v>0</v>
      </c>
      <c r="J45" s="370">
        <f t="shared" si="5"/>
        <v>0</v>
      </c>
      <c r="K45" s="388">
        <f t="shared" si="8"/>
        <v>0</v>
      </c>
      <c r="L45" s="162"/>
    </row>
    <row r="46" spans="2:12" ht="30" customHeight="1" x14ac:dyDescent="0.3">
      <c r="B46" s="33" t="str">
        <f t="shared" si="7"/>
        <v>LCseM</v>
      </c>
      <c r="C46" s="1">
        <f>IF(ISTEXT(D46),MAX($C$4:$C45)+1,"")</f>
        <v>39</v>
      </c>
      <c r="D46" s="192" t="s">
        <v>41</v>
      </c>
      <c r="E46" s="39" t="s">
        <v>598</v>
      </c>
      <c r="F46" s="357" t="s">
        <v>43</v>
      </c>
      <c r="G46" s="358"/>
      <c r="H46" s="365"/>
      <c r="I46" s="369">
        <f t="shared" si="4"/>
        <v>0</v>
      </c>
      <c r="J46" s="370">
        <f t="shared" si="5"/>
        <v>0</v>
      </c>
      <c r="K46" s="388">
        <f t="shared" si="8"/>
        <v>0</v>
      </c>
      <c r="L46" s="162"/>
    </row>
    <row r="47" spans="2:12" ht="30" customHeight="1" x14ac:dyDescent="0.3">
      <c r="B47" s="33" t="str">
        <f t="shared" si="7"/>
        <v>LCseM</v>
      </c>
      <c r="C47" s="1">
        <f>IF(ISTEXT(D47),MAX($C$4:$C46)+1,"")</f>
        <v>40</v>
      </c>
      <c r="D47" s="192" t="s">
        <v>10</v>
      </c>
      <c r="E47" s="40" t="s">
        <v>599</v>
      </c>
      <c r="F47" s="357" t="s">
        <v>43</v>
      </c>
      <c r="G47" s="358"/>
      <c r="H47" s="365"/>
      <c r="I47" s="369">
        <f t="shared" si="4"/>
        <v>2</v>
      </c>
      <c r="J47" s="370">
        <f t="shared" si="5"/>
        <v>0</v>
      </c>
      <c r="K47" s="388">
        <f t="shared" si="8"/>
        <v>0</v>
      </c>
      <c r="L47" s="162"/>
    </row>
    <row r="48" spans="2:12" ht="30" customHeight="1" x14ac:dyDescent="0.3">
      <c r="B48" s="33" t="str">
        <f t="shared" si="7"/>
        <v>LCseM</v>
      </c>
      <c r="C48" s="1">
        <f>IF(ISTEXT(D48),MAX($C$4:$C47)+1,"")</f>
        <v>41</v>
      </c>
      <c r="D48" s="192" t="s">
        <v>10</v>
      </c>
      <c r="E48" s="40" t="s">
        <v>600</v>
      </c>
      <c r="F48" s="357" t="s">
        <v>43</v>
      </c>
      <c r="G48" s="358"/>
      <c r="H48" s="365"/>
      <c r="I48" s="369">
        <f t="shared" si="4"/>
        <v>2</v>
      </c>
      <c r="J48" s="370">
        <f t="shared" si="5"/>
        <v>0</v>
      </c>
      <c r="K48" s="388">
        <f t="shared" si="8"/>
        <v>0</v>
      </c>
      <c r="L48" s="162"/>
    </row>
    <row r="49" spans="2:12" ht="30" customHeight="1" x14ac:dyDescent="0.3">
      <c r="B49" s="33" t="str">
        <f t="shared" si="7"/>
        <v>LCseM</v>
      </c>
      <c r="C49" s="1">
        <f>IF(ISTEXT(D49),MAX($C$4:$C48)+1,"")</f>
        <v>42</v>
      </c>
      <c r="D49" s="192" t="s">
        <v>10</v>
      </c>
      <c r="E49" s="40" t="s">
        <v>601</v>
      </c>
      <c r="F49" s="357" t="s">
        <v>43</v>
      </c>
      <c r="G49" s="358"/>
      <c r="H49" s="365"/>
      <c r="I49" s="369">
        <f t="shared" si="4"/>
        <v>2</v>
      </c>
      <c r="J49" s="370">
        <f t="shared" si="5"/>
        <v>0</v>
      </c>
      <c r="K49" s="388">
        <f t="shared" si="8"/>
        <v>0</v>
      </c>
      <c r="L49" s="162"/>
    </row>
    <row r="50" spans="2:12" ht="30" customHeight="1" x14ac:dyDescent="0.3">
      <c r="B50" s="33" t="str">
        <f t="shared" si="7"/>
        <v>LCseM</v>
      </c>
      <c r="C50" s="1">
        <f>IF(ISTEXT(D50),MAX($C$4:$C49)+1,"")</f>
        <v>43</v>
      </c>
      <c r="D50" s="192" t="s">
        <v>9</v>
      </c>
      <c r="E50" s="40" t="s">
        <v>602</v>
      </c>
      <c r="F50" s="357" t="s">
        <v>43</v>
      </c>
      <c r="G50" s="358"/>
      <c r="H50" s="365"/>
      <c r="I50" s="369">
        <f t="shared" si="4"/>
        <v>3</v>
      </c>
      <c r="J50" s="370">
        <f t="shared" si="5"/>
        <v>0</v>
      </c>
      <c r="K50" s="388">
        <f t="shared" si="8"/>
        <v>0</v>
      </c>
      <c r="L50" s="162"/>
    </row>
    <row r="51" spans="2:12" ht="31.5" customHeight="1" x14ac:dyDescent="0.3">
      <c r="B51" s="33" t="str">
        <f t="shared" si="7"/>
        <v>LCseM</v>
      </c>
      <c r="C51" s="1">
        <f>IF(ISTEXT(D51),MAX($C$4:$C50)+1,"")</f>
        <v>44</v>
      </c>
      <c r="D51" s="192" t="s">
        <v>10</v>
      </c>
      <c r="E51" s="40" t="s">
        <v>603</v>
      </c>
      <c r="F51" s="357" t="s">
        <v>43</v>
      </c>
      <c r="G51" s="358"/>
      <c r="H51" s="365"/>
      <c r="I51" s="369">
        <f t="shared" si="4"/>
        <v>2</v>
      </c>
      <c r="J51" s="370">
        <f t="shared" si="5"/>
        <v>0</v>
      </c>
      <c r="K51" s="388">
        <f t="shared" si="8"/>
        <v>0</v>
      </c>
      <c r="L51" s="162"/>
    </row>
  </sheetData>
  <sheetProtection algorithmName="SHA-512" hashValue="aAPa6CIZ620FEkKZfmS4nNwPrrnuu0Vb3RNu2k9n4BuupYD9kVWPYs3oPPNbd52pjXhDtVeixDFKxWFqB25nTw==" saltValue="v+xXVsF1AG787VeiViPrcw==" spinCount="100000" sheet="1" selectLockedCells="1"/>
  <conditionalFormatting sqref="D4:D8">
    <cfRule type="cellIs" dxfId="335" priority="10" operator="equal">
      <formula>"Important"</formula>
    </cfRule>
    <cfRule type="cellIs" dxfId="334" priority="11" operator="equal">
      <formula>"Crucial"</formula>
    </cfRule>
    <cfRule type="cellIs" dxfId="333" priority="12" operator="equal">
      <formula>"N/A"</formula>
    </cfRule>
  </conditionalFormatting>
  <conditionalFormatting sqref="D10:D18">
    <cfRule type="cellIs" dxfId="332" priority="4" operator="equal">
      <formula>"Important"</formula>
    </cfRule>
    <cfRule type="cellIs" dxfId="331" priority="5" operator="equal">
      <formula>"Crucial"</formula>
    </cfRule>
    <cfRule type="cellIs" dxfId="330" priority="6" operator="equal">
      <formula>"N/A"</formula>
    </cfRule>
  </conditionalFormatting>
  <conditionalFormatting sqref="D20:D33 D35:D43 D45:D51">
    <cfRule type="cellIs" dxfId="329" priority="1" operator="equal">
      <formula>"Important"</formula>
    </cfRule>
    <cfRule type="cellIs" dxfId="328" priority="2" operator="equal">
      <formula>"Crucial"</formula>
    </cfRule>
    <cfRule type="cellIs" dxfId="327" priority="3" operator="equal">
      <formula>"N/A"</formula>
    </cfRule>
  </conditionalFormatting>
  <conditionalFormatting sqref="F4:F51">
    <cfRule type="cellIs" dxfId="326" priority="19" operator="equal">
      <formula>"Function Not Available"</formula>
    </cfRule>
    <cfRule type="cellIs" dxfId="325" priority="20" operator="equal">
      <formula>"Function Available"</formula>
    </cfRule>
    <cfRule type="cellIs" dxfId="324" priority="21" operator="equal">
      <formula>"Exception"</formula>
    </cfRule>
  </conditionalFormatting>
  <dataValidations count="4">
    <dataValidation type="list" allowBlank="1" showInputMessage="1" showErrorMessage="1" errorTitle="Invalid specification type" error="Please enter a Specification type from the drop-down list." sqref="F10:F18 F20:F33 F35:F43 F45:F51 F6:F8" xr:uid="{00000000-0002-0000-0C00-000000000000}">
      <formula1>AvailabilityType</formula1>
    </dataValidation>
    <dataValidation type="list" allowBlank="1" showInputMessage="1" showErrorMessage="1" errorTitle="Invalid specification type" error="Please enter a Specification type from the drop-down list." sqref="D6:D8" xr:uid="{3F976D22-9C0C-4F30-87A0-313AA711FE4E}">
      <formula1>SpecType</formula1>
    </dataValidation>
    <dataValidation type="list" allowBlank="1" showInputMessage="1" showErrorMessage="1" sqref="D4:D5 D10:D18 D45:D51 D20:D33 D35:D43" xr:uid="{E05E8BBC-FD65-44C9-BCE6-3EA4606CC88B}">
      <formula1>SpecType</formula1>
    </dataValidation>
    <dataValidation type="list" allowBlank="1" showInputMessage="1" showErrorMessage="1" sqref="F4:F5" xr:uid="{00000000-0002-0000-0C00-000003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C00"/>
  </sheetPr>
  <dimension ref="A1:M104"/>
  <sheetViews>
    <sheetView zoomScale="90" zoomScaleNormal="90" zoomScalePageLayoutView="70" workbookViewId="0">
      <selection activeCell="F5" sqref="F5"/>
    </sheetView>
  </sheetViews>
  <sheetFormatPr defaultColWidth="0" defaultRowHeight="14.4" zeroHeight="1" x14ac:dyDescent="0.3"/>
  <cols>
    <col min="1" max="1" width="0.4414062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 min="14" max="16384" width="8.77734375" hidden="1"/>
  </cols>
  <sheetData>
    <row r="1" spans="2:12" ht="3.6" customHeight="1" x14ac:dyDescent="0.3"/>
    <row r="2" spans="2:12" ht="129" customHeight="1" thickBot="1" x14ac:dyDescent="0.35">
      <c r="B2" s="147" t="s">
        <v>44</v>
      </c>
      <c r="C2" s="148" t="s">
        <v>45</v>
      </c>
      <c r="D2" s="148" t="s">
        <v>46</v>
      </c>
      <c r="E2" s="148" t="s">
        <v>604</v>
      </c>
      <c r="F2" s="148" t="s">
        <v>42</v>
      </c>
      <c r="G2" s="149" t="s">
        <v>48</v>
      </c>
      <c r="H2" s="149" t="s">
        <v>49</v>
      </c>
      <c r="I2" s="150" t="s">
        <v>50</v>
      </c>
      <c r="J2" s="150" t="s">
        <v>51</v>
      </c>
      <c r="K2" s="151" t="s">
        <v>14</v>
      </c>
      <c r="L2" s="152" t="s">
        <v>52</v>
      </c>
    </row>
    <row r="3" spans="2:12" ht="16.2" thickBot="1" x14ac:dyDescent="0.35">
      <c r="B3" s="7" t="s">
        <v>605</v>
      </c>
      <c r="C3" s="7"/>
      <c r="D3" s="7"/>
      <c r="E3" s="7"/>
      <c r="F3" s="7"/>
      <c r="G3" s="30" t="s">
        <v>54</v>
      </c>
      <c r="H3" s="6">
        <f>COUNTA(D5:D398)</f>
        <v>89</v>
      </c>
      <c r="I3" s="19"/>
      <c r="J3" s="20" t="s">
        <v>55</v>
      </c>
      <c r="K3" s="21">
        <f>SUM(K5:K398)</f>
        <v>0</v>
      </c>
      <c r="L3" s="7"/>
    </row>
    <row r="4" spans="2:12" ht="14.7" customHeight="1" x14ac:dyDescent="0.3">
      <c r="B4" s="43" t="s">
        <v>91</v>
      </c>
      <c r="C4" s="35"/>
      <c r="D4" s="2"/>
      <c r="E4" s="38"/>
      <c r="F4" s="86"/>
      <c r="G4" s="28"/>
      <c r="H4" s="28"/>
      <c r="I4" s="28"/>
      <c r="J4" s="28"/>
      <c r="K4" s="28"/>
      <c r="L4" s="28"/>
    </row>
    <row r="5" spans="2:12" ht="30" customHeight="1" x14ac:dyDescent="0.3">
      <c r="B5" s="33" t="s">
        <v>606</v>
      </c>
      <c r="C5" s="1">
        <v>1</v>
      </c>
      <c r="D5" s="192" t="s">
        <v>9</v>
      </c>
      <c r="E5" s="338" t="s">
        <v>607</v>
      </c>
      <c r="F5" s="357" t="s">
        <v>43</v>
      </c>
      <c r="G5" s="358" t="s">
        <v>58</v>
      </c>
      <c r="H5" s="359">
        <f>COUNTIF(F5:F398,"Select from Drop Down")</f>
        <v>89</v>
      </c>
      <c r="I5" s="360">
        <f>VLOOKUP($D5,SpecData,2,FALSE)</f>
        <v>3</v>
      </c>
      <c r="J5" s="361">
        <f>VLOOKUP($F5,AvailabilityData,2,FALSE)</f>
        <v>0</v>
      </c>
      <c r="K5" s="362">
        <f>I5*J5</f>
        <v>0</v>
      </c>
      <c r="L5" s="162"/>
    </row>
    <row r="6" spans="2:12" ht="30" customHeight="1" x14ac:dyDescent="0.3">
      <c r="B6" s="34" t="str">
        <f>IF(C6="","",$B$5)</f>
        <v>LInv</v>
      </c>
      <c r="C6" s="9">
        <f>IF(ISTEXT(D6),MAX($C$5:$C5)+1,"")</f>
        <v>2</v>
      </c>
      <c r="D6" s="212" t="s">
        <v>9</v>
      </c>
      <c r="E6" s="40" t="s">
        <v>608</v>
      </c>
      <c r="F6" s="402" t="s">
        <v>43</v>
      </c>
      <c r="G6" s="358" t="s">
        <v>60</v>
      </c>
      <c r="H6" s="359">
        <f>COUNTIF(F5:F398,"Function Available")</f>
        <v>0</v>
      </c>
      <c r="I6" s="360">
        <f>VLOOKUP($D6,SpecData,2,FALSE)</f>
        <v>3</v>
      </c>
      <c r="J6" s="361">
        <f>VLOOKUP($F6,AvailabilityData,2,FALSE)</f>
        <v>0</v>
      </c>
      <c r="K6" s="362">
        <f t="shared" ref="K6:K70" si="0">I6*J6</f>
        <v>0</v>
      </c>
      <c r="L6" s="162"/>
    </row>
    <row r="7" spans="2:12" ht="30" customHeight="1" x14ac:dyDescent="0.3">
      <c r="B7" s="42" t="str">
        <f t="shared" ref="B7:B33" si="1">IF(C7="","",$B$5)</f>
        <v>LInv</v>
      </c>
      <c r="C7" s="42">
        <f>IF(ISTEXT(D7),MAX($C$5:$C6)+1,"")</f>
        <v>3</v>
      </c>
      <c r="D7" s="213" t="s">
        <v>9</v>
      </c>
      <c r="E7" s="294" t="s">
        <v>609</v>
      </c>
      <c r="F7" s="363" t="s">
        <v>43</v>
      </c>
      <c r="G7" s="358" t="s">
        <v>63</v>
      </c>
      <c r="H7" s="359">
        <f>COUNTIF(F5:F398,"Function Not Available")</f>
        <v>0</v>
      </c>
      <c r="I7" s="360">
        <f>VLOOKUP($D7,SpecData,2,FALSE)</f>
        <v>3</v>
      </c>
      <c r="J7" s="361">
        <f>VLOOKUP($F7,AvailabilityData,2,FALSE)</f>
        <v>0</v>
      </c>
      <c r="K7" s="362">
        <f t="shared" si="0"/>
        <v>0</v>
      </c>
      <c r="L7" s="162"/>
    </row>
    <row r="8" spans="2:12" ht="30" customHeight="1" x14ac:dyDescent="0.3">
      <c r="B8" s="42" t="str">
        <f t="shared" si="1"/>
        <v>LInv</v>
      </c>
      <c r="C8" s="42">
        <f>IF(ISTEXT(D8),MAX($C$5:$C7)+1,"")</f>
        <v>4</v>
      </c>
      <c r="D8" s="213" t="s">
        <v>9</v>
      </c>
      <c r="E8" s="40" t="s">
        <v>610</v>
      </c>
      <c r="F8" s="363" t="s">
        <v>43</v>
      </c>
      <c r="G8" s="358" t="s">
        <v>65</v>
      </c>
      <c r="H8" s="359">
        <f>COUNTIF(F5:F398,"Exception")</f>
        <v>0</v>
      </c>
      <c r="I8" s="360">
        <f t="shared" ref="I8:I25" si="2">VLOOKUP($D8,SpecData,2,FALSE)</f>
        <v>3</v>
      </c>
      <c r="J8" s="361">
        <f t="shared" ref="J8:J25" si="3">VLOOKUP($F8,AvailabilityData,2,FALSE)</f>
        <v>0</v>
      </c>
      <c r="K8" s="362">
        <f t="shared" si="0"/>
        <v>0</v>
      </c>
      <c r="L8" s="162"/>
    </row>
    <row r="9" spans="2:12" ht="30" customHeight="1" x14ac:dyDescent="0.3">
      <c r="B9" s="42" t="str">
        <f t="shared" si="1"/>
        <v>LInv</v>
      </c>
      <c r="C9" s="42">
        <f>IF(ISTEXT(D9),MAX($C$5:$C8)+1,"")</f>
        <v>5</v>
      </c>
      <c r="D9" s="213" t="s">
        <v>9</v>
      </c>
      <c r="E9" s="40" t="s">
        <v>611</v>
      </c>
      <c r="F9" s="363" t="s">
        <v>43</v>
      </c>
      <c r="G9" s="358" t="s">
        <v>67</v>
      </c>
      <c r="H9" s="399">
        <f>COUNTIFS(D:D,"=Crucial",F:F,"=Select From Drop Down")</f>
        <v>85</v>
      </c>
      <c r="I9" s="360">
        <f t="shared" si="2"/>
        <v>3</v>
      </c>
      <c r="J9" s="361">
        <f t="shared" si="3"/>
        <v>0</v>
      </c>
      <c r="K9" s="362">
        <f t="shared" si="0"/>
        <v>0</v>
      </c>
      <c r="L9" s="162"/>
    </row>
    <row r="10" spans="2:12" ht="30" customHeight="1" x14ac:dyDescent="0.3">
      <c r="B10" s="42" t="str">
        <f t="shared" si="1"/>
        <v>LInv</v>
      </c>
      <c r="C10" s="42">
        <f>IF(ISTEXT(D10),MAX($C$5:$C9)+1,"")</f>
        <v>6</v>
      </c>
      <c r="D10" s="213" t="s">
        <v>9</v>
      </c>
      <c r="E10" s="338" t="s">
        <v>612</v>
      </c>
      <c r="F10" s="363" t="s">
        <v>43</v>
      </c>
      <c r="G10" s="358" t="s">
        <v>69</v>
      </c>
      <c r="H10" s="399">
        <f>COUNTIFS(D:D,"=Crucial",F:F,"=Function Available")</f>
        <v>0</v>
      </c>
      <c r="I10" s="360">
        <f t="shared" si="2"/>
        <v>3</v>
      </c>
      <c r="J10" s="361">
        <f t="shared" si="3"/>
        <v>0</v>
      </c>
      <c r="K10" s="362">
        <f t="shared" si="0"/>
        <v>0</v>
      </c>
      <c r="L10" s="162"/>
    </row>
    <row r="11" spans="2:12" ht="30" customHeight="1" x14ac:dyDescent="0.3">
      <c r="B11" s="42" t="str">
        <f t="shared" si="1"/>
        <v>LInv</v>
      </c>
      <c r="C11" s="42">
        <f>IF(ISTEXT(D11),MAX($C$5:$C10)+1,"")</f>
        <v>7</v>
      </c>
      <c r="D11" s="213" t="s">
        <v>9</v>
      </c>
      <c r="E11" s="339" t="s">
        <v>613</v>
      </c>
      <c r="F11" s="363" t="s">
        <v>43</v>
      </c>
      <c r="G11" s="358" t="s">
        <v>71</v>
      </c>
      <c r="H11" s="399">
        <f>COUNTIFS(D:D,"=Crucial",F:F,"=Function Not Available")</f>
        <v>0</v>
      </c>
      <c r="I11" s="360">
        <f t="shared" si="2"/>
        <v>3</v>
      </c>
      <c r="J11" s="361">
        <f t="shared" si="3"/>
        <v>0</v>
      </c>
      <c r="K11" s="362">
        <f t="shared" si="0"/>
        <v>0</v>
      </c>
      <c r="L11" s="162"/>
    </row>
    <row r="12" spans="2:12" ht="30" customHeight="1" x14ac:dyDescent="0.3">
      <c r="B12" s="35" t="str">
        <f>IF(C12="","",$B$5)</f>
        <v/>
      </c>
      <c r="C12" s="35" t="str">
        <f>IF(ISTEXT(D12),MAX($C$5:$C11)+1,"")</f>
        <v/>
      </c>
      <c r="D12" s="2"/>
      <c r="E12" s="340" t="s">
        <v>614</v>
      </c>
      <c r="F12" s="86"/>
      <c r="G12" s="28"/>
      <c r="H12" s="28"/>
      <c r="I12" s="28"/>
      <c r="J12" s="28"/>
      <c r="K12" s="28"/>
      <c r="L12" s="28"/>
    </row>
    <row r="13" spans="2:12" ht="30" customHeight="1" x14ac:dyDescent="0.3">
      <c r="B13" s="42" t="str">
        <f t="shared" si="1"/>
        <v>LInv</v>
      </c>
      <c r="C13" s="42">
        <f>IF(ISTEXT(D13),MAX($C$5:$C11)+1,"")</f>
        <v>8</v>
      </c>
      <c r="D13" s="213" t="s">
        <v>9</v>
      </c>
      <c r="E13" s="341" t="s">
        <v>615</v>
      </c>
      <c r="F13" s="363" t="s">
        <v>43</v>
      </c>
      <c r="G13" s="358" t="s">
        <v>73</v>
      </c>
      <c r="H13" s="399">
        <f>COUNTIFS(D:D,"=Crucial",F:F,"=Exception")</f>
        <v>0</v>
      </c>
      <c r="I13" s="360">
        <f t="shared" si="2"/>
        <v>3</v>
      </c>
      <c r="J13" s="361">
        <f t="shared" si="3"/>
        <v>0</v>
      </c>
      <c r="K13" s="362">
        <f t="shared" si="0"/>
        <v>0</v>
      </c>
      <c r="L13" s="162"/>
    </row>
    <row r="14" spans="2:12" ht="30" customHeight="1" x14ac:dyDescent="0.3">
      <c r="B14" s="42" t="str">
        <f t="shared" si="1"/>
        <v>LInv</v>
      </c>
      <c r="C14" s="42">
        <f>IF(ISTEXT(D14),MAX($C$5:$C13)+1,"")</f>
        <v>9</v>
      </c>
      <c r="D14" s="213" t="s">
        <v>9</v>
      </c>
      <c r="E14" s="342" t="s">
        <v>616</v>
      </c>
      <c r="F14" s="363" t="s">
        <v>43</v>
      </c>
      <c r="G14" s="367" t="s">
        <v>75</v>
      </c>
      <c r="H14" s="400">
        <f>COUNTIFS(D:D,"=Important",F:F,"=Select From Drop Down")</f>
        <v>3</v>
      </c>
      <c r="I14" s="360">
        <f t="shared" si="2"/>
        <v>3</v>
      </c>
      <c r="J14" s="361">
        <f t="shared" si="3"/>
        <v>0</v>
      </c>
      <c r="K14" s="362">
        <f t="shared" si="0"/>
        <v>0</v>
      </c>
      <c r="L14" s="162"/>
    </row>
    <row r="15" spans="2:12" ht="30" customHeight="1" x14ac:dyDescent="0.3">
      <c r="B15" s="42" t="str">
        <f t="shared" si="1"/>
        <v>LInv</v>
      </c>
      <c r="C15" s="42">
        <f>IF(ISTEXT(D15),MAX($C$5:$C14)+1,"")</f>
        <v>10</v>
      </c>
      <c r="D15" s="213" t="s">
        <v>9</v>
      </c>
      <c r="E15" s="342" t="s">
        <v>617</v>
      </c>
      <c r="F15" s="363" t="s">
        <v>43</v>
      </c>
      <c r="G15" s="367" t="s">
        <v>77</v>
      </c>
      <c r="H15" s="400">
        <f>COUNTIFS(D:D,"=Important",F:F,"=Function Available")</f>
        <v>0</v>
      </c>
      <c r="I15" s="360">
        <f t="shared" si="2"/>
        <v>3</v>
      </c>
      <c r="J15" s="361">
        <f t="shared" si="3"/>
        <v>0</v>
      </c>
      <c r="K15" s="362">
        <f t="shared" si="0"/>
        <v>0</v>
      </c>
      <c r="L15" s="162"/>
    </row>
    <row r="16" spans="2:12" ht="30" customHeight="1" x14ac:dyDescent="0.3">
      <c r="B16" s="42" t="str">
        <f t="shared" si="1"/>
        <v>LInv</v>
      </c>
      <c r="C16" s="42">
        <f>IF(ISTEXT(D16),MAX($C$5:$C15)+1,"")</f>
        <v>11</v>
      </c>
      <c r="D16" s="213" t="s">
        <v>9</v>
      </c>
      <c r="E16" s="342" t="s">
        <v>618</v>
      </c>
      <c r="F16" s="363" t="s">
        <v>43</v>
      </c>
      <c r="G16" s="358" t="s">
        <v>80</v>
      </c>
      <c r="H16" s="399">
        <f>COUNTIFS(D:D,"=Important",F:F,"=Function Not Available")</f>
        <v>0</v>
      </c>
      <c r="I16" s="360">
        <f t="shared" si="2"/>
        <v>3</v>
      </c>
      <c r="J16" s="361">
        <f t="shared" si="3"/>
        <v>0</v>
      </c>
      <c r="K16" s="362">
        <f t="shared" si="0"/>
        <v>0</v>
      </c>
      <c r="L16" s="162"/>
    </row>
    <row r="17" spans="2:12" ht="30" customHeight="1" x14ac:dyDescent="0.3">
      <c r="B17" s="42" t="str">
        <f t="shared" si="1"/>
        <v>LInv</v>
      </c>
      <c r="C17" s="42">
        <f>IF(ISTEXT(D17),MAX($C$5:$C16)+1,"")</f>
        <v>12</v>
      </c>
      <c r="D17" s="213" t="s">
        <v>9</v>
      </c>
      <c r="E17" s="342" t="s">
        <v>619</v>
      </c>
      <c r="F17" s="363" t="s">
        <v>43</v>
      </c>
      <c r="G17" s="358" t="s">
        <v>82</v>
      </c>
      <c r="H17" s="399">
        <f>COUNTIFS(D:D,"=Important",F:F,"=Exception")</f>
        <v>0</v>
      </c>
      <c r="I17" s="360">
        <f t="shared" si="2"/>
        <v>3</v>
      </c>
      <c r="J17" s="361">
        <f t="shared" si="3"/>
        <v>0</v>
      </c>
      <c r="K17" s="362">
        <f t="shared" si="0"/>
        <v>0</v>
      </c>
      <c r="L17" s="162"/>
    </row>
    <row r="18" spans="2:12" ht="30" customHeight="1" x14ac:dyDescent="0.3">
      <c r="B18" s="42" t="str">
        <f t="shared" si="1"/>
        <v>LInv</v>
      </c>
      <c r="C18" s="42">
        <f>IF(ISTEXT(D18),MAX($C$5:$C17)+1,"")</f>
        <v>13</v>
      </c>
      <c r="D18" s="213" t="s">
        <v>9</v>
      </c>
      <c r="E18" s="342" t="s">
        <v>620</v>
      </c>
      <c r="F18" s="363" t="s">
        <v>43</v>
      </c>
      <c r="G18" s="358" t="s">
        <v>84</v>
      </c>
      <c r="H18" s="399">
        <f>COUNTIFS(D:D,"=Minimal",F:F,"=Select From Drop Down")</f>
        <v>1</v>
      </c>
      <c r="I18" s="360">
        <f t="shared" si="2"/>
        <v>3</v>
      </c>
      <c r="J18" s="361">
        <f t="shared" si="3"/>
        <v>0</v>
      </c>
      <c r="K18" s="362">
        <f t="shared" si="0"/>
        <v>0</v>
      </c>
      <c r="L18" s="162"/>
    </row>
    <row r="19" spans="2:12" ht="30" customHeight="1" x14ac:dyDescent="0.3">
      <c r="B19" s="42" t="str">
        <f t="shared" si="1"/>
        <v>LInv</v>
      </c>
      <c r="C19" s="42">
        <f>IF(ISTEXT(D19),MAX($C$5:$C18)+1,"")</f>
        <v>14</v>
      </c>
      <c r="D19" s="213" t="s">
        <v>9</v>
      </c>
      <c r="E19" s="342" t="s">
        <v>621</v>
      </c>
      <c r="F19" s="363" t="s">
        <v>43</v>
      </c>
      <c r="G19" s="358" t="s">
        <v>86</v>
      </c>
      <c r="H19" s="399">
        <f>COUNTIFS(D:D,"=Minimal",F:F,"=Function Available")</f>
        <v>0</v>
      </c>
      <c r="I19" s="360">
        <f t="shared" si="2"/>
        <v>3</v>
      </c>
      <c r="J19" s="361">
        <f t="shared" si="3"/>
        <v>0</v>
      </c>
      <c r="K19" s="362">
        <f t="shared" si="0"/>
        <v>0</v>
      </c>
      <c r="L19" s="162"/>
    </row>
    <row r="20" spans="2:12" ht="30" customHeight="1" x14ac:dyDescent="0.3">
      <c r="B20" s="42" t="str">
        <f t="shared" si="1"/>
        <v>LInv</v>
      </c>
      <c r="C20" s="42">
        <f>IF(ISTEXT(D20),MAX($C$5:$C19)+1,"")</f>
        <v>15</v>
      </c>
      <c r="D20" s="213" t="s">
        <v>9</v>
      </c>
      <c r="E20" s="342" t="s">
        <v>622</v>
      </c>
      <c r="F20" s="363" t="s">
        <v>43</v>
      </c>
      <c r="G20" s="358" t="s">
        <v>87</v>
      </c>
      <c r="H20" s="399">
        <f>COUNTIFS(D:D,"=Minimal",F:F,"=Function Not Available")</f>
        <v>0</v>
      </c>
      <c r="I20" s="360">
        <f t="shared" si="2"/>
        <v>3</v>
      </c>
      <c r="J20" s="361">
        <f t="shared" si="3"/>
        <v>0</v>
      </c>
      <c r="K20" s="362">
        <f t="shared" si="0"/>
        <v>0</v>
      </c>
      <c r="L20" s="162"/>
    </row>
    <row r="21" spans="2:12" ht="30" customHeight="1" x14ac:dyDescent="0.3">
      <c r="B21" s="42" t="str">
        <f t="shared" si="1"/>
        <v>LInv</v>
      </c>
      <c r="C21" s="42">
        <f>IF(ISTEXT(D21),MAX($C$5:$C20)+1,"")</f>
        <v>16</v>
      </c>
      <c r="D21" s="213" t="s">
        <v>9</v>
      </c>
      <c r="E21" s="342" t="s">
        <v>623</v>
      </c>
      <c r="F21" s="363" t="s">
        <v>43</v>
      </c>
      <c r="G21" s="358" t="s">
        <v>88</v>
      </c>
      <c r="H21" s="399">
        <f>COUNTIFS(D:D,"=Minimal",F:F,"=Exception")</f>
        <v>0</v>
      </c>
      <c r="I21" s="360">
        <f t="shared" si="2"/>
        <v>3</v>
      </c>
      <c r="J21" s="361">
        <f t="shared" si="3"/>
        <v>0</v>
      </c>
      <c r="K21" s="362">
        <f t="shared" si="0"/>
        <v>0</v>
      </c>
      <c r="L21" s="162"/>
    </row>
    <row r="22" spans="2:12" ht="30" customHeight="1" x14ac:dyDescent="0.3">
      <c r="B22" s="42" t="str">
        <f t="shared" si="1"/>
        <v>LInv</v>
      </c>
      <c r="C22" s="42">
        <f>IF(ISTEXT(D22),MAX($C$5:$C21)+1,"")</f>
        <v>17</v>
      </c>
      <c r="D22" s="213" t="s">
        <v>9</v>
      </c>
      <c r="E22" s="342" t="s">
        <v>624</v>
      </c>
      <c r="F22" s="363" t="s">
        <v>43</v>
      </c>
      <c r="G22" s="358"/>
      <c r="H22" s="399"/>
      <c r="I22" s="360">
        <f t="shared" si="2"/>
        <v>3</v>
      </c>
      <c r="J22" s="361">
        <f t="shared" si="3"/>
        <v>0</v>
      </c>
      <c r="K22" s="362">
        <f t="shared" si="0"/>
        <v>0</v>
      </c>
      <c r="L22" s="162"/>
    </row>
    <row r="23" spans="2:12" ht="30" customHeight="1" x14ac:dyDescent="0.3">
      <c r="B23" s="42" t="str">
        <f t="shared" si="1"/>
        <v>LInv</v>
      </c>
      <c r="C23" s="42">
        <f>IF(ISTEXT(D23),MAX($C$5:$C22)+1,"")</f>
        <v>18</v>
      </c>
      <c r="D23" s="213" t="s">
        <v>9</v>
      </c>
      <c r="E23" s="342" t="s">
        <v>625</v>
      </c>
      <c r="F23" s="363" t="s">
        <v>43</v>
      </c>
      <c r="G23" s="358"/>
      <c r="H23" s="399"/>
      <c r="I23" s="360">
        <f t="shared" si="2"/>
        <v>3</v>
      </c>
      <c r="J23" s="361">
        <f t="shared" si="3"/>
        <v>0</v>
      </c>
      <c r="K23" s="362">
        <f t="shared" si="0"/>
        <v>0</v>
      </c>
      <c r="L23" s="162"/>
    </row>
    <row r="24" spans="2:12" ht="30" customHeight="1" x14ac:dyDescent="0.3">
      <c r="B24" s="42" t="str">
        <f t="shared" si="1"/>
        <v>LInv</v>
      </c>
      <c r="C24" s="42">
        <f>IF(ISTEXT(D24),MAX($C$5:$C23)+1,"")</f>
        <v>19</v>
      </c>
      <c r="D24" s="213" t="s">
        <v>9</v>
      </c>
      <c r="E24" s="342" t="s">
        <v>626</v>
      </c>
      <c r="F24" s="363" t="s">
        <v>43</v>
      </c>
      <c r="G24" s="358"/>
      <c r="H24" s="399"/>
      <c r="I24" s="360">
        <f t="shared" si="2"/>
        <v>3</v>
      </c>
      <c r="J24" s="361">
        <f t="shared" si="3"/>
        <v>0</v>
      </c>
      <c r="K24" s="362">
        <f t="shared" si="0"/>
        <v>0</v>
      </c>
      <c r="L24" s="162"/>
    </row>
    <row r="25" spans="2:12" ht="30" customHeight="1" x14ac:dyDescent="0.3">
      <c r="B25" s="42" t="str">
        <f t="shared" si="1"/>
        <v>LInv</v>
      </c>
      <c r="C25" s="42">
        <f>IF(ISTEXT(D25),MAX($C$5:$C24)+1,"")</f>
        <v>20</v>
      </c>
      <c r="D25" s="213" t="s">
        <v>9</v>
      </c>
      <c r="E25" s="342" t="s">
        <v>627</v>
      </c>
      <c r="F25" s="363" t="s">
        <v>43</v>
      </c>
      <c r="G25" s="358"/>
      <c r="H25" s="399"/>
      <c r="I25" s="360">
        <f t="shared" si="2"/>
        <v>3</v>
      </c>
      <c r="J25" s="361">
        <f t="shared" si="3"/>
        <v>0</v>
      </c>
      <c r="K25" s="362">
        <f t="shared" si="0"/>
        <v>0</v>
      </c>
      <c r="L25" s="162"/>
    </row>
    <row r="26" spans="2:12" ht="30" customHeight="1" x14ac:dyDescent="0.3">
      <c r="B26" s="42" t="str">
        <f t="shared" si="1"/>
        <v>LInv</v>
      </c>
      <c r="C26" s="42">
        <f>IF(ISTEXT(D26),MAX($C$5:$C25)+1,"")</f>
        <v>21</v>
      </c>
      <c r="D26" s="213" t="s">
        <v>9</v>
      </c>
      <c r="E26" s="342" t="s">
        <v>628</v>
      </c>
      <c r="F26" s="363" t="s">
        <v>43</v>
      </c>
      <c r="G26" s="358"/>
      <c r="H26" s="399"/>
      <c r="I26" s="360">
        <f t="shared" ref="I26:I90" si="4">VLOOKUP($D26,SpecData,2,FALSE)</f>
        <v>3</v>
      </c>
      <c r="J26" s="361">
        <f t="shared" ref="J26:J90" si="5">VLOOKUP($F26,AvailabilityData,2,FALSE)</f>
        <v>0</v>
      </c>
      <c r="K26" s="362">
        <f t="shared" si="0"/>
        <v>0</v>
      </c>
      <c r="L26" s="162"/>
    </row>
    <row r="27" spans="2:12" ht="30" customHeight="1" x14ac:dyDescent="0.3">
      <c r="B27" s="42" t="str">
        <f t="shared" si="1"/>
        <v>LInv</v>
      </c>
      <c r="C27" s="42">
        <f>IF(ISTEXT(D27),MAX($C$5:$C26)+1,"")</f>
        <v>22</v>
      </c>
      <c r="D27" s="213" t="s">
        <v>9</v>
      </c>
      <c r="E27" s="342" t="s">
        <v>629</v>
      </c>
      <c r="F27" s="363" t="s">
        <v>43</v>
      </c>
      <c r="G27" s="358"/>
      <c r="H27" s="399"/>
      <c r="I27" s="360">
        <f t="shared" si="4"/>
        <v>3</v>
      </c>
      <c r="J27" s="361">
        <f t="shared" si="5"/>
        <v>0</v>
      </c>
      <c r="K27" s="362">
        <f t="shared" si="0"/>
        <v>0</v>
      </c>
      <c r="L27" s="162"/>
    </row>
    <row r="28" spans="2:12" ht="30" customHeight="1" x14ac:dyDescent="0.3">
      <c r="B28" s="42" t="str">
        <f t="shared" si="1"/>
        <v>LInv</v>
      </c>
      <c r="C28" s="42">
        <f>IF(ISTEXT(D28),MAX($C$5:$C27)+1,"")</f>
        <v>23</v>
      </c>
      <c r="D28" s="213" t="s">
        <v>9</v>
      </c>
      <c r="E28" s="342" t="s">
        <v>630</v>
      </c>
      <c r="F28" s="363" t="s">
        <v>43</v>
      </c>
      <c r="G28" s="358"/>
      <c r="H28" s="399"/>
      <c r="I28" s="360">
        <f t="shared" si="4"/>
        <v>3</v>
      </c>
      <c r="J28" s="361">
        <f t="shared" si="5"/>
        <v>0</v>
      </c>
      <c r="K28" s="362">
        <f t="shared" si="0"/>
        <v>0</v>
      </c>
      <c r="L28" s="162"/>
    </row>
    <row r="29" spans="2:12" ht="30" customHeight="1" x14ac:dyDescent="0.3">
      <c r="B29" s="42" t="str">
        <f t="shared" si="1"/>
        <v>LInv</v>
      </c>
      <c r="C29" s="42">
        <f>IF(ISTEXT(D29),MAX($C$5:$C28)+1,"")</f>
        <v>24</v>
      </c>
      <c r="D29" s="213" t="s">
        <v>9</v>
      </c>
      <c r="E29" s="343" t="s">
        <v>631</v>
      </c>
      <c r="F29" s="363" t="s">
        <v>43</v>
      </c>
      <c r="G29" s="358"/>
      <c r="H29" s="399"/>
      <c r="I29" s="360">
        <f t="shared" si="4"/>
        <v>3</v>
      </c>
      <c r="J29" s="361">
        <f t="shared" si="5"/>
        <v>0</v>
      </c>
      <c r="K29" s="362">
        <f t="shared" si="0"/>
        <v>0</v>
      </c>
      <c r="L29" s="162"/>
    </row>
    <row r="30" spans="2:12" ht="30" customHeight="1" x14ac:dyDescent="0.3">
      <c r="B30" s="42" t="str">
        <f t="shared" si="1"/>
        <v>LInv</v>
      </c>
      <c r="C30" s="42">
        <f>IF(ISTEXT(D30),MAX($C$5:$C29)+1,"")</f>
        <v>25</v>
      </c>
      <c r="D30" s="213" t="s">
        <v>9</v>
      </c>
      <c r="E30" s="343" t="s">
        <v>632</v>
      </c>
      <c r="F30" s="363" t="s">
        <v>43</v>
      </c>
      <c r="G30" s="358"/>
      <c r="H30" s="399"/>
      <c r="I30" s="360">
        <f t="shared" si="4"/>
        <v>3</v>
      </c>
      <c r="J30" s="361">
        <f t="shared" si="5"/>
        <v>0</v>
      </c>
      <c r="K30" s="362">
        <f t="shared" si="0"/>
        <v>0</v>
      </c>
      <c r="L30" s="162"/>
    </row>
    <row r="31" spans="2:12" ht="30" customHeight="1" x14ac:dyDescent="0.3">
      <c r="B31" s="42" t="str">
        <f t="shared" si="1"/>
        <v>LInv</v>
      </c>
      <c r="C31" s="42">
        <f>IF(ISTEXT(D31),MAX($C$5:$C30)+1,"")</f>
        <v>26</v>
      </c>
      <c r="D31" s="213" t="s">
        <v>9</v>
      </c>
      <c r="E31" s="343" t="s">
        <v>633</v>
      </c>
      <c r="F31" s="363" t="s">
        <v>43</v>
      </c>
      <c r="G31" s="358"/>
      <c r="H31" s="399"/>
      <c r="I31" s="360">
        <f t="shared" si="4"/>
        <v>3</v>
      </c>
      <c r="J31" s="361">
        <f t="shared" si="5"/>
        <v>0</v>
      </c>
      <c r="K31" s="362">
        <f t="shared" si="0"/>
        <v>0</v>
      </c>
      <c r="L31" s="162"/>
    </row>
    <row r="32" spans="2:12" ht="30" customHeight="1" x14ac:dyDescent="0.3">
      <c r="B32" s="42" t="str">
        <f t="shared" si="1"/>
        <v>LInv</v>
      </c>
      <c r="C32" s="42">
        <f>IF(ISTEXT(D32),MAX($C$5:$C31)+1,"")</f>
        <v>27</v>
      </c>
      <c r="D32" s="213" t="s">
        <v>9</v>
      </c>
      <c r="E32" s="343" t="s">
        <v>2460</v>
      </c>
      <c r="F32" s="363" t="s">
        <v>43</v>
      </c>
      <c r="G32" s="358"/>
      <c r="H32" s="365"/>
      <c r="I32" s="369">
        <f>VLOOKUP($D32,SpecData,2,FALSE)</f>
        <v>3</v>
      </c>
      <c r="J32" s="370">
        <f>VLOOKUP($F32,AvailabilityData,2,FALSE)</f>
        <v>0</v>
      </c>
      <c r="K32" s="362">
        <f t="shared" si="0"/>
        <v>0</v>
      </c>
      <c r="L32" s="162"/>
    </row>
    <row r="33" spans="2:12" ht="30" customHeight="1" x14ac:dyDescent="0.3">
      <c r="B33" s="42" t="str">
        <f t="shared" si="1"/>
        <v>LInv</v>
      </c>
      <c r="C33" s="42">
        <f>IF(ISTEXT(D33),MAX($C$5:$C32)+1,"")</f>
        <v>28</v>
      </c>
      <c r="D33" s="213" t="s">
        <v>9</v>
      </c>
      <c r="E33" s="343" t="s">
        <v>634</v>
      </c>
      <c r="F33" s="363" t="s">
        <v>43</v>
      </c>
      <c r="G33" s="358"/>
      <c r="H33" s="399"/>
      <c r="I33" s="360">
        <f t="shared" si="4"/>
        <v>3</v>
      </c>
      <c r="J33" s="361">
        <f t="shared" si="5"/>
        <v>0</v>
      </c>
      <c r="K33" s="362">
        <f t="shared" si="0"/>
        <v>0</v>
      </c>
      <c r="L33" s="162"/>
    </row>
    <row r="34" spans="2:12" ht="30" customHeight="1" x14ac:dyDescent="0.3">
      <c r="B34" s="42" t="str">
        <f t="shared" ref="B34:B89" si="6">IF(C34="","",$B$5)</f>
        <v>LInv</v>
      </c>
      <c r="C34" s="42">
        <f>IF(ISTEXT(D34),MAX($C$5:$C33)+1,"")</f>
        <v>29</v>
      </c>
      <c r="D34" s="213" t="s">
        <v>9</v>
      </c>
      <c r="E34" s="343" t="s">
        <v>635</v>
      </c>
      <c r="F34" s="363" t="s">
        <v>43</v>
      </c>
      <c r="G34" s="358"/>
      <c r="H34" s="399"/>
      <c r="I34" s="360">
        <f t="shared" si="4"/>
        <v>3</v>
      </c>
      <c r="J34" s="361">
        <f t="shared" si="5"/>
        <v>0</v>
      </c>
      <c r="K34" s="362">
        <f t="shared" si="0"/>
        <v>0</v>
      </c>
      <c r="L34" s="162"/>
    </row>
    <row r="35" spans="2:12" ht="30" customHeight="1" x14ac:dyDescent="0.3">
      <c r="B35" s="42" t="str">
        <f t="shared" si="6"/>
        <v>LInv</v>
      </c>
      <c r="C35" s="42">
        <f>IF(ISTEXT(D35),MAX($C$5:$C34)+1,"")</f>
        <v>30</v>
      </c>
      <c r="D35" s="213" t="s">
        <v>9</v>
      </c>
      <c r="E35" s="343" t="s">
        <v>636</v>
      </c>
      <c r="F35" s="363" t="s">
        <v>43</v>
      </c>
      <c r="G35" s="358"/>
      <c r="H35" s="399"/>
      <c r="I35" s="360">
        <f t="shared" si="4"/>
        <v>3</v>
      </c>
      <c r="J35" s="361">
        <f t="shared" si="5"/>
        <v>0</v>
      </c>
      <c r="K35" s="362">
        <f t="shared" si="0"/>
        <v>0</v>
      </c>
      <c r="L35" s="162"/>
    </row>
    <row r="36" spans="2:12" ht="32.4" customHeight="1" x14ac:dyDescent="0.3">
      <c r="B36" s="42" t="str">
        <f t="shared" si="6"/>
        <v>LInv</v>
      </c>
      <c r="C36" s="42">
        <f>IF(ISTEXT(D36),MAX($C$5:$C35)+1,"")</f>
        <v>31</v>
      </c>
      <c r="D36" s="213" t="s">
        <v>9</v>
      </c>
      <c r="E36" s="344" t="s">
        <v>637</v>
      </c>
      <c r="F36" s="363" t="s">
        <v>43</v>
      </c>
      <c r="G36" s="358"/>
      <c r="H36" s="399"/>
      <c r="I36" s="360">
        <f t="shared" si="4"/>
        <v>3</v>
      </c>
      <c r="J36" s="361">
        <f t="shared" si="5"/>
        <v>0</v>
      </c>
      <c r="K36" s="362">
        <f t="shared" si="0"/>
        <v>0</v>
      </c>
      <c r="L36" s="162"/>
    </row>
    <row r="37" spans="2:12" ht="30" customHeight="1" x14ac:dyDescent="0.3">
      <c r="B37" s="43" t="s">
        <v>638</v>
      </c>
      <c r="C37" s="35"/>
      <c r="D37" s="2"/>
      <c r="E37" s="38"/>
      <c r="F37" s="86"/>
      <c r="G37" s="28"/>
      <c r="H37" s="28"/>
      <c r="I37" s="28"/>
      <c r="J37" s="28"/>
      <c r="K37" s="28"/>
      <c r="L37" s="28"/>
    </row>
    <row r="38" spans="2:12" ht="30" customHeight="1" x14ac:dyDescent="0.3">
      <c r="B38" s="35" t="str">
        <f>IF(C38="","",$B$5)</f>
        <v/>
      </c>
      <c r="C38" s="35" t="str">
        <f>IF(ISTEXT(D38),MAX($C$5:$C37)+1,"")</f>
        <v/>
      </c>
      <c r="D38" s="2"/>
      <c r="E38" s="345" t="s">
        <v>639</v>
      </c>
      <c r="F38" s="86"/>
      <c r="G38" s="28"/>
      <c r="H38" s="28"/>
      <c r="I38" s="28"/>
      <c r="J38" s="28"/>
      <c r="K38" s="28"/>
      <c r="L38" s="28"/>
    </row>
    <row r="39" spans="2:12" ht="30" customHeight="1" x14ac:dyDescent="0.3">
      <c r="B39" s="42" t="str">
        <f t="shared" si="6"/>
        <v>LInv</v>
      </c>
      <c r="C39" s="42">
        <f>IF(ISTEXT(D39),MAX($C$5:$C36)+1,"")</f>
        <v>32</v>
      </c>
      <c r="D39" s="213" t="s">
        <v>9</v>
      </c>
      <c r="E39" s="41" t="s">
        <v>106</v>
      </c>
      <c r="F39" s="363" t="s">
        <v>43</v>
      </c>
      <c r="G39" s="358"/>
      <c r="H39" s="399"/>
      <c r="I39" s="360">
        <f t="shared" si="4"/>
        <v>3</v>
      </c>
      <c r="J39" s="361">
        <f t="shared" si="5"/>
        <v>0</v>
      </c>
      <c r="K39" s="362">
        <f t="shared" si="0"/>
        <v>0</v>
      </c>
      <c r="L39" s="162"/>
    </row>
    <row r="40" spans="2:12" ht="30" customHeight="1" x14ac:dyDescent="0.3">
      <c r="B40" s="42" t="str">
        <f t="shared" si="6"/>
        <v>LInv</v>
      </c>
      <c r="C40" s="42">
        <f>IF(ISTEXT(D40),MAX($C$5:$C39)+1,"")</f>
        <v>33</v>
      </c>
      <c r="D40" s="213" t="s">
        <v>9</v>
      </c>
      <c r="E40" s="39" t="s">
        <v>640</v>
      </c>
      <c r="F40" s="363" t="s">
        <v>43</v>
      </c>
      <c r="G40" s="358"/>
      <c r="H40" s="399"/>
      <c r="I40" s="360">
        <f t="shared" si="4"/>
        <v>3</v>
      </c>
      <c r="J40" s="361">
        <f t="shared" si="5"/>
        <v>0</v>
      </c>
      <c r="K40" s="362">
        <f t="shared" si="0"/>
        <v>0</v>
      </c>
      <c r="L40" s="162"/>
    </row>
    <row r="41" spans="2:12" ht="30" customHeight="1" x14ac:dyDescent="0.3">
      <c r="B41" s="42" t="str">
        <f t="shared" si="6"/>
        <v>LInv</v>
      </c>
      <c r="C41" s="42">
        <f>IF(ISTEXT(D41),MAX($C$5:$C40)+1,"")</f>
        <v>34</v>
      </c>
      <c r="D41" s="213" t="s">
        <v>9</v>
      </c>
      <c r="E41" s="39" t="s">
        <v>641</v>
      </c>
      <c r="F41" s="363" t="s">
        <v>43</v>
      </c>
      <c r="G41" s="358"/>
      <c r="H41" s="399"/>
      <c r="I41" s="360">
        <f t="shared" si="4"/>
        <v>3</v>
      </c>
      <c r="J41" s="361">
        <f t="shared" si="5"/>
        <v>0</v>
      </c>
      <c r="K41" s="362">
        <f t="shared" si="0"/>
        <v>0</v>
      </c>
      <c r="L41" s="162"/>
    </row>
    <row r="42" spans="2:12" ht="30" customHeight="1" x14ac:dyDescent="0.3">
      <c r="B42" s="42" t="str">
        <f t="shared" si="6"/>
        <v>LInv</v>
      </c>
      <c r="C42" s="42">
        <f>IF(ISTEXT(D42),MAX($C$5:$C41)+1,"")</f>
        <v>35</v>
      </c>
      <c r="D42" s="213" t="s">
        <v>9</v>
      </c>
      <c r="E42" s="39" t="s">
        <v>642</v>
      </c>
      <c r="F42" s="363" t="s">
        <v>43</v>
      </c>
      <c r="G42" s="358"/>
      <c r="H42" s="399"/>
      <c r="I42" s="360">
        <f t="shared" si="4"/>
        <v>3</v>
      </c>
      <c r="J42" s="361">
        <f t="shared" si="5"/>
        <v>0</v>
      </c>
      <c r="K42" s="362">
        <f t="shared" si="0"/>
        <v>0</v>
      </c>
      <c r="L42" s="162"/>
    </row>
    <row r="43" spans="2:12" ht="30" customHeight="1" x14ac:dyDescent="0.3">
      <c r="B43" s="42" t="str">
        <f t="shared" si="6"/>
        <v>LInv</v>
      </c>
      <c r="C43" s="42">
        <f>IF(ISTEXT(D43),MAX($C$5:$C42)+1,"")</f>
        <v>36</v>
      </c>
      <c r="D43" s="213" t="s">
        <v>9</v>
      </c>
      <c r="E43" s="39" t="s">
        <v>643</v>
      </c>
      <c r="F43" s="363" t="s">
        <v>43</v>
      </c>
      <c r="G43" s="358"/>
      <c r="H43" s="399"/>
      <c r="I43" s="360">
        <f t="shared" si="4"/>
        <v>3</v>
      </c>
      <c r="J43" s="361">
        <f t="shared" si="5"/>
        <v>0</v>
      </c>
      <c r="K43" s="362">
        <f t="shared" si="0"/>
        <v>0</v>
      </c>
      <c r="L43" s="162"/>
    </row>
    <row r="44" spans="2:12" ht="30" customHeight="1" x14ac:dyDescent="0.3">
      <c r="B44" s="42" t="str">
        <f t="shared" si="6"/>
        <v>LInv</v>
      </c>
      <c r="C44" s="42">
        <f>IF(ISTEXT(D44),MAX($C$5:$C43)+1,"")</f>
        <v>37</v>
      </c>
      <c r="D44" s="213" t="s">
        <v>9</v>
      </c>
      <c r="E44" s="39" t="s">
        <v>644</v>
      </c>
      <c r="F44" s="363" t="s">
        <v>43</v>
      </c>
      <c r="G44" s="358"/>
      <c r="H44" s="399"/>
      <c r="I44" s="360">
        <f t="shared" si="4"/>
        <v>3</v>
      </c>
      <c r="J44" s="361">
        <f t="shared" si="5"/>
        <v>0</v>
      </c>
      <c r="K44" s="362">
        <f t="shared" si="0"/>
        <v>0</v>
      </c>
      <c r="L44" s="162"/>
    </row>
    <row r="45" spans="2:12" ht="30" customHeight="1" x14ac:dyDescent="0.3">
      <c r="B45" s="42" t="str">
        <f t="shared" si="6"/>
        <v>LInv</v>
      </c>
      <c r="C45" s="42">
        <f>IF(ISTEXT(D45),MAX($C$5:$C44)+1,"")</f>
        <v>38</v>
      </c>
      <c r="D45" s="213" t="s">
        <v>9</v>
      </c>
      <c r="E45" s="39" t="s">
        <v>645</v>
      </c>
      <c r="F45" s="363" t="s">
        <v>43</v>
      </c>
      <c r="G45" s="358"/>
      <c r="H45" s="399"/>
      <c r="I45" s="360">
        <f t="shared" si="4"/>
        <v>3</v>
      </c>
      <c r="J45" s="361">
        <f t="shared" si="5"/>
        <v>0</v>
      </c>
      <c r="K45" s="362">
        <f t="shared" si="0"/>
        <v>0</v>
      </c>
      <c r="L45" s="162"/>
    </row>
    <row r="46" spans="2:12" ht="30" customHeight="1" x14ac:dyDescent="0.3">
      <c r="B46" s="42" t="str">
        <f t="shared" si="6"/>
        <v>LInv</v>
      </c>
      <c r="C46" s="42">
        <f>IF(ISTEXT(D46),MAX($C$5:$C45)+1,"")</f>
        <v>39</v>
      </c>
      <c r="D46" s="213" t="s">
        <v>9</v>
      </c>
      <c r="E46" s="39" t="s">
        <v>646</v>
      </c>
      <c r="F46" s="363" t="s">
        <v>43</v>
      </c>
      <c r="G46" s="358"/>
      <c r="H46" s="399"/>
      <c r="I46" s="360">
        <f t="shared" si="4"/>
        <v>3</v>
      </c>
      <c r="J46" s="361">
        <f t="shared" si="5"/>
        <v>0</v>
      </c>
      <c r="K46" s="362">
        <f t="shared" si="0"/>
        <v>0</v>
      </c>
      <c r="L46" s="162"/>
    </row>
    <row r="47" spans="2:12" ht="30" customHeight="1" x14ac:dyDescent="0.3">
      <c r="B47" s="42" t="str">
        <f t="shared" si="6"/>
        <v>LInv</v>
      </c>
      <c r="C47" s="42">
        <f>IF(ISTEXT(D47),MAX($C$5:$C46)+1,"")</f>
        <v>40</v>
      </c>
      <c r="D47" s="213" t="s">
        <v>9</v>
      </c>
      <c r="E47" s="39" t="s">
        <v>647</v>
      </c>
      <c r="F47" s="363" t="s">
        <v>43</v>
      </c>
      <c r="G47" s="358"/>
      <c r="H47" s="399"/>
      <c r="I47" s="360">
        <f t="shared" si="4"/>
        <v>3</v>
      </c>
      <c r="J47" s="361">
        <f t="shared" si="5"/>
        <v>0</v>
      </c>
      <c r="K47" s="362">
        <f t="shared" si="0"/>
        <v>0</v>
      </c>
      <c r="L47" s="162"/>
    </row>
    <row r="48" spans="2:12" ht="30" customHeight="1" x14ac:dyDescent="0.3">
      <c r="B48" s="42" t="str">
        <f t="shared" si="6"/>
        <v>LInv</v>
      </c>
      <c r="C48" s="42">
        <f>IF(ISTEXT(D48),MAX($C$5:$C47)+1,"")</f>
        <v>41</v>
      </c>
      <c r="D48" s="213" t="s">
        <v>9</v>
      </c>
      <c r="E48" s="39" t="s">
        <v>648</v>
      </c>
      <c r="F48" s="363" t="s">
        <v>43</v>
      </c>
      <c r="G48" s="358"/>
      <c r="H48" s="399"/>
      <c r="I48" s="360">
        <f t="shared" si="4"/>
        <v>3</v>
      </c>
      <c r="J48" s="361">
        <f t="shared" si="5"/>
        <v>0</v>
      </c>
      <c r="K48" s="362">
        <f t="shared" si="0"/>
        <v>0</v>
      </c>
      <c r="L48" s="162"/>
    </row>
    <row r="49" spans="2:12" ht="30" customHeight="1" x14ac:dyDescent="0.3">
      <c r="B49" s="42" t="str">
        <f t="shared" si="6"/>
        <v>LInv</v>
      </c>
      <c r="C49" s="42">
        <f>IF(ISTEXT(D49),MAX($C$5:$C48)+1,"")</f>
        <v>42</v>
      </c>
      <c r="D49" s="213" t="s">
        <v>9</v>
      </c>
      <c r="E49" s="39" t="s">
        <v>2432</v>
      </c>
      <c r="F49" s="363" t="s">
        <v>43</v>
      </c>
      <c r="G49" s="358"/>
      <c r="H49" s="399"/>
      <c r="I49" s="360">
        <f t="shared" si="4"/>
        <v>3</v>
      </c>
      <c r="J49" s="361">
        <f t="shared" si="5"/>
        <v>0</v>
      </c>
      <c r="K49" s="362">
        <f t="shared" si="0"/>
        <v>0</v>
      </c>
      <c r="L49" s="162"/>
    </row>
    <row r="50" spans="2:12" ht="30" customHeight="1" x14ac:dyDescent="0.3">
      <c r="B50" s="42" t="str">
        <f t="shared" si="6"/>
        <v>LInv</v>
      </c>
      <c r="C50" s="42">
        <f>IF(ISTEXT(D50),MAX($C$5:$C49)+1,"")</f>
        <v>43</v>
      </c>
      <c r="D50" s="213" t="s">
        <v>9</v>
      </c>
      <c r="E50" s="39" t="s">
        <v>649</v>
      </c>
      <c r="F50" s="363" t="s">
        <v>43</v>
      </c>
      <c r="G50" s="358"/>
      <c r="H50" s="399"/>
      <c r="I50" s="360">
        <f t="shared" si="4"/>
        <v>3</v>
      </c>
      <c r="J50" s="361">
        <f t="shared" si="5"/>
        <v>0</v>
      </c>
      <c r="K50" s="362">
        <f t="shared" si="0"/>
        <v>0</v>
      </c>
      <c r="L50" s="162"/>
    </row>
    <row r="51" spans="2:12" ht="30" customHeight="1" x14ac:dyDescent="0.3">
      <c r="B51" s="42" t="str">
        <f t="shared" si="6"/>
        <v>LInv</v>
      </c>
      <c r="C51" s="42">
        <f>IF(ISTEXT(D51),MAX($C$5:$C50)+1,"")</f>
        <v>44</v>
      </c>
      <c r="D51" s="213" t="s">
        <v>9</v>
      </c>
      <c r="E51" s="39" t="s">
        <v>650</v>
      </c>
      <c r="F51" s="363" t="s">
        <v>43</v>
      </c>
      <c r="G51" s="358"/>
      <c r="H51" s="399"/>
      <c r="I51" s="360">
        <f t="shared" si="4"/>
        <v>3</v>
      </c>
      <c r="J51" s="361">
        <f t="shared" si="5"/>
        <v>0</v>
      </c>
      <c r="K51" s="362">
        <f t="shared" si="0"/>
        <v>0</v>
      </c>
      <c r="L51" s="162"/>
    </row>
    <row r="52" spans="2:12" ht="30" customHeight="1" x14ac:dyDescent="0.3">
      <c r="B52" s="42" t="str">
        <f t="shared" si="6"/>
        <v>LInv</v>
      </c>
      <c r="C52" s="42">
        <f>IF(ISTEXT(D52),MAX($C$5:$C51)+1,"")</f>
        <v>45</v>
      </c>
      <c r="D52" s="213" t="s">
        <v>9</v>
      </c>
      <c r="E52" s="39" t="s">
        <v>651</v>
      </c>
      <c r="F52" s="363" t="s">
        <v>43</v>
      </c>
      <c r="G52" s="358"/>
      <c r="H52" s="399"/>
      <c r="I52" s="360">
        <f t="shared" si="4"/>
        <v>3</v>
      </c>
      <c r="J52" s="361">
        <f t="shared" si="5"/>
        <v>0</v>
      </c>
      <c r="K52" s="362">
        <f t="shared" si="0"/>
        <v>0</v>
      </c>
      <c r="L52" s="162"/>
    </row>
    <row r="53" spans="2:12" ht="30" customHeight="1" x14ac:dyDescent="0.3">
      <c r="B53" s="42" t="str">
        <f t="shared" si="6"/>
        <v>LInv</v>
      </c>
      <c r="C53" s="42">
        <f>IF(ISTEXT(D53),MAX($C$5:$C52)+1,"")</f>
        <v>46</v>
      </c>
      <c r="D53" s="213" t="s">
        <v>9</v>
      </c>
      <c r="E53" s="39" t="s">
        <v>652</v>
      </c>
      <c r="F53" s="363" t="s">
        <v>43</v>
      </c>
      <c r="G53" s="358"/>
      <c r="H53" s="399"/>
      <c r="I53" s="360">
        <f t="shared" si="4"/>
        <v>3</v>
      </c>
      <c r="J53" s="361">
        <f t="shared" si="5"/>
        <v>0</v>
      </c>
      <c r="K53" s="362">
        <f t="shared" si="0"/>
        <v>0</v>
      </c>
      <c r="L53" s="162"/>
    </row>
    <row r="54" spans="2:12" ht="30" customHeight="1" x14ac:dyDescent="0.3">
      <c r="B54" s="42" t="str">
        <f t="shared" si="6"/>
        <v>LInv</v>
      </c>
      <c r="C54" s="42">
        <f>IF(ISTEXT(D54),MAX($C$5:$C53)+1,"")</f>
        <v>47</v>
      </c>
      <c r="D54" s="213" t="s">
        <v>9</v>
      </c>
      <c r="E54" s="39" t="s">
        <v>653</v>
      </c>
      <c r="F54" s="363" t="s">
        <v>43</v>
      </c>
      <c r="G54" s="358"/>
      <c r="H54" s="399"/>
      <c r="I54" s="360">
        <f t="shared" si="4"/>
        <v>3</v>
      </c>
      <c r="J54" s="361">
        <f t="shared" si="5"/>
        <v>0</v>
      </c>
      <c r="K54" s="362">
        <f t="shared" si="0"/>
        <v>0</v>
      </c>
      <c r="L54" s="162"/>
    </row>
    <row r="55" spans="2:12" ht="30" customHeight="1" x14ac:dyDescent="0.3">
      <c r="B55" s="42" t="str">
        <f t="shared" si="6"/>
        <v>LInv</v>
      </c>
      <c r="C55" s="42">
        <f>IF(ISTEXT(D55),MAX($C$5:$C54)+1,"")</f>
        <v>48</v>
      </c>
      <c r="D55" s="213" t="s">
        <v>9</v>
      </c>
      <c r="E55" s="39" t="s">
        <v>654</v>
      </c>
      <c r="F55" s="363" t="s">
        <v>43</v>
      </c>
      <c r="G55" s="358"/>
      <c r="H55" s="399"/>
      <c r="I55" s="360">
        <f t="shared" si="4"/>
        <v>3</v>
      </c>
      <c r="J55" s="361">
        <f t="shared" si="5"/>
        <v>0</v>
      </c>
      <c r="K55" s="362">
        <f t="shared" si="0"/>
        <v>0</v>
      </c>
      <c r="L55" s="162"/>
    </row>
    <row r="56" spans="2:12" ht="30" customHeight="1" x14ac:dyDescent="0.3">
      <c r="B56" s="42" t="str">
        <f t="shared" si="6"/>
        <v>LInv</v>
      </c>
      <c r="C56" s="42">
        <f>IF(ISTEXT(D56),MAX($C$5:$C55)+1,"")</f>
        <v>49</v>
      </c>
      <c r="D56" s="213" t="s">
        <v>9</v>
      </c>
      <c r="E56" s="40" t="s">
        <v>655</v>
      </c>
      <c r="F56" s="363" t="s">
        <v>43</v>
      </c>
      <c r="G56" s="358"/>
      <c r="H56" s="399"/>
      <c r="I56" s="360">
        <f t="shared" si="4"/>
        <v>3</v>
      </c>
      <c r="J56" s="361">
        <f t="shared" si="5"/>
        <v>0</v>
      </c>
      <c r="K56" s="362">
        <f t="shared" si="0"/>
        <v>0</v>
      </c>
      <c r="L56" s="162"/>
    </row>
    <row r="57" spans="2:12" ht="27" customHeight="1" x14ac:dyDescent="0.3">
      <c r="B57" s="42" t="str">
        <f t="shared" si="6"/>
        <v>LInv</v>
      </c>
      <c r="C57" s="42">
        <f>IF(ISTEXT(D57),MAX($C$5:$C56)+1,"")</f>
        <v>50</v>
      </c>
      <c r="D57" s="213" t="s">
        <v>9</v>
      </c>
      <c r="E57" s="40" t="s">
        <v>656</v>
      </c>
      <c r="F57" s="363" t="s">
        <v>43</v>
      </c>
      <c r="G57" s="358"/>
      <c r="H57" s="399"/>
      <c r="I57" s="360">
        <f t="shared" si="4"/>
        <v>3</v>
      </c>
      <c r="J57" s="361">
        <f t="shared" si="5"/>
        <v>0</v>
      </c>
      <c r="K57" s="362">
        <f t="shared" si="0"/>
        <v>0</v>
      </c>
      <c r="L57" s="162"/>
    </row>
    <row r="58" spans="2:12" ht="30" customHeight="1" x14ac:dyDescent="0.3">
      <c r="B58" s="43" t="s">
        <v>657</v>
      </c>
      <c r="C58" s="35"/>
      <c r="D58" s="2"/>
      <c r="E58" s="38"/>
      <c r="F58" s="86"/>
      <c r="G58" s="28"/>
      <c r="H58" s="28"/>
      <c r="I58" s="28"/>
      <c r="J58" s="28"/>
      <c r="K58" s="28"/>
      <c r="L58" s="28"/>
    </row>
    <row r="59" spans="2:12" ht="30" customHeight="1" x14ac:dyDescent="0.3">
      <c r="B59" s="35" t="str">
        <f>IF(C59="","",$B$5)</f>
        <v/>
      </c>
      <c r="C59" s="35" t="str">
        <f>IF(ISTEXT(D59),MAX($C$5:$C58)+1,"")</f>
        <v/>
      </c>
      <c r="D59" s="2"/>
      <c r="E59" s="345" t="s">
        <v>658</v>
      </c>
      <c r="F59" s="86"/>
      <c r="G59" s="28"/>
      <c r="H59" s="28"/>
      <c r="I59" s="28"/>
      <c r="J59" s="28"/>
      <c r="K59" s="28"/>
      <c r="L59" s="28"/>
    </row>
    <row r="60" spans="2:12" ht="30" customHeight="1" x14ac:dyDescent="0.3">
      <c r="B60" s="42" t="str">
        <f t="shared" si="6"/>
        <v>LInv</v>
      </c>
      <c r="C60" s="42">
        <f>IF(ISTEXT(D60),MAX($C$5:$C57)+1,"")</f>
        <v>51</v>
      </c>
      <c r="D60" s="213" t="s">
        <v>9</v>
      </c>
      <c r="E60" s="41" t="s">
        <v>659</v>
      </c>
      <c r="F60" s="363" t="s">
        <v>43</v>
      </c>
      <c r="G60" s="358"/>
      <c r="H60" s="399"/>
      <c r="I60" s="360">
        <f t="shared" si="4"/>
        <v>3</v>
      </c>
      <c r="J60" s="361">
        <f t="shared" si="5"/>
        <v>0</v>
      </c>
      <c r="K60" s="362">
        <f t="shared" si="0"/>
        <v>0</v>
      </c>
      <c r="L60" s="162"/>
    </row>
    <row r="61" spans="2:12" ht="30" customHeight="1" x14ac:dyDescent="0.3">
      <c r="B61" s="42" t="str">
        <f t="shared" si="6"/>
        <v>LInv</v>
      </c>
      <c r="C61" s="42">
        <f>IF(ISTEXT(D61),MAX($C$5:$C60)+1,"")</f>
        <v>52</v>
      </c>
      <c r="D61" s="213" t="s">
        <v>9</v>
      </c>
      <c r="E61" s="39" t="s">
        <v>660</v>
      </c>
      <c r="F61" s="363" t="s">
        <v>43</v>
      </c>
      <c r="G61" s="358"/>
      <c r="H61" s="399"/>
      <c r="I61" s="360">
        <f t="shared" si="4"/>
        <v>3</v>
      </c>
      <c r="J61" s="361">
        <f t="shared" si="5"/>
        <v>0</v>
      </c>
      <c r="K61" s="362">
        <f t="shared" si="0"/>
        <v>0</v>
      </c>
      <c r="L61" s="162"/>
    </row>
    <row r="62" spans="2:12" ht="30" customHeight="1" x14ac:dyDescent="0.3">
      <c r="B62" s="42" t="str">
        <f t="shared" si="6"/>
        <v>LInv</v>
      </c>
      <c r="C62" s="42">
        <f>IF(ISTEXT(D62),MAX($C$5:$C61)+1,"")</f>
        <v>53</v>
      </c>
      <c r="D62" s="213" t="s">
        <v>9</v>
      </c>
      <c r="E62" s="39" t="s">
        <v>661</v>
      </c>
      <c r="F62" s="363" t="s">
        <v>43</v>
      </c>
      <c r="G62" s="358"/>
      <c r="H62" s="399"/>
      <c r="I62" s="360">
        <f t="shared" si="4"/>
        <v>3</v>
      </c>
      <c r="J62" s="361">
        <f t="shared" si="5"/>
        <v>0</v>
      </c>
      <c r="K62" s="362">
        <f t="shared" si="0"/>
        <v>0</v>
      </c>
      <c r="L62" s="162"/>
    </row>
    <row r="63" spans="2:12" ht="30" customHeight="1" x14ac:dyDescent="0.3">
      <c r="B63" s="42" t="str">
        <f t="shared" si="6"/>
        <v>LInv</v>
      </c>
      <c r="C63" s="42">
        <f>IF(ISTEXT(D63),MAX($C$5:$C62)+1,"")</f>
        <v>54</v>
      </c>
      <c r="D63" s="213" t="s">
        <v>9</v>
      </c>
      <c r="E63" s="39" t="s">
        <v>662</v>
      </c>
      <c r="F63" s="363" t="s">
        <v>43</v>
      </c>
      <c r="G63" s="358"/>
      <c r="H63" s="399"/>
      <c r="I63" s="360">
        <f t="shared" si="4"/>
        <v>3</v>
      </c>
      <c r="J63" s="361">
        <f t="shared" si="5"/>
        <v>0</v>
      </c>
      <c r="K63" s="362">
        <f t="shared" si="0"/>
        <v>0</v>
      </c>
      <c r="L63" s="162"/>
    </row>
    <row r="64" spans="2:12" ht="30" customHeight="1" x14ac:dyDescent="0.3">
      <c r="B64" s="42" t="str">
        <f t="shared" si="6"/>
        <v>LInv</v>
      </c>
      <c r="C64" s="42">
        <f>IF(ISTEXT(D64),MAX($C$5:$C63)+1,"")</f>
        <v>55</v>
      </c>
      <c r="D64" s="213" t="s">
        <v>9</v>
      </c>
      <c r="E64" s="39" t="s">
        <v>663</v>
      </c>
      <c r="F64" s="363" t="s">
        <v>43</v>
      </c>
      <c r="G64" s="358"/>
      <c r="H64" s="399"/>
      <c r="I64" s="360">
        <f t="shared" si="4"/>
        <v>3</v>
      </c>
      <c r="J64" s="361">
        <f t="shared" si="5"/>
        <v>0</v>
      </c>
      <c r="K64" s="362">
        <f t="shared" si="0"/>
        <v>0</v>
      </c>
      <c r="L64" s="162"/>
    </row>
    <row r="65" spans="2:12" ht="30" customHeight="1" x14ac:dyDescent="0.3">
      <c r="B65" s="42" t="str">
        <f t="shared" si="6"/>
        <v>LInv</v>
      </c>
      <c r="C65" s="42">
        <f>IF(ISTEXT(D65),MAX($C$5:$C64)+1,"")</f>
        <v>56</v>
      </c>
      <c r="D65" s="213" t="s">
        <v>9</v>
      </c>
      <c r="E65" s="39" t="s">
        <v>664</v>
      </c>
      <c r="F65" s="363" t="s">
        <v>43</v>
      </c>
      <c r="G65" s="358"/>
      <c r="H65" s="399"/>
      <c r="I65" s="360">
        <f t="shared" si="4"/>
        <v>3</v>
      </c>
      <c r="J65" s="361">
        <f t="shared" si="5"/>
        <v>0</v>
      </c>
      <c r="K65" s="362">
        <f t="shared" si="0"/>
        <v>0</v>
      </c>
      <c r="L65" s="162"/>
    </row>
    <row r="66" spans="2:12" ht="30" customHeight="1" x14ac:dyDescent="0.3">
      <c r="B66" s="42" t="str">
        <f t="shared" si="6"/>
        <v>LInv</v>
      </c>
      <c r="C66" s="42">
        <f>IF(ISTEXT(D66),MAX($C$5:$C65)+1,"")</f>
        <v>57</v>
      </c>
      <c r="D66" s="213" t="s">
        <v>10</v>
      </c>
      <c r="E66" s="39" t="s">
        <v>665</v>
      </c>
      <c r="F66" s="363" t="s">
        <v>43</v>
      </c>
      <c r="G66" s="358"/>
      <c r="H66" s="399"/>
      <c r="I66" s="360">
        <f t="shared" si="4"/>
        <v>2</v>
      </c>
      <c r="J66" s="361">
        <f t="shared" si="5"/>
        <v>0</v>
      </c>
      <c r="K66" s="362">
        <f t="shared" si="0"/>
        <v>0</v>
      </c>
      <c r="L66" s="162"/>
    </row>
    <row r="67" spans="2:12" ht="30" customHeight="1" x14ac:dyDescent="0.3">
      <c r="B67" s="42" t="str">
        <f t="shared" si="6"/>
        <v>LInv</v>
      </c>
      <c r="C67" s="42">
        <f>IF(ISTEXT(D67),MAX($C$5:$C66)+1,"")</f>
        <v>58</v>
      </c>
      <c r="D67" s="213" t="s">
        <v>10</v>
      </c>
      <c r="E67" s="39" t="s">
        <v>666</v>
      </c>
      <c r="F67" s="363" t="s">
        <v>43</v>
      </c>
      <c r="G67" s="358"/>
      <c r="H67" s="399"/>
      <c r="I67" s="360">
        <f t="shared" si="4"/>
        <v>2</v>
      </c>
      <c r="J67" s="361">
        <f t="shared" si="5"/>
        <v>0</v>
      </c>
      <c r="K67" s="362">
        <f t="shared" si="0"/>
        <v>0</v>
      </c>
      <c r="L67" s="162"/>
    </row>
    <row r="68" spans="2:12" ht="30" customHeight="1" x14ac:dyDescent="0.3">
      <c r="B68" s="42" t="str">
        <f t="shared" si="6"/>
        <v>LInv</v>
      </c>
      <c r="C68" s="42">
        <f>IF(ISTEXT(D68),MAX($C$5:$C67)+1,"")</f>
        <v>59</v>
      </c>
      <c r="D68" s="213" t="s">
        <v>11</v>
      </c>
      <c r="E68" s="45" t="s">
        <v>667</v>
      </c>
      <c r="F68" s="363" t="s">
        <v>43</v>
      </c>
      <c r="G68" s="358"/>
      <c r="H68" s="399"/>
      <c r="I68" s="360">
        <f t="shared" si="4"/>
        <v>1</v>
      </c>
      <c r="J68" s="361">
        <f t="shared" si="5"/>
        <v>0</v>
      </c>
      <c r="K68" s="362">
        <f t="shared" si="0"/>
        <v>0</v>
      </c>
      <c r="L68" s="162"/>
    </row>
    <row r="69" spans="2:12" ht="30" customHeight="1" x14ac:dyDescent="0.3">
      <c r="B69" s="35" t="str">
        <f t="shared" si="6"/>
        <v/>
      </c>
      <c r="C69" s="35" t="str">
        <f>IF(ISTEXT(D69),MAX($C$5:$C68)+1,"")</f>
        <v/>
      </c>
      <c r="D69" s="2"/>
      <c r="E69" s="345" t="s">
        <v>668</v>
      </c>
      <c r="F69" s="86"/>
      <c r="G69" s="28"/>
      <c r="H69" s="28"/>
      <c r="I69" s="28"/>
      <c r="J69" s="28"/>
      <c r="K69" s="28"/>
      <c r="L69" s="28"/>
    </row>
    <row r="70" spans="2:12" ht="30" customHeight="1" x14ac:dyDescent="0.3">
      <c r="B70" s="42" t="str">
        <f t="shared" si="6"/>
        <v>LInv</v>
      </c>
      <c r="C70" s="42">
        <f>IF(ISTEXT(D70),MAX($C$5:$C68)+1,"")</f>
        <v>60</v>
      </c>
      <c r="D70" s="213" t="s">
        <v>9</v>
      </c>
      <c r="E70" s="41" t="s">
        <v>669</v>
      </c>
      <c r="F70" s="363" t="s">
        <v>43</v>
      </c>
      <c r="G70" s="358"/>
      <c r="H70" s="399"/>
      <c r="I70" s="360">
        <f t="shared" si="4"/>
        <v>3</v>
      </c>
      <c r="J70" s="361">
        <f t="shared" si="5"/>
        <v>0</v>
      </c>
      <c r="K70" s="362">
        <f t="shared" si="0"/>
        <v>0</v>
      </c>
      <c r="L70" s="162"/>
    </row>
    <row r="71" spans="2:12" ht="30" customHeight="1" x14ac:dyDescent="0.3">
      <c r="B71" s="42" t="str">
        <f t="shared" si="6"/>
        <v>LInv</v>
      </c>
      <c r="C71" s="42">
        <f>IF(ISTEXT(D71),MAX($C$5:$C70)+1,"")</f>
        <v>61</v>
      </c>
      <c r="D71" s="213" t="s">
        <v>9</v>
      </c>
      <c r="E71" s="39" t="s">
        <v>670</v>
      </c>
      <c r="F71" s="363" t="s">
        <v>43</v>
      </c>
      <c r="G71" s="358"/>
      <c r="H71" s="399"/>
      <c r="I71" s="360">
        <f t="shared" si="4"/>
        <v>3</v>
      </c>
      <c r="J71" s="361">
        <f t="shared" si="5"/>
        <v>0</v>
      </c>
      <c r="K71" s="362">
        <f t="shared" ref="K71:K102" si="7">I71*J71</f>
        <v>0</v>
      </c>
      <c r="L71" s="162"/>
    </row>
    <row r="72" spans="2:12" ht="30" customHeight="1" x14ac:dyDescent="0.3">
      <c r="B72" s="42" t="str">
        <f t="shared" si="6"/>
        <v>LInv</v>
      </c>
      <c r="C72" s="42">
        <f>IF(ISTEXT(D72),MAX($C$5:$C71)+1,"")</f>
        <v>62</v>
      </c>
      <c r="D72" s="213" t="s">
        <v>9</v>
      </c>
      <c r="E72" s="39" t="s">
        <v>671</v>
      </c>
      <c r="F72" s="363" t="s">
        <v>43</v>
      </c>
      <c r="G72" s="358"/>
      <c r="H72" s="399"/>
      <c r="I72" s="360">
        <f t="shared" si="4"/>
        <v>3</v>
      </c>
      <c r="J72" s="361">
        <f t="shared" si="5"/>
        <v>0</v>
      </c>
      <c r="K72" s="362">
        <f t="shared" si="7"/>
        <v>0</v>
      </c>
      <c r="L72" s="162"/>
    </row>
    <row r="73" spans="2:12" ht="30" customHeight="1" x14ac:dyDescent="0.3">
      <c r="B73" s="42" t="str">
        <f t="shared" si="6"/>
        <v>LInv</v>
      </c>
      <c r="C73" s="42">
        <f>IF(ISTEXT(D73),MAX($C$5:$C72)+1,"")</f>
        <v>63</v>
      </c>
      <c r="D73" s="213" t="s">
        <v>9</v>
      </c>
      <c r="E73" s="39" t="s">
        <v>672</v>
      </c>
      <c r="F73" s="363" t="s">
        <v>43</v>
      </c>
      <c r="G73" s="358"/>
      <c r="H73" s="399"/>
      <c r="I73" s="360">
        <f t="shared" si="4"/>
        <v>3</v>
      </c>
      <c r="J73" s="361">
        <f t="shared" si="5"/>
        <v>0</v>
      </c>
      <c r="K73" s="362">
        <f t="shared" si="7"/>
        <v>0</v>
      </c>
      <c r="L73" s="162"/>
    </row>
    <row r="74" spans="2:12" ht="30" customHeight="1" x14ac:dyDescent="0.3">
      <c r="B74" s="42" t="str">
        <f t="shared" si="6"/>
        <v>LInv</v>
      </c>
      <c r="C74" s="42">
        <f>IF(ISTEXT(D74),MAX($C$5:$C73)+1,"")</f>
        <v>64</v>
      </c>
      <c r="D74" s="213" t="s">
        <v>9</v>
      </c>
      <c r="E74" s="40" t="s">
        <v>673</v>
      </c>
      <c r="F74" s="363" t="s">
        <v>43</v>
      </c>
      <c r="G74" s="358"/>
      <c r="H74" s="399"/>
      <c r="I74" s="360">
        <f t="shared" si="4"/>
        <v>3</v>
      </c>
      <c r="J74" s="361">
        <f t="shared" si="5"/>
        <v>0</v>
      </c>
      <c r="K74" s="362">
        <f t="shared" si="7"/>
        <v>0</v>
      </c>
      <c r="L74" s="162"/>
    </row>
    <row r="75" spans="2:12" ht="33" customHeight="1" x14ac:dyDescent="0.3">
      <c r="B75" s="42" t="str">
        <f t="shared" si="6"/>
        <v>LInv</v>
      </c>
      <c r="C75" s="42">
        <f>IF(ISTEXT(D75),MAX($C$5:$C74)+1,"")</f>
        <v>65</v>
      </c>
      <c r="D75" s="213" t="s">
        <v>9</v>
      </c>
      <c r="E75" s="339" t="s">
        <v>674</v>
      </c>
      <c r="F75" s="363" t="s">
        <v>43</v>
      </c>
      <c r="G75" s="358"/>
      <c r="H75" s="399"/>
      <c r="I75" s="360">
        <f t="shared" si="4"/>
        <v>3</v>
      </c>
      <c r="J75" s="361">
        <f t="shared" si="5"/>
        <v>0</v>
      </c>
      <c r="K75" s="362">
        <f t="shared" si="7"/>
        <v>0</v>
      </c>
      <c r="L75" s="162"/>
    </row>
    <row r="76" spans="2:12" ht="30" customHeight="1" x14ac:dyDescent="0.3">
      <c r="B76" s="43" t="s">
        <v>675</v>
      </c>
      <c r="C76" s="35"/>
      <c r="D76" s="2"/>
      <c r="E76" s="38"/>
      <c r="F76" s="86"/>
      <c r="G76" s="28"/>
      <c r="H76" s="28"/>
      <c r="I76" s="28"/>
      <c r="J76" s="28"/>
      <c r="K76" s="28"/>
      <c r="L76" s="28"/>
    </row>
    <row r="77" spans="2:12" ht="30" customHeight="1" x14ac:dyDescent="0.3">
      <c r="B77" s="42" t="str">
        <f t="shared" si="6"/>
        <v>LInv</v>
      </c>
      <c r="C77" s="42">
        <f>IF(ISTEXT(D77),MAX($C$5:$C75)+1,"")</f>
        <v>66</v>
      </c>
      <c r="D77" s="213" t="s">
        <v>9</v>
      </c>
      <c r="E77" s="40" t="s">
        <v>676</v>
      </c>
      <c r="F77" s="363" t="s">
        <v>43</v>
      </c>
      <c r="G77" s="358"/>
      <c r="H77" s="399"/>
      <c r="I77" s="360">
        <f t="shared" si="4"/>
        <v>3</v>
      </c>
      <c r="J77" s="361">
        <f t="shared" si="5"/>
        <v>0</v>
      </c>
      <c r="K77" s="362">
        <f t="shared" si="7"/>
        <v>0</v>
      </c>
      <c r="L77" s="162"/>
    </row>
    <row r="78" spans="2:12" ht="30" customHeight="1" x14ac:dyDescent="0.3">
      <c r="B78" s="42" t="str">
        <f t="shared" si="6"/>
        <v>LInv</v>
      </c>
      <c r="C78" s="42">
        <f>IF(ISTEXT(D78),MAX($C$5:$C77)+1,"")</f>
        <v>67</v>
      </c>
      <c r="D78" s="213" t="s">
        <v>9</v>
      </c>
      <c r="E78" s="40" t="s">
        <v>677</v>
      </c>
      <c r="F78" s="363" t="s">
        <v>43</v>
      </c>
      <c r="G78" s="358"/>
      <c r="H78" s="399"/>
      <c r="I78" s="360">
        <f t="shared" si="4"/>
        <v>3</v>
      </c>
      <c r="J78" s="361">
        <f t="shared" si="5"/>
        <v>0</v>
      </c>
      <c r="K78" s="362">
        <f t="shared" si="7"/>
        <v>0</v>
      </c>
      <c r="L78" s="162"/>
    </row>
    <row r="79" spans="2:12" ht="30" customHeight="1" x14ac:dyDescent="0.3">
      <c r="B79" s="42" t="str">
        <f t="shared" si="6"/>
        <v>LInv</v>
      </c>
      <c r="C79" s="42">
        <f>IF(ISTEXT(D79),MAX($C$5:$C78)+1,"")</f>
        <v>68</v>
      </c>
      <c r="D79" s="213" t="s">
        <v>9</v>
      </c>
      <c r="E79" s="37" t="s">
        <v>678</v>
      </c>
      <c r="F79" s="363" t="s">
        <v>43</v>
      </c>
      <c r="G79" s="358"/>
      <c r="H79" s="399"/>
      <c r="I79" s="360">
        <f t="shared" si="4"/>
        <v>3</v>
      </c>
      <c r="J79" s="361">
        <f t="shared" si="5"/>
        <v>0</v>
      </c>
      <c r="K79" s="362">
        <f t="shared" si="7"/>
        <v>0</v>
      </c>
      <c r="L79" s="162"/>
    </row>
    <row r="80" spans="2:12" ht="30" customHeight="1" x14ac:dyDescent="0.3">
      <c r="B80" s="35" t="str">
        <f>IF(C80="","",$B$5)</f>
        <v/>
      </c>
      <c r="C80" s="35" t="str">
        <f>IF(ISTEXT(D80),MAX($C$5:$C79)+1,"")</f>
        <v/>
      </c>
      <c r="D80" s="2"/>
      <c r="E80" s="48" t="s">
        <v>679</v>
      </c>
      <c r="F80" s="86"/>
      <c r="G80" s="28"/>
      <c r="H80" s="28"/>
      <c r="I80" s="28"/>
      <c r="J80" s="28"/>
      <c r="K80" s="28"/>
      <c r="L80" s="28"/>
    </row>
    <row r="81" spans="2:12" ht="30" customHeight="1" x14ac:dyDescent="0.3">
      <c r="B81" s="42" t="str">
        <f t="shared" si="6"/>
        <v>LInv</v>
      </c>
      <c r="C81" s="42">
        <f>IF(ISTEXT(D81),MAX($C$5:$C79)+1,"")</f>
        <v>69</v>
      </c>
      <c r="D81" s="213" t="s">
        <v>9</v>
      </c>
      <c r="E81" s="41" t="s">
        <v>680</v>
      </c>
      <c r="F81" s="363" t="s">
        <v>43</v>
      </c>
      <c r="G81" s="358"/>
      <c r="H81" s="399"/>
      <c r="I81" s="360">
        <f t="shared" si="4"/>
        <v>3</v>
      </c>
      <c r="J81" s="361">
        <f t="shared" si="5"/>
        <v>0</v>
      </c>
      <c r="K81" s="362">
        <f t="shared" si="7"/>
        <v>0</v>
      </c>
      <c r="L81" s="162"/>
    </row>
    <row r="82" spans="2:12" ht="30" customHeight="1" x14ac:dyDescent="0.3">
      <c r="B82" s="42" t="str">
        <f t="shared" si="6"/>
        <v>LInv</v>
      </c>
      <c r="C82" s="42">
        <f>IF(ISTEXT(D82),MAX($C$5:$C81)+1,"")</f>
        <v>70</v>
      </c>
      <c r="D82" s="213" t="s">
        <v>9</v>
      </c>
      <c r="E82" s="39" t="s">
        <v>681</v>
      </c>
      <c r="F82" s="363" t="s">
        <v>43</v>
      </c>
      <c r="G82" s="358"/>
      <c r="H82" s="399"/>
      <c r="I82" s="360">
        <f t="shared" si="4"/>
        <v>3</v>
      </c>
      <c r="J82" s="361">
        <f t="shared" si="5"/>
        <v>0</v>
      </c>
      <c r="K82" s="362">
        <f t="shared" si="7"/>
        <v>0</v>
      </c>
      <c r="L82" s="162"/>
    </row>
    <row r="83" spans="2:12" ht="30" customHeight="1" x14ac:dyDescent="0.3">
      <c r="B83" s="42" t="str">
        <f t="shared" si="6"/>
        <v>LInv</v>
      </c>
      <c r="C83" s="42">
        <f>IF(ISTEXT(D83),MAX($C$5:$C82)+1,"")</f>
        <v>71</v>
      </c>
      <c r="D83" s="213" t="s">
        <v>9</v>
      </c>
      <c r="E83" s="39" t="s">
        <v>404</v>
      </c>
      <c r="F83" s="363" t="s">
        <v>43</v>
      </c>
      <c r="G83" s="358"/>
      <c r="H83" s="399"/>
      <c r="I83" s="360">
        <f t="shared" si="4"/>
        <v>3</v>
      </c>
      <c r="J83" s="361">
        <f t="shared" si="5"/>
        <v>0</v>
      </c>
      <c r="K83" s="362">
        <f t="shared" si="7"/>
        <v>0</v>
      </c>
      <c r="L83" s="162"/>
    </row>
    <row r="84" spans="2:12" ht="30" customHeight="1" x14ac:dyDescent="0.3">
      <c r="B84" s="42" t="str">
        <f t="shared" si="6"/>
        <v>LInv</v>
      </c>
      <c r="C84" s="42">
        <f>IF(ISTEXT(D84),MAX($C$5:$C83)+1,"")</f>
        <v>72</v>
      </c>
      <c r="D84" s="213" t="s">
        <v>9</v>
      </c>
      <c r="E84" s="39" t="s">
        <v>682</v>
      </c>
      <c r="F84" s="363" t="s">
        <v>43</v>
      </c>
      <c r="G84" s="358"/>
      <c r="H84" s="399"/>
      <c r="I84" s="360">
        <f t="shared" si="4"/>
        <v>3</v>
      </c>
      <c r="J84" s="361">
        <f t="shared" si="5"/>
        <v>0</v>
      </c>
      <c r="K84" s="362">
        <f t="shared" si="7"/>
        <v>0</v>
      </c>
      <c r="L84" s="162"/>
    </row>
    <row r="85" spans="2:12" ht="30" customHeight="1" x14ac:dyDescent="0.3">
      <c r="B85" s="42" t="str">
        <f t="shared" si="6"/>
        <v>LInv</v>
      </c>
      <c r="C85" s="42">
        <f>IF(ISTEXT(D85),MAX($C$5:$C84)+1,"")</f>
        <v>73</v>
      </c>
      <c r="D85" s="213" t="s">
        <v>9</v>
      </c>
      <c r="E85" s="39" t="s">
        <v>683</v>
      </c>
      <c r="F85" s="363" t="s">
        <v>43</v>
      </c>
      <c r="G85" s="358"/>
      <c r="H85" s="399"/>
      <c r="I85" s="360">
        <f t="shared" si="4"/>
        <v>3</v>
      </c>
      <c r="J85" s="361">
        <f t="shared" si="5"/>
        <v>0</v>
      </c>
      <c r="K85" s="362">
        <f t="shared" si="7"/>
        <v>0</v>
      </c>
      <c r="L85" s="162"/>
    </row>
    <row r="86" spans="2:12" ht="30" customHeight="1" x14ac:dyDescent="0.3">
      <c r="B86" s="42" t="str">
        <f t="shared" si="6"/>
        <v>LInv</v>
      </c>
      <c r="C86" s="42">
        <f>IF(ISTEXT(D86),MAX($C$5:$C85)+1,"")</f>
        <v>74</v>
      </c>
      <c r="D86" s="213" t="s">
        <v>9</v>
      </c>
      <c r="E86" s="39" t="s">
        <v>684</v>
      </c>
      <c r="F86" s="363" t="s">
        <v>43</v>
      </c>
      <c r="G86" s="358"/>
      <c r="H86" s="399"/>
      <c r="I86" s="360">
        <f t="shared" si="4"/>
        <v>3</v>
      </c>
      <c r="J86" s="361">
        <f t="shared" si="5"/>
        <v>0</v>
      </c>
      <c r="K86" s="362">
        <f t="shared" si="7"/>
        <v>0</v>
      </c>
      <c r="L86" s="162"/>
    </row>
    <row r="87" spans="2:12" ht="30" customHeight="1" x14ac:dyDescent="0.3">
      <c r="B87" s="42" t="str">
        <f t="shared" si="6"/>
        <v>LInv</v>
      </c>
      <c r="C87" s="42">
        <f>IF(ISTEXT(D87),MAX($C$5:$C86)+1,"")</f>
        <v>75</v>
      </c>
      <c r="D87" s="213" t="s">
        <v>9</v>
      </c>
      <c r="E87" s="39" t="s">
        <v>685</v>
      </c>
      <c r="F87" s="363" t="s">
        <v>43</v>
      </c>
      <c r="G87" s="358"/>
      <c r="H87" s="399"/>
      <c r="I87" s="360">
        <f t="shared" si="4"/>
        <v>3</v>
      </c>
      <c r="J87" s="361">
        <f t="shared" si="5"/>
        <v>0</v>
      </c>
      <c r="K87" s="362">
        <f t="shared" si="7"/>
        <v>0</v>
      </c>
      <c r="L87" s="162"/>
    </row>
    <row r="88" spans="2:12" ht="30" customHeight="1" x14ac:dyDescent="0.3">
      <c r="B88" s="42" t="str">
        <f t="shared" si="6"/>
        <v>LInv</v>
      </c>
      <c r="C88" s="42">
        <f>IF(ISTEXT(D88),MAX($C$5:$C87)+1,"")</f>
        <v>76</v>
      </c>
      <c r="D88" s="213" t="s">
        <v>9</v>
      </c>
      <c r="E88" s="39" t="s">
        <v>2433</v>
      </c>
      <c r="F88" s="363" t="s">
        <v>43</v>
      </c>
      <c r="G88" s="358"/>
      <c r="H88" s="399"/>
      <c r="I88" s="360">
        <f t="shared" si="4"/>
        <v>3</v>
      </c>
      <c r="J88" s="361">
        <f t="shared" si="5"/>
        <v>0</v>
      </c>
      <c r="K88" s="362">
        <f t="shared" si="7"/>
        <v>0</v>
      </c>
      <c r="L88" s="162"/>
    </row>
    <row r="89" spans="2:12" ht="30" customHeight="1" x14ac:dyDescent="0.3">
      <c r="B89" s="42" t="str">
        <f t="shared" si="6"/>
        <v>LInv</v>
      </c>
      <c r="C89" s="42">
        <f>IF(ISTEXT(D89),MAX($C$5:$C88)+1,"")</f>
        <v>77</v>
      </c>
      <c r="D89" s="213" t="s">
        <v>9</v>
      </c>
      <c r="E89" s="40" t="s">
        <v>686</v>
      </c>
      <c r="F89" s="363" t="s">
        <v>43</v>
      </c>
      <c r="G89" s="358"/>
      <c r="H89" s="399"/>
      <c r="I89" s="360">
        <f t="shared" si="4"/>
        <v>3</v>
      </c>
      <c r="J89" s="361">
        <f t="shared" si="5"/>
        <v>0</v>
      </c>
      <c r="K89" s="362">
        <f t="shared" si="7"/>
        <v>0</v>
      </c>
      <c r="L89" s="162"/>
    </row>
    <row r="90" spans="2:12" ht="30" customHeight="1" x14ac:dyDescent="0.3">
      <c r="B90" s="42" t="str">
        <f t="shared" ref="B90:B102" si="8">IF(C90="","",$B$5)</f>
        <v>LInv</v>
      </c>
      <c r="C90" s="42">
        <f>IF(ISTEXT(D90),MAX($C$5:$C89)+1,"")</f>
        <v>78</v>
      </c>
      <c r="D90" s="213" t="s">
        <v>10</v>
      </c>
      <c r="E90" s="40" t="s">
        <v>687</v>
      </c>
      <c r="F90" s="363" t="s">
        <v>43</v>
      </c>
      <c r="G90" s="358"/>
      <c r="H90" s="399"/>
      <c r="I90" s="360">
        <f t="shared" si="4"/>
        <v>2</v>
      </c>
      <c r="J90" s="361">
        <f t="shared" si="5"/>
        <v>0</v>
      </c>
      <c r="K90" s="362">
        <f t="shared" si="7"/>
        <v>0</v>
      </c>
      <c r="L90" s="162"/>
    </row>
    <row r="91" spans="2:12" ht="30" customHeight="1" x14ac:dyDescent="0.3">
      <c r="B91" s="42" t="str">
        <f t="shared" si="8"/>
        <v>LInv</v>
      </c>
      <c r="C91" s="42">
        <f>IF(ISTEXT(D91),MAX($C$5:$C90)+1,"")</f>
        <v>79</v>
      </c>
      <c r="D91" s="213" t="s">
        <v>9</v>
      </c>
      <c r="E91" s="37" t="s">
        <v>688</v>
      </c>
      <c r="F91" s="363" t="s">
        <v>43</v>
      </c>
      <c r="G91" s="358"/>
      <c r="H91" s="399"/>
      <c r="I91" s="360">
        <f t="shared" ref="I91:I100" si="9">VLOOKUP($D91,SpecData,2,FALSE)</f>
        <v>3</v>
      </c>
      <c r="J91" s="361">
        <f t="shared" ref="J91:J100" si="10">VLOOKUP($F91,AvailabilityData,2,FALSE)</f>
        <v>0</v>
      </c>
      <c r="K91" s="362">
        <f t="shared" si="7"/>
        <v>0</v>
      </c>
      <c r="L91" s="162"/>
    </row>
    <row r="92" spans="2:12" ht="30" customHeight="1" x14ac:dyDescent="0.3">
      <c r="B92" s="35" t="str">
        <f t="shared" si="8"/>
        <v/>
      </c>
      <c r="C92" s="35" t="str">
        <f>IF(ISTEXT(D92),MAX($C$5:$C91)+1,"")</f>
        <v/>
      </c>
      <c r="D92" s="2"/>
      <c r="E92" s="38" t="s">
        <v>2464</v>
      </c>
      <c r="F92" s="86"/>
      <c r="G92" s="28"/>
      <c r="H92" s="28"/>
      <c r="I92" s="28"/>
      <c r="J92" s="28"/>
      <c r="K92" s="28"/>
      <c r="L92" s="28"/>
    </row>
    <row r="93" spans="2:12" ht="30" customHeight="1" x14ac:dyDescent="0.3">
      <c r="B93" s="42" t="str">
        <f t="shared" si="8"/>
        <v>LInv</v>
      </c>
      <c r="C93" s="42">
        <f>IF(ISTEXT(D93),MAX($C$5:$C91)+1,"")</f>
        <v>80</v>
      </c>
      <c r="D93" s="213" t="s">
        <v>9</v>
      </c>
      <c r="E93" s="41" t="s">
        <v>689</v>
      </c>
      <c r="F93" s="363" t="s">
        <v>43</v>
      </c>
      <c r="G93" s="358"/>
      <c r="H93" s="399"/>
      <c r="I93" s="360">
        <f t="shared" si="9"/>
        <v>3</v>
      </c>
      <c r="J93" s="361">
        <f t="shared" si="10"/>
        <v>0</v>
      </c>
      <c r="K93" s="362">
        <f t="shared" si="7"/>
        <v>0</v>
      </c>
      <c r="L93" s="162"/>
    </row>
    <row r="94" spans="2:12" ht="30" customHeight="1" x14ac:dyDescent="0.3">
      <c r="B94" s="42" t="str">
        <f t="shared" si="8"/>
        <v>LInv</v>
      </c>
      <c r="C94" s="42">
        <f>IF(ISTEXT(D94),MAX($C$5:$C93)+1,"")</f>
        <v>81</v>
      </c>
      <c r="D94" s="213" t="s">
        <v>9</v>
      </c>
      <c r="E94" s="39" t="s">
        <v>690</v>
      </c>
      <c r="F94" s="363" t="s">
        <v>43</v>
      </c>
      <c r="G94" s="358"/>
      <c r="H94" s="399"/>
      <c r="I94" s="360">
        <f t="shared" si="9"/>
        <v>3</v>
      </c>
      <c r="J94" s="361">
        <f t="shared" si="10"/>
        <v>0</v>
      </c>
      <c r="K94" s="362">
        <f t="shared" si="7"/>
        <v>0</v>
      </c>
      <c r="L94" s="162"/>
    </row>
    <row r="95" spans="2:12" ht="30" customHeight="1" x14ac:dyDescent="0.3">
      <c r="B95" s="42" t="str">
        <f t="shared" si="8"/>
        <v>LInv</v>
      </c>
      <c r="C95" s="42">
        <f>IF(ISTEXT(D95),MAX($C$5:$C94)+1,"")</f>
        <v>82</v>
      </c>
      <c r="D95" s="213" t="s">
        <v>9</v>
      </c>
      <c r="E95" s="39" t="s">
        <v>685</v>
      </c>
      <c r="F95" s="363" t="s">
        <v>43</v>
      </c>
      <c r="G95" s="358"/>
      <c r="H95" s="399"/>
      <c r="I95" s="360">
        <f t="shared" si="9"/>
        <v>3</v>
      </c>
      <c r="J95" s="361">
        <f t="shared" si="10"/>
        <v>0</v>
      </c>
      <c r="K95" s="362">
        <f t="shared" si="7"/>
        <v>0</v>
      </c>
      <c r="L95" s="162"/>
    </row>
    <row r="96" spans="2:12" ht="30" customHeight="1" x14ac:dyDescent="0.3">
      <c r="B96" s="42" t="str">
        <f t="shared" si="8"/>
        <v>LInv</v>
      </c>
      <c r="C96" s="42">
        <f>IF(ISTEXT(D96),MAX($C$5:$C95)+1,"")</f>
        <v>83</v>
      </c>
      <c r="D96" s="213" t="s">
        <v>9</v>
      </c>
      <c r="E96" s="39" t="s">
        <v>691</v>
      </c>
      <c r="F96" s="363" t="s">
        <v>43</v>
      </c>
      <c r="G96" s="358"/>
      <c r="H96" s="399"/>
      <c r="I96" s="360">
        <f t="shared" si="9"/>
        <v>3</v>
      </c>
      <c r="J96" s="361">
        <f t="shared" si="10"/>
        <v>0</v>
      </c>
      <c r="K96" s="362">
        <f t="shared" si="7"/>
        <v>0</v>
      </c>
      <c r="L96" s="162"/>
    </row>
    <row r="97" spans="2:12" ht="30" customHeight="1" x14ac:dyDescent="0.3">
      <c r="B97" s="42" t="str">
        <f t="shared" si="8"/>
        <v>LInv</v>
      </c>
      <c r="C97" s="42">
        <f>IF(ISTEXT(D97),MAX($C$5:$C96)+1,"")</f>
        <v>84</v>
      </c>
      <c r="D97" s="213" t="s">
        <v>9</v>
      </c>
      <c r="E97" s="39" t="s">
        <v>692</v>
      </c>
      <c r="F97" s="363" t="s">
        <v>43</v>
      </c>
      <c r="G97" s="358"/>
      <c r="H97" s="399"/>
      <c r="I97" s="360">
        <f t="shared" si="9"/>
        <v>3</v>
      </c>
      <c r="J97" s="361">
        <f t="shared" si="10"/>
        <v>0</v>
      </c>
      <c r="K97" s="362">
        <f t="shared" si="7"/>
        <v>0</v>
      </c>
      <c r="L97" s="162"/>
    </row>
    <row r="98" spans="2:12" ht="30" customHeight="1" x14ac:dyDescent="0.3">
      <c r="B98" s="42" t="str">
        <f t="shared" si="8"/>
        <v>LInv</v>
      </c>
      <c r="C98" s="42">
        <f>IF(ISTEXT(D98),MAX($C$5:$C97)+1,"")</f>
        <v>85</v>
      </c>
      <c r="D98" s="213" t="s">
        <v>9</v>
      </c>
      <c r="E98" s="39" t="s">
        <v>693</v>
      </c>
      <c r="F98" s="363" t="s">
        <v>43</v>
      </c>
      <c r="G98" s="358"/>
      <c r="H98" s="399"/>
      <c r="I98" s="360">
        <f t="shared" si="9"/>
        <v>3</v>
      </c>
      <c r="J98" s="361">
        <f t="shared" si="10"/>
        <v>0</v>
      </c>
      <c r="K98" s="362">
        <f t="shared" si="7"/>
        <v>0</v>
      </c>
      <c r="L98" s="162"/>
    </row>
    <row r="99" spans="2:12" ht="30" customHeight="1" x14ac:dyDescent="0.3">
      <c r="B99" s="42" t="str">
        <f t="shared" si="8"/>
        <v>LInv</v>
      </c>
      <c r="C99" s="42">
        <f>IF(ISTEXT(D99),MAX($C$5:$C98)+1,"")</f>
        <v>86</v>
      </c>
      <c r="D99" s="213" t="s">
        <v>9</v>
      </c>
      <c r="E99" s="39" t="s">
        <v>694</v>
      </c>
      <c r="F99" s="363" t="s">
        <v>43</v>
      </c>
      <c r="G99" s="358"/>
      <c r="H99" s="399"/>
      <c r="I99" s="360">
        <f t="shared" si="9"/>
        <v>3</v>
      </c>
      <c r="J99" s="361">
        <f t="shared" si="10"/>
        <v>0</v>
      </c>
      <c r="K99" s="362">
        <f t="shared" si="7"/>
        <v>0</v>
      </c>
      <c r="L99" s="162"/>
    </row>
    <row r="100" spans="2:12" ht="30" customHeight="1" x14ac:dyDescent="0.3">
      <c r="B100" s="42" t="str">
        <f t="shared" si="8"/>
        <v>LInv</v>
      </c>
      <c r="C100" s="42">
        <f>IF(ISTEXT(D100),MAX($C$5:$C99)+1,"")</f>
        <v>87</v>
      </c>
      <c r="D100" s="213" t="s">
        <v>9</v>
      </c>
      <c r="E100" s="39" t="s">
        <v>695</v>
      </c>
      <c r="F100" s="363" t="s">
        <v>43</v>
      </c>
      <c r="G100" s="358"/>
      <c r="H100" s="399"/>
      <c r="I100" s="360">
        <f t="shared" si="9"/>
        <v>3</v>
      </c>
      <c r="J100" s="361">
        <f t="shared" si="10"/>
        <v>0</v>
      </c>
      <c r="K100" s="362">
        <f t="shared" si="7"/>
        <v>0</v>
      </c>
      <c r="L100" s="162"/>
    </row>
    <row r="101" spans="2:12" ht="30" customHeight="1" x14ac:dyDescent="0.3">
      <c r="B101" s="42" t="str">
        <f t="shared" si="8"/>
        <v>LInv</v>
      </c>
      <c r="C101" s="42">
        <f>IF(ISTEXT(D101),MAX($C$5:$C100)+1,"")</f>
        <v>88</v>
      </c>
      <c r="D101" s="213" t="s">
        <v>9</v>
      </c>
      <c r="E101" s="200" t="s">
        <v>2459</v>
      </c>
      <c r="F101" s="371" t="s">
        <v>43</v>
      </c>
      <c r="G101" s="358"/>
      <c r="H101" s="365"/>
      <c r="I101" s="369">
        <f>VLOOKUP($D101,SpecData,2,FALSE)</f>
        <v>3</v>
      </c>
      <c r="J101" s="370">
        <f>VLOOKUP($F101,AvailabilityData,2,FALSE)</f>
        <v>0</v>
      </c>
      <c r="K101" s="362">
        <f t="shared" si="7"/>
        <v>0</v>
      </c>
      <c r="L101" s="162"/>
    </row>
    <row r="102" spans="2:12" ht="30" customHeight="1" x14ac:dyDescent="0.3">
      <c r="B102" s="42" t="str">
        <f t="shared" si="8"/>
        <v>LInv</v>
      </c>
      <c r="C102" s="42">
        <f>IF(ISTEXT(D102),MAX($C$5:$C101)+1,"")</f>
        <v>89</v>
      </c>
      <c r="D102" s="213" t="s">
        <v>9</v>
      </c>
      <c r="E102" s="346" t="s">
        <v>609</v>
      </c>
      <c r="F102" s="404" t="s">
        <v>43</v>
      </c>
      <c r="G102" s="389"/>
      <c r="H102" s="403"/>
      <c r="I102" s="372">
        <f>VLOOKUP($D102,SpecData,2,FALSE)</f>
        <v>3</v>
      </c>
      <c r="J102" s="373">
        <f>VLOOKUP($F102,AvailabilityData,2,FALSE)</f>
        <v>0</v>
      </c>
      <c r="K102" s="362">
        <f t="shared" si="7"/>
        <v>0</v>
      </c>
      <c r="L102" s="165"/>
    </row>
    <row r="103" spans="2:12" ht="14.25" customHeight="1" x14ac:dyDescent="0.3">
      <c r="B103" s="267"/>
      <c r="C103" s="267"/>
      <c r="D103" s="268"/>
      <c r="E103" s="347"/>
      <c r="F103" s="348"/>
      <c r="H103" s="281"/>
      <c r="I103" s="272"/>
      <c r="J103" s="273"/>
      <c r="K103" s="272"/>
      <c r="L103" s="274"/>
    </row>
    <row r="104" spans="2:12" ht="54.75" hidden="1" customHeight="1" x14ac:dyDescent="0.3">
      <c r="B104" s="267"/>
      <c r="C104" s="267"/>
      <c r="D104" s="268"/>
      <c r="E104" s="347"/>
      <c r="F104" s="348"/>
      <c r="H104" s="281"/>
      <c r="I104" s="272"/>
      <c r="J104" s="273"/>
      <c r="K104" s="272"/>
      <c r="L104" s="274"/>
    </row>
  </sheetData>
  <sheetProtection algorithmName="SHA-512" hashValue="Na+pNmUGlSVPpC9TPDEpws77tIkTz3Lm+HqDufJBeTs3BDZh7M9KjuWbYorKplhC3Jq6s/HWHqiSVBapawKKsw==" saltValue="p3k1agou3MqIuENBjtMrXw==" spinCount="100000" sheet="1" selectLockedCells="1"/>
  <conditionalFormatting sqref="D5:D11">
    <cfRule type="cellIs" dxfId="323" priority="10" operator="equal">
      <formula>"Important"</formula>
    </cfRule>
    <cfRule type="cellIs" dxfId="322" priority="11" operator="equal">
      <formula>"Crucial"</formula>
    </cfRule>
    <cfRule type="cellIs" dxfId="321" priority="12" operator="equal">
      <formula>"N/A"</formula>
    </cfRule>
  </conditionalFormatting>
  <conditionalFormatting sqref="D13:D36 D39:D57 D60:D68 D70:D75 D77:D79">
    <cfRule type="cellIs" dxfId="320" priority="4" operator="equal">
      <formula>"Important"</formula>
    </cfRule>
    <cfRule type="cellIs" dxfId="319" priority="5" operator="equal">
      <formula>"Crucial"</formula>
    </cfRule>
    <cfRule type="cellIs" dxfId="318" priority="6" operator="equal">
      <formula>"N/A"</formula>
    </cfRule>
  </conditionalFormatting>
  <conditionalFormatting sqref="D81:D91 D93:D102">
    <cfRule type="cellIs" dxfId="317" priority="1" operator="equal">
      <formula>"Important"</formula>
    </cfRule>
    <cfRule type="cellIs" dxfId="316" priority="2" operator="equal">
      <formula>"Crucial"</formula>
    </cfRule>
    <cfRule type="cellIs" dxfId="315" priority="3" operator="equal">
      <formula>"N/A"</formula>
    </cfRule>
  </conditionalFormatting>
  <conditionalFormatting sqref="D103:D104">
    <cfRule type="cellIs" dxfId="314" priority="25" operator="equal">
      <formula>"Important"</formula>
    </cfRule>
    <cfRule type="cellIs" dxfId="313" priority="26" operator="equal">
      <formula>"Crucial"</formula>
    </cfRule>
    <cfRule type="cellIs" dxfId="312" priority="27" operator="equal">
      <formula>"N/A"</formula>
    </cfRule>
  </conditionalFormatting>
  <conditionalFormatting sqref="F4:F92">
    <cfRule type="cellIs" dxfId="311" priority="19" operator="equal">
      <formula>"Function Not Available"</formula>
    </cfRule>
    <cfRule type="cellIs" dxfId="310" priority="20" operator="equal">
      <formula>"Function Available"</formula>
    </cfRule>
    <cfRule type="cellIs" dxfId="309" priority="21" operator="equal">
      <formula>"Exception"</formula>
    </cfRule>
  </conditionalFormatting>
  <conditionalFormatting sqref="F93:F104">
    <cfRule type="cellIs" dxfId="308" priority="22" operator="equal">
      <formula>"Function Not Available"</formula>
    </cfRule>
    <cfRule type="cellIs" dxfId="307" priority="23" operator="equal">
      <formula>"Function Available"</formula>
    </cfRule>
    <cfRule type="cellIs" dxfId="306" priority="24" operator="equal">
      <formula>"Exception"</formula>
    </cfRule>
  </conditionalFormatting>
  <dataValidations count="2">
    <dataValidation type="list" allowBlank="1" showInputMessage="1" showErrorMessage="1" sqref="D93:D104 D5:D11 D39:D57 D60:D68 D70:D75 D77:D79 D81:D91 D13:D36" xr:uid="{00000000-0002-0000-0D00-000000000000}">
      <formula1>SpecType</formula1>
    </dataValidation>
    <dataValidation type="list" allowBlank="1" showInputMessage="1" showErrorMessage="1" sqref="F5:F11 F39:F57 F60:F68 F70:F75 F77:F79 F81:F91 F93:F104 F13:F36" xr:uid="{00000000-0002-0000-0D00-000001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FFCC00"/>
  </sheetPr>
  <dimension ref="A1:M63"/>
  <sheetViews>
    <sheetView showGridLines="0" zoomScale="90" zoomScaleNormal="90" zoomScalePageLayoutView="70" workbookViewId="0">
      <selection activeCell="F4" sqref="F4"/>
    </sheetView>
  </sheetViews>
  <sheetFormatPr defaultColWidth="0" defaultRowHeight="14.4" zeroHeight="1" x14ac:dyDescent="0.3"/>
  <cols>
    <col min="1" max="1" width="0.4414062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2" customWidth="1"/>
    <col min="14" max="16384" width="9.21875" hidden="1"/>
  </cols>
  <sheetData>
    <row r="1" spans="2:12" ht="6.6" customHeight="1" x14ac:dyDescent="0.3"/>
    <row r="2" spans="2:12" s="24" customFormat="1" ht="129" customHeight="1" thickBot="1" x14ac:dyDescent="0.3">
      <c r="B2" s="147" t="s">
        <v>44</v>
      </c>
      <c r="C2" s="148" t="s">
        <v>45</v>
      </c>
      <c r="D2" s="148" t="s">
        <v>46</v>
      </c>
      <c r="E2" s="148" t="s">
        <v>696</v>
      </c>
      <c r="F2" s="148" t="s">
        <v>42</v>
      </c>
      <c r="G2" s="149" t="s">
        <v>48</v>
      </c>
      <c r="H2" s="149" t="s">
        <v>49</v>
      </c>
      <c r="I2" s="150" t="s">
        <v>50</v>
      </c>
      <c r="J2" s="150" t="s">
        <v>51</v>
      </c>
      <c r="K2" s="151" t="s">
        <v>14</v>
      </c>
      <c r="L2" s="152" t="s">
        <v>52</v>
      </c>
    </row>
    <row r="3" spans="2:12" ht="16.2" thickBot="1" x14ac:dyDescent="0.35">
      <c r="B3" s="7" t="s">
        <v>697</v>
      </c>
      <c r="C3" s="7"/>
      <c r="D3" s="7"/>
      <c r="E3" s="7"/>
      <c r="F3" s="7"/>
      <c r="G3" s="30" t="s">
        <v>54</v>
      </c>
      <c r="H3" s="6">
        <f>COUNTA(D4:D221)</f>
        <v>55</v>
      </c>
      <c r="I3" s="19"/>
      <c r="J3" s="20" t="s">
        <v>55</v>
      </c>
      <c r="K3" s="21">
        <f>SUM(K4:K221)</f>
        <v>0</v>
      </c>
      <c r="L3" s="7"/>
    </row>
    <row r="4" spans="2:12" ht="30" customHeight="1" x14ac:dyDescent="0.3">
      <c r="B4" s="33" t="s">
        <v>698</v>
      </c>
      <c r="C4" s="1">
        <v>1</v>
      </c>
      <c r="D4" s="192" t="s">
        <v>10</v>
      </c>
      <c r="E4" s="201" t="s">
        <v>699</v>
      </c>
      <c r="F4" s="357" t="s">
        <v>43</v>
      </c>
      <c r="G4" s="358" t="s">
        <v>58</v>
      </c>
      <c r="H4" s="359">
        <f>COUNTIF(F4:F221,"Select from Drop Down")</f>
        <v>55</v>
      </c>
      <c r="I4" s="360">
        <f>VLOOKUP($D4,SpecData,2,FALSE)</f>
        <v>2</v>
      </c>
      <c r="J4" s="361">
        <f>VLOOKUP($F4,AvailabilityData,2,FALSE)</f>
        <v>0</v>
      </c>
      <c r="K4" s="362">
        <f>I4*J4</f>
        <v>0</v>
      </c>
      <c r="L4" s="162"/>
    </row>
    <row r="5" spans="2:12" ht="30" customHeight="1" x14ac:dyDescent="0.3">
      <c r="B5" s="35" t="str">
        <f>IF(C5="","",$B$5)</f>
        <v/>
      </c>
      <c r="C5" s="35" t="str">
        <f>IF(ISTEXT(D5),MAX($C4:$C$5)+1,"")</f>
        <v/>
      </c>
      <c r="D5" s="2"/>
      <c r="E5" s="38" t="s">
        <v>700</v>
      </c>
      <c r="F5" s="86"/>
      <c r="G5" s="28"/>
      <c r="H5" s="28"/>
      <c r="I5" s="28"/>
      <c r="J5" s="28"/>
      <c r="K5" s="28"/>
      <c r="L5" s="28"/>
    </row>
    <row r="6" spans="2:12" ht="30" customHeight="1" x14ac:dyDescent="0.3">
      <c r="B6" s="33" t="str">
        <f>IF(C6="","",$B$4)</f>
        <v>LCivl</v>
      </c>
      <c r="C6" s="1">
        <v>2</v>
      </c>
      <c r="D6" s="192" t="s">
        <v>9</v>
      </c>
      <c r="E6" s="41" t="s">
        <v>701</v>
      </c>
      <c r="F6" s="357" t="s">
        <v>43</v>
      </c>
      <c r="G6" s="358" t="s">
        <v>60</v>
      </c>
      <c r="H6" s="359">
        <f>COUNTIF(F4:F221,"Function Available")</f>
        <v>0</v>
      </c>
      <c r="I6" s="360">
        <f>VLOOKUP($D6,SpecData,2,FALSE)</f>
        <v>3</v>
      </c>
      <c r="J6" s="361">
        <f>VLOOKUP($F6,AvailabilityData,2,FALSE)</f>
        <v>0</v>
      </c>
      <c r="K6" s="362">
        <f>I6*J6</f>
        <v>0</v>
      </c>
      <c r="L6" s="162"/>
    </row>
    <row r="7" spans="2:12" ht="30" customHeight="1" x14ac:dyDescent="0.3">
      <c r="B7" s="33" t="str">
        <f t="shared" ref="B7:B18" si="0">IF(C7="","",$B$4)</f>
        <v>LCivl</v>
      </c>
      <c r="C7" s="1">
        <v>3</v>
      </c>
      <c r="D7" s="192" t="s">
        <v>9</v>
      </c>
      <c r="E7" s="39" t="s">
        <v>702</v>
      </c>
      <c r="F7" s="357" t="s">
        <v>43</v>
      </c>
      <c r="G7" s="358" t="s">
        <v>63</v>
      </c>
      <c r="H7" s="365">
        <f>COUNTIF(F4:F221,"Function Not Available")</f>
        <v>0</v>
      </c>
      <c r="I7" s="360">
        <f t="shared" ref="I7:I14" si="1">VLOOKUP($D7,SpecData,2,FALSE)</f>
        <v>3</v>
      </c>
      <c r="J7" s="361">
        <f t="shared" ref="J7:J14" si="2">VLOOKUP($F7,AvailabilityData,2,FALSE)</f>
        <v>0</v>
      </c>
      <c r="K7" s="388">
        <f t="shared" ref="K7:K14" si="3">I7*J7</f>
        <v>0</v>
      </c>
      <c r="L7" s="162"/>
    </row>
    <row r="8" spans="2:12" ht="30" customHeight="1" x14ac:dyDescent="0.3">
      <c r="B8" s="33" t="str">
        <f t="shared" si="0"/>
        <v>LCivl</v>
      </c>
      <c r="C8" s="1">
        <f>IF(ISTEXT(D8),MAX($C$7:$C7)+1,"")</f>
        <v>4</v>
      </c>
      <c r="D8" s="192" t="s">
        <v>9</v>
      </c>
      <c r="E8" s="39" t="s">
        <v>703</v>
      </c>
      <c r="F8" s="357" t="s">
        <v>43</v>
      </c>
      <c r="G8" s="358" t="s">
        <v>65</v>
      </c>
      <c r="H8" s="365">
        <f>COUNTIF(F4:F221,"Exception")</f>
        <v>0</v>
      </c>
      <c r="I8" s="360">
        <f t="shared" si="1"/>
        <v>3</v>
      </c>
      <c r="J8" s="361">
        <f t="shared" si="2"/>
        <v>0</v>
      </c>
      <c r="K8" s="362">
        <f t="shared" si="3"/>
        <v>0</v>
      </c>
      <c r="L8" s="162"/>
    </row>
    <row r="9" spans="2:12" ht="30" customHeight="1" x14ac:dyDescent="0.3">
      <c r="B9" s="33" t="str">
        <f t="shared" si="0"/>
        <v>LCivl</v>
      </c>
      <c r="C9" s="1">
        <f>IF(ISTEXT(D9),MAX($C$7:$C8)+1,"")</f>
        <v>5</v>
      </c>
      <c r="D9" s="192" t="s">
        <v>9</v>
      </c>
      <c r="E9" s="39" t="s">
        <v>704</v>
      </c>
      <c r="F9" s="357" t="s">
        <v>43</v>
      </c>
      <c r="G9" s="358" t="s">
        <v>67</v>
      </c>
      <c r="H9" s="366">
        <f>COUNTIFS(D:D,"=Crucial",F:F,"=Select From Drop Down")</f>
        <v>41</v>
      </c>
      <c r="I9" s="360">
        <f t="shared" si="1"/>
        <v>3</v>
      </c>
      <c r="J9" s="361">
        <f t="shared" si="2"/>
        <v>0</v>
      </c>
      <c r="K9" s="388">
        <f t="shared" si="3"/>
        <v>0</v>
      </c>
      <c r="L9" s="162"/>
    </row>
    <row r="10" spans="2:12" ht="30" customHeight="1" x14ac:dyDescent="0.3">
      <c r="B10" s="33" t="str">
        <f t="shared" si="0"/>
        <v>LCivl</v>
      </c>
      <c r="C10" s="1">
        <f>IF(ISTEXT(D10),MAX($C$7:$C9)+1,"")</f>
        <v>6</v>
      </c>
      <c r="D10" s="192" t="s">
        <v>9</v>
      </c>
      <c r="E10" s="45" t="s">
        <v>2434</v>
      </c>
      <c r="F10" s="357" t="s">
        <v>43</v>
      </c>
      <c r="G10" s="358" t="s">
        <v>69</v>
      </c>
      <c r="H10" s="366">
        <f>COUNTIFS(D:D,"=Crucial",F:F,"=Function Available")</f>
        <v>0</v>
      </c>
      <c r="I10" s="360">
        <f t="shared" si="1"/>
        <v>3</v>
      </c>
      <c r="J10" s="361">
        <f t="shared" si="2"/>
        <v>0</v>
      </c>
      <c r="K10" s="388">
        <f t="shared" si="3"/>
        <v>0</v>
      </c>
      <c r="L10" s="162"/>
    </row>
    <row r="11" spans="2:12" ht="30" customHeight="1" x14ac:dyDescent="0.3">
      <c r="B11" s="35" t="str">
        <f>IF(C11="","",$B$5)</f>
        <v/>
      </c>
      <c r="C11" s="35" t="str">
        <f>IF(ISTEXT(D11),MAX($C$5:$C10)+1,"")</f>
        <v/>
      </c>
      <c r="D11" s="2"/>
      <c r="E11" s="38" t="s">
        <v>705</v>
      </c>
      <c r="F11" s="86"/>
      <c r="G11" s="28"/>
      <c r="H11" s="28"/>
      <c r="I11" s="28"/>
      <c r="J11" s="28"/>
      <c r="K11" s="28"/>
      <c r="L11" s="28"/>
    </row>
    <row r="12" spans="2:12" ht="30" customHeight="1" x14ac:dyDescent="0.3">
      <c r="B12" s="33" t="str">
        <f t="shared" si="0"/>
        <v>LCivl</v>
      </c>
      <c r="C12" s="1">
        <f>IF(ISTEXT(D12),MAX($C$7:$C10)+1,"")</f>
        <v>7</v>
      </c>
      <c r="D12" s="192" t="s">
        <v>9</v>
      </c>
      <c r="E12" s="41" t="s">
        <v>706</v>
      </c>
      <c r="F12" s="357" t="s">
        <v>43</v>
      </c>
      <c r="G12" s="358" t="s">
        <v>71</v>
      </c>
      <c r="H12" s="366">
        <f>COUNTIFS(D:D,"=Crucial",F:F,"=Function Not Available")</f>
        <v>0</v>
      </c>
      <c r="I12" s="360">
        <f t="shared" si="1"/>
        <v>3</v>
      </c>
      <c r="J12" s="361">
        <f t="shared" si="2"/>
        <v>0</v>
      </c>
      <c r="K12" s="388">
        <f t="shared" si="3"/>
        <v>0</v>
      </c>
      <c r="L12" s="162"/>
    </row>
    <row r="13" spans="2:12" ht="30" customHeight="1" x14ac:dyDescent="0.3">
      <c r="B13" s="33" t="str">
        <f t="shared" si="0"/>
        <v>LCivl</v>
      </c>
      <c r="C13" s="1">
        <f>IF(ISTEXT(D13),MAX($C$7:$C12)+1,"")</f>
        <v>8</v>
      </c>
      <c r="D13" s="192" t="s">
        <v>9</v>
      </c>
      <c r="E13" s="39" t="s">
        <v>2435</v>
      </c>
      <c r="F13" s="357" t="s">
        <v>43</v>
      </c>
      <c r="G13" s="389" t="s">
        <v>73</v>
      </c>
      <c r="H13" s="368">
        <f>COUNTIFS(D:D,"=Crucial",F:F,"=Exception")</f>
        <v>0</v>
      </c>
      <c r="I13" s="360">
        <f t="shared" si="1"/>
        <v>3</v>
      </c>
      <c r="J13" s="361">
        <f t="shared" si="2"/>
        <v>0</v>
      </c>
      <c r="K13" s="362">
        <f t="shared" si="3"/>
        <v>0</v>
      </c>
      <c r="L13" s="163"/>
    </row>
    <row r="14" spans="2:12" ht="30" customHeight="1" x14ac:dyDescent="0.3">
      <c r="B14" s="33" t="str">
        <f t="shared" si="0"/>
        <v>LCivl</v>
      </c>
      <c r="C14" s="1">
        <f>IF(ISTEXT(D14),MAX($C$7:$C13)+1,"")</f>
        <v>9</v>
      </c>
      <c r="D14" s="192" t="s">
        <v>9</v>
      </c>
      <c r="E14" s="39" t="s">
        <v>2436</v>
      </c>
      <c r="F14" s="357" t="s">
        <v>43</v>
      </c>
      <c r="G14" s="394" t="s">
        <v>75</v>
      </c>
      <c r="H14" s="366">
        <f>COUNTIFS(D:D,"=Important",F:F,"=Select From Drop Down")</f>
        <v>2</v>
      </c>
      <c r="I14" s="369">
        <f t="shared" si="1"/>
        <v>3</v>
      </c>
      <c r="J14" s="370">
        <f t="shared" si="2"/>
        <v>0</v>
      </c>
      <c r="K14" s="388">
        <f t="shared" si="3"/>
        <v>0</v>
      </c>
      <c r="L14" s="162"/>
    </row>
    <row r="15" spans="2:12" ht="30" customHeight="1" x14ac:dyDescent="0.3">
      <c r="B15" s="33" t="str">
        <f t="shared" si="0"/>
        <v>LCivl</v>
      </c>
      <c r="C15" s="1">
        <f>IF(ISTEXT(D15),MAX($C$7:$C14)+1,"")</f>
        <v>10</v>
      </c>
      <c r="D15" s="192" t="s">
        <v>9</v>
      </c>
      <c r="E15" s="45" t="s">
        <v>707</v>
      </c>
      <c r="F15" s="357" t="s">
        <v>43</v>
      </c>
      <c r="G15" s="367" t="s">
        <v>77</v>
      </c>
      <c r="H15" s="368">
        <f>COUNTIFS(D:D,"=Important",F:F,"=Function Available")</f>
        <v>0</v>
      </c>
      <c r="I15" s="360">
        <f t="shared" ref="I15:I62" si="4">VLOOKUP($D15,SpecData,2,FALSE)</f>
        <v>3</v>
      </c>
      <c r="J15" s="361">
        <f t="shared" ref="J15:J62" si="5">VLOOKUP($F15,AvailabilityData,2,FALSE)</f>
        <v>0</v>
      </c>
      <c r="K15" s="362">
        <f>I15*J15</f>
        <v>0</v>
      </c>
      <c r="L15" s="162"/>
    </row>
    <row r="16" spans="2:12" ht="41.4" x14ac:dyDescent="0.3">
      <c r="B16" s="35" t="str">
        <f>IF(C16="","",$B$5)</f>
        <v/>
      </c>
      <c r="C16" s="35" t="str">
        <f>IF(ISTEXT(D16),MAX($C$5:$C15)+1,"")</f>
        <v/>
      </c>
      <c r="D16" s="2"/>
      <c r="E16" s="38" t="s">
        <v>708</v>
      </c>
      <c r="F16" s="86"/>
      <c r="G16" s="28"/>
      <c r="H16" s="28"/>
      <c r="I16" s="28"/>
      <c r="J16" s="28"/>
      <c r="K16" s="28"/>
      <c r="L16" s="28"/>
    </row>
    <row r="17" spans="2:12" ht="30" customHeight="1" x14ac:dyDescent="0.3">
      <c r="B17" s="33" t="str">
        <f t="shared" si="0"/>
        <v>LCivl</v>
      </c>
      <c r="C17" s="1">
        <f>IF(ISTEXT(D17),MAX($C$7:$C15)+1,"")</f>
        <v>11</v>
      </c>
      <c r="D17" s="192" t="s">
        <v>9</v>
      </c>
      <c r="E17" s="41" t="s">
        <v>709</v>
      </c>
      <c r="F17" s="357" t="s">
        <v>43</v>
      </c>
      <c r="G17" s="358" t="s">
        <v>80</v>
      </c>
      <c r="H17" s="366">
        <f>COUNTIFS(D:D,"=Important",F:F,"=Function Not Available")</f>
        <v>0</v>
      </c>
      <c r="I17" s="369">
        <f t="shared" si="4"/>
        <v>3</v>
      </c>
      <c r="J17" s="370">
        <f t="shared" si="5"/>
        <v>0</v>
      </c>
      <c r="K17" s="388">
        <f t="shared" ref="K17:K23" si="6">I17*J17</f>
        <v>0</v>
      </c>
      <c r="L17" s="162"/>
    </row>
    <row r="18" spans="2:12" ht="42.75" customHeight="1" x14ac:dyDescent="0.3">
      <c r="B18" s="33" t="str">
        <f t="shared" si="0"/>
        <v>LCivl</v>
      </c>
      <c r="C18" s="1">
        <f>IF(ISTEXT(D18),MAX($C$7:$C17)+1,"")</f>
        <v>12</v>
      </c>
      <c r="D18" s="192" t="s">
        <v>9</v>
      </c>
      <c r="E18" s="39" t="s">
        <v>710</v>
      </c>
      <c r="F18" s="357" t="s">
        <v>43</v>
      </c>
      <c r="G18" s="358" t="s">
        <v>82</v>
      </c>
      <c r="H18" s="366">
        <f>COUNTIFS(D:D,"=Important",F:F,"=Exception")</f>
        <v>0</v>
      </c>
      <c r="I18" s="372">
        <f t="shared" si="4"/>
        <v>3</v>
      </c>
      <c r="J18" s="373">
        <f t="shared" si="5"/>
        <v>0</v>
      </c>
      <c r="K18" s="393">
        <f t="shared" si="6"/>
        <v>0</v>
      </c>
      <c r="L18" s="162"/>
    </row>
    <row r="19" spans="2:12" ht="30" customHeight="1" x14ac:dyDescent="0.3">
      <c r="B19" s="33" t="str">
        <f>IF(C19="","",$B$4)</f>
        <v>LCivl</v>
      </c>
      <c r="C19" s="1">
        <f>IF(ISTEXT(D19),MAX($C$7:$C18)+1,"")</f>
        <v>13</v>
      </c>
      <c r="D19" s="192" t="s">
        <v>9</v>
      </c>
      <c r="E19" s="39" t="s">
        <v>2437</v>
      </c>
      <c r="F19" s="357" t="s">
        <v>43</v>
      </c>
      <c r="G19" s="358" t="s">
        <v>84</v>
      </c>
      <c r="H19" s="399">
        <f>COUNTIFS(D:D,"=Minimal",F:F,"=Select From Drop Down")</f>
        <v>12</v>
      </c>
      <c r="I19" s="369">
        <f t="shared" si="4"/>
        <v>3</v>
      </c>
      <c r="J19" s="370">
        <f t="shared" si="5"/>
        <v>0</v>
      </c>
      <c r="K19" s="388">
        <f t="shared" si="6"/>
        <v>0</v>
      </c>
      <c r="L19" s="162"/>
    </row>
    <row r="20" spans="2:12" ht="30" customHeight="1" x14ac:dyDescent="0.3">
      <c r="B20" s="33" t="str">
        <f>IF(C20="","",$B$4)</f>
        <v>LCivl</v>
      </c>
      <c r="C20" s="1">
        <f>IF(ISTEXT(D20),MAX($C$7:$C19)+1,"")</f>
        <v>14</v>
      </c>
      <c r="D20" s="192" t="s">
        <v>9</v>
      </c>
      <c r="E20" s="39" t="s">
        <v>712</v>
      </c>
      <c r="F20" s="357" t="s">
        <v>43</v>
      </c>
      <c r="G20" s="358" t="s">
        <v>86</v>
      </c>
      <c r="H20" s="399">
        <f>COUNTIFS(D:D,"=Minimal",F:F,"=Function Available")</f>
        <v>0</v>
      </c>
      <c r="I20" s="369">
        <f t="shared" si="4"/>
        <v>3</v>
      </c>
      <c r="J20" s="370">
        <f t="shared" si="5"/>
        <v>0</v>
      </c>
      <c r="K20" s="388">
        <f t="shared" si="6"/>
        <v>0</v>
      </c>
      <c r="L20" s="162"/>
    </row>
    <row r="21" spans="2:12" ht="30" customHeight="1" x14ac:dyDescent="0.3">
      <c r="B21" s="33" t="str">
        <f>IF(C21="","",$B$4)</f>
        <v>LCivl</v>
      </c>
      <c r="C21" s="1">
        <f>IF(ISTEXT(D21),MAX($C$7:$C20)+1,"")</f>
        <v>15</v>
      </c>
      <c r="D21" s="192" t="s">
        <v>9</v>
      </c>
      <c r="E21" s="39" t="s">
        <v>713</v>
      </c>
      <c r="F21" s="357" t="s">
        <v>43</v>
      </c>
      <c r="G21" s="358" t="s">
        <v>87</v>
      </c>
      <c r="H21" s="399">
        <f>COUNTIFS(D:D,"=Minimal",F:F,"=Function Not Available")</f>
        <v>0</v>
      </c>
      <c r="I21" s="369">
        <f t="shared" si="4"/>
        <v>3</v>
      </c>
      <c r="J21" s="370">
        <f t="shared" si="5"/>
        <v>0</v>
      </c>
      <c r="K21" s="388">
        <f t="shared" si="6"/>
        <v>0</v>
      </c>
      <c r="L21" s="162"/>
    </row>
    <row r="22" spans="2:12" ht="30" customHeight="1" x14ac:dyDescent="0.3">
      <c r="B22" s="33" t="str">
        <f>IF(C22="","",$B$4)</f>
        <v>LCivl</v>
      </c>
      <c r="C22" s="1">
        <f>IF(ISTEXT(D22),MAX($C$7:$C21)+1,"")</f>
        <v>16</v>
      </c>
      <c r="D22" s="192" t="s">
        <v>9</v>
      </c>
      <c r="E22" s="40" t="s">
        <v>714</v>
      </c>
      <c r="F22" s="357" t="s">
        <v>43</v>
      </c>
      <c r="G22" s="358" t="s">
        <v>88</v>
      </c>
      <c r="H22" s="399">
        <f>COUNTIFS(D:D,"=Minimal",F:F,"=Exception")</f>
        <v>0</v>
      </c>
      <c r="I22" s="369">
        <f t="shared" si="4"/>
        <v>3</v>
      </c>
      <c r="J22" s="370">
        <f t="shared" si="5"/>
        <v>0</v>
      </c>
      <c r="K22" s="388">
        <f t="shared" si="6"/>
        <v>0</v>
      </c>
      <c r="L22" s="162"/>
    </row>
    <row r="23" spans="2:12" ht="30" customHeight="1" x14ac:dyDescent="0.3">
      <c r="B23" s="33" t="str">
        <f>IF(C23="","",$B$4)</f>
        <v>LCivl</v>
      </c>
      <c r="C23" s="1">
        <f>IF(ISTEXT(D23),MAX($C$7:$C22)+1,"")</f>
        <v>17</v>
      </c>
      <c r="D23" s="192" t="s">
        <v>11</v>
      </c>
      <c r="E23" s="40" t="s">
        <v>715</v>
      </c>
      <c r="F23" s="357" t="s">
        <v>43</v>
      </c>
      <c r="G23" s="358"/>
      <c r="H23" s="399"/>
      <c r="I23" s="369">
        <f t="shared" si="4"/>
        <v>1</v>
      </c>
      <c r="J23" s="370">
        <f t="shared" si="5"/>
        <v>0</v>
      </c>
      <c r="K23" s="388">
        <f t="shared" si="6"/>
        <v>0</v>
      </c>
      <c r="L23" s="162"/>
    </row>
    <row r="24" spans="2:12" ht="30" customHeight="1" x14ac:dyDescent="0.3">
      <c r="B24" s="33" t="str">
        <f t="shared" ref="B24:B62" si="7">IF(C24="","",$B$4)</f>
        <v>LCivl</v>
      </c>
      <c r="C24" s="1">
        <f>IF(ISTEXT(D24),MAX($C$7:$C23)+1,"")</f>
        <v>18</v>
      </c>
      <c r="D24" s="192" t="s">
        <v>9</v>
      </c>
      <c r="E24" s="40" t="s">
        <v>716</v>
      </c>
      <c r="F24" s="357" t="s">
        <v>43</v>
      </c>
      <c r="G24" s="358"/>
      <c r="H24" s="399"/>
      <c r="I24" s="369">
        <f t="shared" si="4"/>
        <v>3</v>
      </c>
      <c r="J24" s="370">
        <f t="shared" si="5"/>
        <v>0</v>
      </c>
      <c r="K24" s="388">
        <f t="shared" ref="K24:K62" si="8">I24*J24</f>
        <v>0</v>
      </c>
      <c r="L24" s="162"/>
    </row>
    <row r="25" spans="2:12" ht="30" customHeight="1" x14ac:dyDescent="0.3">
      <c r="B25" s="33" t="str">
        <f t="shared" si="7"/>
        <v>LCivl</v>
      </c>
      <c r="C25" s="1">
        <f>IF(ISTEXT(D25),MAX($C$7:$C24)+1,"")</f>
        <v>19</v>
      </c>
      <c r="D25" s="192" t="s">
        <v>9</v>
      </c>
      <c r="E25" s="37" t="s">
        <v>2465</v>
      </c>
      <c r="F25" s="357" t="s">
        <v>43</v>
      </c>
      <c r="G25" s="358"/>
      <c r="H25" s="399"/>
      <c r="I25" s="369">
        <f>VLOOKUP($D25,SpecData,2,FALSE)</f>
        <v>3</v>
      </c>
      <c r="J25" s="370">
        <f>VLOOKUP($F25,AvailabilityData,2,FALSE)</f>
        <v>0</v>
      </c>
      <c r="K25" s="388">
        <f>I25*J25</f>
        <v>0</v>
      </c>
      <c r="L25" s="162"/>
    </row>
    <row r="26" spans="2:12" ht="30" customHeight="1" x14ac:dyDescent="0.3">
      <c r="B26" s="33" t="str">
        <f t="shared" si="7"/>
        <v>LCivl</v>
      </c>
      <c r="C26" s="1">
        <f>IF(ISTEXT(D26),MAX($C$7:$C25)+1,"")</f>
        <v>20</v>
      </c>
      <c r="D26" s="192" t="s">
        <v>9</v>
      </c>
      <c r="E26" s="37" t="s">
        <v>717</v>
      </c>
      <c r="F26" s="357" t="s">
        <v>43</v>
      </c>
      <c r="G26" s="358"/>
      <c r="H26" s="399"/>
      <c r="I26" s="369">
        <f t="shared" si="4"/>
        <v>3</v>
      </c>
      <c r="J26" s="370">
        <f t="shared" si="5"/>
        <v>0</v>
      </c>
      <c r="K26" s="388">
        <f t="shared" si="8"/>
        <v>0</v>
      </c>
      <c r="L26" s="162"/>
    </row>
    <row r="27" spans="2:12" ht="30" customHeight="1" x14ac:dyDescent="0.3">
      <c r="B27" s="35" t="str">
        <f>IF(C27="","",$B$5)</f>
        <v/>
      </c>
      <c r="C27" s="35" t="str">
        <f>IF(ISTEXT(D27),MAX($C$5:$C26)+1,"")</f>
        <v/>
      </c>
      <c r="D27" s="2"/>
      <c r="E27" s="38" t="s">
        <v>718</v>
      </c>
      <c r="F27" s="86"/>
      <c r="G27" s="28"/>
      <c r="H27" s="28"/>
      <c r="I27" s="28"/>
      <c r="J27" s="28"/>
      <c r="K27" s="28"/>
      <c r="L27" s="28"/>
    </row>
    <row r="28" spans="2:12" ht="30" customHeight="1" x14ac:dyDescent="0.3">
      <c r="B28" s="33" t="str">
        <f t="shared" si="7"/>
        <v>LCivl</v>
      </c>
      <c r="C28" s="1">
        <f>IF(ISTEXT(D28),MAX($C$7:$C26)+1,"")</f>
        <v>21</v>
      </c>
      <c r="D28" s="192" t="s">
        <v>9</v>
      </c>
      <c r="E28" s="41" t="s">
        <v>719</v>
      </c>
      <c r="F28" s="357" t="s">
        <v>43</v>
      </c>
      <c r="G28" s="358"/>
      <c r="H28" s="399"/>
      <c r="I28" s="369">
        <f t="shared" si="4"/>
        <v>3</v>
      </c>
      <c r="J28" s="370">
        <f t="shared" si="5"/>
        <v>0</v>
      </c>
      <c r="K28" s="388">
        <f t="shared" si="8"/>
        <v>0</v>
      </c>
      <c r="L28" s="162"/>
    </row>
    <row r="29" spans="2:12" ht="30" customHeight="1" x14ac:dyDescent="0.3">
      <c r="B29" s="33" t="str">
        <f t="shared" si="7"/>
        <v>LCivl</v>
      </c>
      <c r="C29" s="1">
        <f>IF(ISTEXT(D29),MAX($C$7:$C28)+1,"")</f>
        <v>22</v>
      </c>
      <c r="D29" s="192" t="s">
        <v>9</v>
      </c>
      <c r="E29" s="39" t="s">
        <v>720</v>
      </c>
      <c r="F29" s="357" t="s">
        <v>43</v>
      </c>
      <c r="G29" s="358"/>
      <c r="H29" s="399"/>
      <c r="I29" s="369">
        <f t="shared" si="4"/>
        <v>3</v>
      </c>
      <c r="J29" s="370">
        <f t="shared" si="5"/>
        <v>0</v>
      </c>
      <c r="K29" s="388">
        <f t="shared" si="8"/>
        <v>0</v>
      </c>
      <c r="L29" s="162"/>
    </row>
    <row r="30" spans="2:12" ht="30" customHeight="1" x14ac:dyDescent="0.3">
      <c r="B30" s="33" t="str">
        <f t="shared" si="7"/>
        <v>LCivl</v>
      </c>
      <c r="C30" s="1">
        <f>IF(ISTEXT(D30),MAX($C$7:$C29)+1,"")</f>
        <v>23</v>
      </c>
      <c r="D30" s="192" t="s">
        <v>9</v>
      </c>
      <c r="E30" s="39" t="s">
        <v>591</v>
      </c>
      <c r="F30" s="357" t="s">
        <v>43</v>
      </c>
      <c r="G30" s="358"/>
      <c r="H30" s="399"/>
      <c r="I30" s="369">
        <f t="shared" si="4"/>
        <v>3</v>
      </c>
      <c r="J30" s="370">
        <f t="shared" si="5"/>
        <v>0</v>
      </c>
      <c r="K30" s="388">
        <f t="shared" si="8"/>
        <v>0</v>
      </c>
      <c r="L30" s="162"/>
    </row>
    <row r="31" spans="2:12" ht="30" customHeight="1" x14ac:dyDescent="0.3">
      <c r="B31" s="33" t="str">
        <f t="shared" si="7"/>
        <v>LCivl</v>
      </c>
      <c r="C31" s="1">
        <f>IF(ISTEXT(D31),MAX($C$7:$C30)+1,"")</f>
        <v>24</v>
      </c>
      <c r="D31" s="192" t="s">
        <v>9</v>
      </c>
      <c r="E31" s="39" t="s">
        <v>721</v>
      </c>
      <c r="F31" s="357" t="s">
        <v>43</v>
      </c>
      <c r="G31" s="358"/>
      <c r="H31" s="399"/>
      <c r="I31" s="369">
        <f t="shared" si="4"/>
        <v>3</v>
      </c>
      <c r="J31" s="370">
        <f t="shared" si="5"/>
        <v>0</v>
      </c>
      <c r="K31" s="388">
        <f t="shared" si="8"/>
        <v>0</v>
      </c>
      <c r="L31" s="162"/>
    </row>
    <row r="32" spans="2:12" ht="30" customHeight="1" x14ac:dyDescent="0.3">
      <c r="B32" s="33" t="str">
        <f t="shared" si="7"/>
        <v>LCivl</v>
      </c>
      <c r="C32" s="1">
        <f>IF(ISTEXT(D32),MAX($C$7:$C31)+1,"")</f>
        <v>25</v>
      </c>
      <c r="D32" s="192" t="s">
        <v>9</v>
      </c>
      <c r="E32" s="39" t="s">
        <v>711</v>
      </c>
      <c r="F32" s="357" t="s">
        <v>43</v>
      </c>
      <c r="G32" s="358"/>
      <c r="H32" s="399"/>
      <c r="I32" s="369">
        <f t="shared" si="4"/>
        <v>3</v>
      </c>
      <c r="J32" s="370">
        <f t="shared" si="5"/>
        <v>0</v>
      </c>
      <c r="K32" s="388">
        <f t="shared" si="8"/>
        <v>0</v>
      </c>
      <c r="L32" s="162"/>
    </row>
    <row r="33" spans="2:12" ht="30" customHeight="1" x14ac:dyDescent="0.3">
      <c r="B33" s="33" t="str">
        <f t="shared" si="7"/>
        <v>LCivl</v>
      </c>
      <c r="C33" s="1">
        <f>IF(ISTEXT(D33),MAX($C$7:$C32)+1,"")</f>
        <v>26</v>
      </c>
      <c r="D33" s="192" t="s">
        <v>9</v>
      </c>
      <c r="E33" s="39" t="s">
        <v>722</v>
      </c>
      <c r="F33" s="357" t="s">
        <v>43</v>
      </c>
      <c r="G33" s="358"/>
      <c r="H33" s="399"/>
      <c r="I33" s="369">
        <f t="shared" si="4"/>
        <v>3</v>
      </c>
      <c r="J33" s="370">
        <f t="shared" si="5"/>
        <v>0</v>
      </c>
      <c r="K33" s="388">
        <f t="shared" si="8"/>
        <v>0</v>
      </c>
      <c r="L33" s="162"/>
    </row>
    <row r="34" spans="2:12" ht="30" customHeight="1" x14ac:dyDescent="0.3">
      <c r="B34" s="33" t="str">
        <f t="shared" si="7"/>
        <v>LCivl</v>
      </c>
      <c r="C34" s="1">
        <f>IF(ISTEXT(D34),MAX($C$7:$C33)+1,"")</f>
        <v>27</v>
      </c>
      <c r="D34" s="192" t="s">
        <v>9</v>
      </c>
      <c r="E34" s="39" t="s">
        <v>723</v>
      </c>
      <c r="F34" s="357" t="s">
        <v>43</v>
      </c>
      <c r="G34" s="358"/>
      <c r="H34" s="399"/>
      <c r="I34" s="369">
        <f t="shared" si="4"/>
        <v>3</v>
      </c>
      <c r="J34" s="370">
        <f t="shared" si="5"/>
        <v>0</v>
      </c>
      <c r="K34" s="388">
        <f t="shared" si="8"/>
        <v>0</v>
      </c>
      <c r="L34" s="162"/>
    </row>
    <row r="35" spans="2:12" ht="30" customHeight="1" x14ac:dyDescent="0.3">
      <c r="B35" s="33" t="str">
        <f t="shared" si="7"/>
        <v>LCivl</v>
      </c>
      <c r="C35" s="1">
        <f>IF(ISTEXT(D35),MAX($C$7:$C34)+1,"")</f>
        <v>28</v>
      </c>
      <c r="D35" s="192" t="s">
        <v>9</v>
      </c>
      <c r="E35" s="39" t="s">
        <v>724</v>
      </c>
      <c r="F35" s="357" t="s">
        <v>43</v>
      </c>
      <c r="G35" s="358"/>
      <c r="H35" s="399"/>
      <c r="I35" s="369">
        <f t="shared" si="4"/>
        <v>3</v>
      </c>
      <c r="J35" s="370">
        <f t="shared" si="5"/>
        <v>0</v>
      </c>
      <c r="K35" s="388">
        <f t="shared" si="8"/>
        <v>0</v>
      </c>
      <c r="L35" s="162"/>
    </row>
    <row r="36" spans="2:12" ht="30" customHeight="1" x14ac:dyDescent="0.3">
      <c r="B36" s="33" t="str">
        <f t="shared" si="7"/>
        <v>LCivl</v>
      </c>
      <c r="C36" s="1">
        <f>IF(ISTEXT(D36),MAX($C$7:$C35)+1,"")</f>
        <v>29</v>
      </c>
      <c r="D36" s="192" t="s">
        <v>9</v>
      </c>
      <c r="E36" s="40" t="s">
        <v>725</v>
      </c>
      <c r="F36" s="357" t="s">
        <v>43</v>
      </c>
      <c r="G36" s="358"/>
      <c r="H36" s="399"/>
      <c r="I36" s="369">
        <f t="shared" si="4"/>
        <v>3</v>
      </c>
      <c r="J36" s="370">
        <f t="shared" si="5"/>
        <v>0</v>
      </c>
      <c r="K36" s="388">
        <f t="shared" si="8"/>
        <v>0</v>
      </c>
      <c r="L36" s="162"/>
    </row>
    <row r="37" spans="2:12" ht="30" customHeight="1" x14ac:dyDescent="0.3">
      <c r="B37" s="33" t="str">
        <f t="shared" si="7"/>
        <v>LCivl</v>
      </c>
      <c r="C37" s="1">
        <f>IF(ISTEXT(D37),MAX($C$7:$C36)+1,"")</f>
        <v>30</v>
      </c>
      <c r="D37" s="192" t="s">
        <v>9</v>
      </c>
      <c r="E37" s="40" t="s">
        <v>726</v>
      </c>
      <c r="F37" s="357" t="s">
        <v>43</v>
      </c>
      <c r="G37" s="358"/>
      <c r="H37" s="399"/>
      <c r="I37" s="369">
        <f t="shared" si="4"/>
        <v>3</v>
      </c>
      <c r="J37" s="370">
        <f t="shared" si="5"/>
        <v>0</v>
      </c>
      <c r="K37" s="388">
        <f t="shared" si="8"/>
        <v>0</v>
      </c>
      <c r="L37" s="162"/>
    </row>
    <row r="38" spans="2:12" ht="30" customHeight="1" x14ac:dyDescent="0.3">
      <c r="B38" s="33" t="str">
        <f t="shared" si="7"/>
        <v>LCivl</v>
      </c>
      <c r="C38" s="1">
        <f>IF(ISTEXT(D38),MAX($C$7:$C37)+1,"")</f>
        <v>31</v>
      </c>
      <c r="D38" s="192" t="s">
        <v>9</v>
      </c>
      <c r="E38" s="40" t="s">
        <v>727</v>
      </c>
      <c r="F38" s="357" t="s">
        <v>43</v>
      </c>
      <c r="G38" s="358"/>
      <c r="H38" s="399"/>
      <c r="I38" s="369">
        <f t="shared" si="4"/>
        <v>3</v>
      </c>
      <c r="J38" s="370">
        <f t="shared" si="5"/>
        <v>0</v>
      </c>
      <c r="K38" s="388">
        <f t="shared" si="8"/>
        <v>0</v>
      </c>
      <c r="L38" s="162"/>
    </row>
    <row r="39" spans="2:12" ht="30" customHeight="1" x14ac:dyDescent="0.3">
      <c r="B39" s="33" t="str">
        <f t="shared" si="7"/>
        <v>LCivl</v>
      </c>
      <c r="C39" s="1">
        <f>IF(ISTEXT(D39),MAX($C$7:$C38)+1,"")</f>
        <v>32</v>
      </c>
      <c r="D39" s="192" t="s">
        <v>9</v>
      </c>
      <c r="E39" s="40" t="s">
        <v>728</v>
      </c>
      <c r="F39" s="357" t="s">
        <v>43</v>
      </c>
      <c r="G39" s="358"/>
      <c r="H39" s="399"/>
      <c r="I39" s="369">
        <f t="shared" si="4"/>
        <v>3</v>
      </c>
      <c r="J39" s="370">
        <f t="shared" si="5"/>
        <v>0</v>
      </c>
      <c r="K39" s="388">
        <f t="shared" si="8"/>
        <v>0</v>
      </c>
      <c r="L39" s="162"/>
    </row>
    <row r="40" spans="2:12" ht="30" customHeight="1" x14ac:dyDescent="0.3">
      <c r="B40" s="33" t="str">
        <f t="shared" si="7"/>
        <v>LCivl</v>
      </c>
      <c r="C40" s="1">
        <f>IF(ISTEXT(D40),MAX($C$7:$C39)+1,"")</f>
        <v>33</v>
      </c>
      <c r="D40" s="192" t="s">
        <v>9</v>
      </c>
      <c r="E40" s="40" t="s">
        <v>729</v>
      </c>
      <c r="F40" s="357" t="s">
        <v>43</v>
      </c>
      <c r="G40" s="358"/>
      <c r="H40" s="399"/>
      <c r="I40" s="369">
        <f t="shared" si="4"/>
        <v>3</v>
      </c>
      <c r="J40" s="370">
        <f t="shared" si="5"/>
        <v>0</v>
      </c>
      <c r="K40" s="388">
        <f t="shared" si="8"/>
        <v>0</v>
      </c>
      <c r="L40" s="162"/>
    </row>
    <row r="41" spans="2:12" ht="30" customHeight="1" x14ac:dyDescent="0.3">
      <c r="B41" s="33" t="str">
        <f t="shared" si="7"/>
        <v>LCivl</v>
      </c>
      <c r="C41" s="1">
        <f>IF(ISTEXT(D41),MAX($C$7:$C40)+1,"")</f>
        <v>34</v>
      </c>
      <c r="D41" s="192" t="s">
        <v>9</v>
      </c>
      <c r="E41" s="40" t="s">
        <v>730</v>
      </c>
      <c r="F41" s="357" t="s">
        <v>43</v>
      </c>
      <c r="G41" s="358"/>
      <c r="H41" s="399"/>
      <c r="I41" s="369">
        <f t="shared" si="4"/>
        <v>3</v>
      </c>
      <c r="J41" s="370">
        <f t="shared" si="5"/>
        <v>0</v>
      </c>
      <c r="K41" s="388">
        <f t="shared" si="8"/>
        <v>0</v>
      </c>
      <c r="L41" s="162"/>
    </row>
    <row r="42" spans="2:12" ht="30" customHeight="1" x14ac:dyDescent="0.3">
      <c r="B42" s="33" t="str">
        <f t="shared" si="7"/>
        <v>LCivl</v>
      </c>
      <c r="C42" s="1">
        <f>IF(ISTEXT(D42),MAX($C$7:$C41)+1,"")</f>
        <v>35</v>
      </c>
      <c r="D42" s="192" t="s">
        <v>10</v>
      </c>
      <c r="E42" s="40" t="s">
        <v>731</v>
      </c>
      <c r="F42" s="357" t="s">
        <v>43</v>
      </c>
      <c r="G42" s="358"/>
      <c r="H42" s="399"/>
      <c r="I42" s="369">
        <f t="shared" si="4"/>
        <v>2</v>
      </c>
      <c r="J42" s="370">
        <f t="shared" si="5"/>
        <v>0</v>
      </c>
      <c r="K42" s="388">
        <f t="shared" si="8"/>
        <v>0</v>
      </c>
      <c r="L42" s="162"/>
    </row>
    <row r="43" spans="2:12" ht="30" customHeight="1" x14ac:dyDescent="0.3">
      <c r="B43" s="33" t="str">
        <f t="shared" si="7"/>
        <v>LCivl</v>
      </c>
      <c r="C43" s="1">
        <f>IF(ISTEXT(D43),MAX($C$7:$C42)+1,"")</f>
        <v>36</v>
      </c>
      <c r="D43" s="192" t="s">
        <v>11</v>
      </c>
      <c r="E43" s="40" t="s">
        <v>732</v>
      </c>
      <c r="F43" s="357" t="s">
        <v>43</v>
      </c>
      <c r="G43" s="358"/>
      <c r="H43" s="399"/>
      <c r="I43" s="369">
        <f t="shared" si="4"/>
        <v>1</v>
      </c>
      <c r="J43" s="370">
        <f t="shared" si="5"/>
        <v>0</v>
      </c>
      <c r="K43" s="388">
        <f t="shared" si="8"/>
        <v>0</v>
      </c>
      <c r="L43" s="162"/>
    </row>
    <row r="44" spans="2:12" ht="30" customHeight="1" x14ac:dyDescent="0.3">
      <c r="B44" s="33" t="str">
        <f t="shared" si="7"/>
        <v>LCivl</v>
      </c>
      <c r="C44" s="1">
        <f>IF(ISTEXT(D44),MAX($C$7:$C43)+1,"")</f>
        <v>37</v>
      </c>
      <c r="D44" s="192" t="s">
        <v>11</v>
      </c>
      <c r="E44" s="40" t="s">
        <v>733</v>
      </c>
      <c r="F44" s="357" t="s">
        <v>43</v>
      </c>
      <c r="G44" s="358"/>
      <c r="H44" s="399"/>
      <c r="I44" s="369">
        <f t="shared" si="4"/>
        <v>1</v>
      </c>
      <c r="J44" s="370">
        <f t="shared" si="5"/>
        <v>0</v>
      </c>
      <c r="K44" s="388">
        <f t="shared" si="8"/>
        <v>0</v>
      </c>
      <c r="L44" s="162"/>
    </row>
    <row r="45" spans="2:12" ht="30" customHeight="1" x14ac:dyDescent="0.3">
      <c r="B45" s="33" t="str">
        <f t="shared" si="7"/>
        <v>LCivl</v>
      </c>
      <c r="C45" s="1">
        <f>IF(ISTEXT(D45),MAX($C$7:$C44)+1,"")</f>
        <v>38</v>
      </c>
      <c r="D45" s="192" t="s">
        <v>9</v>
      </c>
      <c r="E45" s="40" t="s">
        <v>734</v>
      </c>
      <c r="F45" s="357" t="s">
        <v>43</v>
      </c>
      <c r="G45" s="358"/>
      <c r="H45" s="399"/>
      <c r="I45" s="369">
        <f t="shared" si="4"/>
        <v>3</v>
      </c>
      <c r="J45" s="370">
        <f t="shared" si="5"/>
        <v>0</v>
      </c>
      <c r="K45" s="388">
        <f t="shared" si="8"/>
        <v>0</v>
      </c>
      <c r="L45" s="162"/>
    </row>
    <row r="46" spans="2:12" ht="30" customHeight="1" x14ac:dyDescent="0.3">
      <c r="B46" s="33" t="str">
        <f t="shared" si="7"/>
        <v>LCivl</v>
      </c>
      <c r="C46" s="1">
        <f>IF(ISTEXT(D46),MAX($C$7:$C45)+1,"")</f>
        <v>39</v>
      </c>
      <c r="D46" s="192" t="s">
        <v>11</v>
      </c>
      <c r="E46" s="40" t="s">
        <v>735</v>
      </c>
      <c r="F46" s="357" t="s">
        <v>43</v>
      </c>
      <c r="G46" s="358"/>
      <c r="H46" s="399"/>
      <c r="I46" s="369">
        <f t="shared" si="4"/>
        <v>1</v>
      </c>
      <c r="J46" s="370">
        <f t="shared" si="5"/>
        <v>0</v>
      </c>
      <c r="K46" s="388">
        <f t="shared" si="8"/>
        <v>0</v>
      </c>
      <c r="L46" s="162"/>
    </row>
    <row r="47" spans="2:12" ht="30" customHeight="1" x14ac:dyDescent="0.3">
      <c r="B47" s="33" t="str">
        <f t="shared" si="7"/>
        <v>LCivl</v>
      </c>
      <c r="C47" s="1">
        <f>IF(ISTEXT(D47),MAX($C$7:$C46)+1,"")</f>
        <v>40</v>
      </c>
      <c r="D47" s="192" t="s">
        <v>9</v>
      </c>
      <c r="E47" s="40" t="s">
        <v>736</v>
      </c>
      <c r="F47" s="357" t="s">
        <v>43</v>
      </c>
      <c r="G47" s="358"/>
      <c r="H47" s="399"/>
      <c r="I47" s="369">
        <f t="shared" si="4"/>
        <v>3</v>
      </c>
      <c r="J47" s="370">
        <f t="shared" si="5"/>
        <v>0</v>
      </c>
      <c r="K47" s="388">
        <f t="shared" si="8"/>
        <v>0</v>
      </c>
      <c r="L47" s="162"/>
    </row>
    <row r="48" spans="2:12" ht="32.4" customHeight="1" x14ac:dyDescent="0.3">
      <c r="B48" s="33" t="str">
        <f t="shared" si="7"/>
        <v>LCivl</v>
      </c>
      <c r="C48" s="1">
        <f>IF(ISTEXT(D48),MAX($C$7:$C47)+1,"")</f>
        <v>41</v>
      </c>
      <c r="D48" s="192" t="s">
        <v>11</v>
      </c>
      <c r="E48" s="40" t="s">
        <v>737</v>
      </c>
      <c r="F48" s="357" t="s">
        <v>43</v>
      </c>
      <c r="G48" s="358"/>
      <c r="H48" s="399"/>
      <c r="I48" s="369">
        <f t="shared" si="4"/>
        <v>1</v>
      </c>
      <c r="J48" s="370">
        <f t="shared" si="5"/>
        <v>0</v>
      </c>
      <c r="K48" s="388">
        <f t="shared" si="8"/>
        <v>0</v>
      </c>
      <c r="L48" s="162"/>
    </row>
    <row r="49" spans="2:12" ht="48" customHeight="1" x14ac:dyDescent="0.3">
      <c r="B49" s="33" t="str">
        <f t="shared" si="7"/>
        <v>LCivl</v>
      </c>
      <c r="C49" s="1">
        <f>IF(ISTEXT(D49),MAX($C$7:$C48)+1,"")</f>
        <v>42</v>
      </c>
      <c r="D49" s="192" t="s">
        <v>11</v>
      </c>
      <c r="E49" s="40" t="s">
        <v>738</v>
      </c>
      <c r="F49" s="357" t="s">
        <v>43</v>
      </c>
      <c r="G49" s="358"/>
      <c r="H49" s="399"/>
      <c r="I49" s="369">
        <f t="shared" si="4"/>
        <v>1</v>
      </c>
      <c r="J49" s="370">
        <f t="shared" si="5"/>
        <v>0</v>
      </c>
      <c r="K49" s="388">
        <f t="shared" si="8"/>
        <v>0</v>
      </c>
      <c r="L49" s="162"/>
    </row>
    <row r="50" spans="2:12" ht="30" customHeight="1" x14ac:dyDescent="0.3">
      <c r="B50" s="33" t="str">
        <f t="shared" si="7"/>
        <v>LCivl</v>
      </c>
      <c r="C50" s="1">
        <f>IF(ISTEXT(D50),MAX($C$7:$C49)+1,"")</f>
        <v>43</v>
      </c>
      <c r="D50" s="192" t="s">
        <v>11</v>
      </c>
      <c r="E50" s="40" t="s">
        <v>739</v>
      </c>
      <c r="F50" s="357" t="s">
        <v>43</v>
      </c>
      <c r="G50" s="358"/>
      <c r="H50" s="399"/>
      <c r="I50" s="369">
        <f t="shared" si="4"/>
        <v>1</v>
      </c>
      <c r="J50" s="370">
        <f t="shared" si="5"/>
        <v>0</v>
      </c>
      <c r="K50" s="388">
        <f t="shared" si="8"/>
        <v>0</v>
      </c>
      <c r="L50" s="162"/>
    </row>
    <row r="51" spans="2:12" ht="30" customHeight="1" x14ac:dyDescent="0.3">
      <c r="B51" s="33" t="str">
        <f t="shared" si="7"/>
        <v>LCivl</v>
      </c>
      <c r="C51" s="1">
        <f>IF(ISTEXT(D51),MAX($C$7:$C50)+1,"")</f>
        <v>44</v>
      </c>
      <c r="D51" s="192" t="s">
        <v>11</v>
      </c>
      <c r="E51" s="40" t="s">
        <v>740</v>
      </c>
      <c r="F51" s="357" t="s">
        <v>43</v>
      </c>
      <c r="G51" s="358"/>
      <c r="H51" s="399"/>
      <c r="I51" s="369">
        <f t="shared" si="4"/>
        <v>1</v>
      </c>
      <c r="J51" s="370">
        <f t="shared" si="5"/>
        <v>0</v>
      </c>
      <c r="K51" s="388">
        <f t="shared" si="8"/>
        <v>0</v>
      </c>
      <c r="L51" s="162"/>
    </row>
    <row r="52" spans="2:12" ht="30" customHeight="1" x14ac:dyDescent="0.3">
      <c r="B52" s="33" t="str">
        <f t="shared" si="7"/>
        <v>LCivl</v>
      </c>
      <c r="C52" s="1">
        <f>IF(ISTEXT(D52),MAX($C$7:$C51)+1,"")</f>
        <v>45</v>
      </c>
      <c r="D52" s="192" t="s">
        <v>9</v>
      </c>
      <c r="E52" s="40" t="s">
        <v>741</v>
      </c>
      <c r="F52" s="357" t="s">
        <v>43</v>
      </c>
      <c r="G52" s="358"/>
      <c r="H52" s="399"/>
      <c r="I52" s="369">
        <f t="shared" si="4"/>
        <v>3</v>
      </c>
      <c r="J52" s="370">
        <f t="shared" si="5"/>
        <v>0</v>
      </c>
      <c r="K52" s="388">
        <f t="shared" si="8"/>
        <v>0</v>
      </c>
      <c r="L52" s="162"/>
    </row>
    <row r="53" spans="2:12" ht="30" customHeight="1" x14ac:dyDescent="0.3">
      <c r="B53" s="33" t="str">
        <f t="shared" si="7"/>
        <v>LCivl</v>
      </c>
      <c r="C53" s="1">
        <f>IF(ISTEXT(D53),MAX($C$7:$C52)+1,"")</f>
        <v>46</v>
      </c>
      <c r="D53" s="192" t="s">
        <v>9</v>
      </c>
      <c r="E53" s="40" t="s">
        <v>742</v>
      </c>
      <c r="F53" s="357" t="s">
        <v>43</v>
      </c>
      <c r="G53" s="358"/>
      <c r="H53" s="399"/>
      <c r="I53" s="369">
        <f t="shared" si="4"/>
        <v>3</v>
      </c>
      <c r="J53" s="370">
        <f t="shared" si="5"/>
        <v>0</v>
      </c>
      <c r="K53" s="388">
        <f t="shared" si="8"/>
        <v>0</v>
      </c>
      <c r="L53" s="162"/>
    </row>
    <row r="54" spans="2:12" ht="30" customHeight="1" x14ac:dyDescent="0.3">
      <c r="B54" s="33" t="str">
        <f t="shared" si="7"/>
        <v>LCivl</v>
      </c>
      <c r="C54" s="1">
        <f>IF(ISTEXT(D54),MAX($C$7:$C53)+1,"")</f>
        <v>47</v>
      </c>
      <c r="D54" s="192" t="s">
        <v>11</v>
      </c>
      <c r="E54" s="40" t="s">
        <v>743</v>
      </c>
      <c r="F54" s="357" t="s">
        <v>43</v>
      </c>
      <c r="G54" s="358"/>
      <c r="H54" s="399"/>
      <c r="I54" s="369">
        <f t="shared" si="4"/>
        <v>1</v>
      </c>
      <c r="J54" s="370">
        <f t="shared" si="5"/>
        <v>0</v>
      </c>
      <c r="K54" s="388">
        <f t="shared" si="8"/>
        <v>0</v>
      </c>
      <c r="L54" s="162"/>
    </row>
    <row r="55" spans="2:12" ht="27.6" x14ac:dyDescent="0.3">
      <c r="B55" s="33" t="str">
        <f t="shared" si="7"/>
        <v>LCivl</v>
      </c>
      <c r="C55" s="1">
        <f>IF(ISTEXT(D55),MAX($C$7:$C54)+1,"")</f>
        <v>48</v>
      </c>
      <c r="D55" s="192" t="s">
        <v>9</v>
      </c>
      <c r="E55" s="40" t="s">
        <v>744</v>
      </c>
      <c r="F55" s="357" t="s">
        <v>43</v>
      </c>
      <c r="G55" s="358"/>
      <c r="H55" s="399"/>
      <c r="I55" s="369">
        <f t="shared" si="4"/>
        <v>3</v>
      </c>
      <c r="J55" s="370">
        <f t="shared" si="5"/>
        <v>0</v>
      </c>
      <c r="K55" s="388">
        <f t="shared" si="8"/>
        <v>0</v>
      </c>
      <c r="L55" s="162"/>
    </row>
    <row r="56" spans="2:12" ht="42" customHeight="1" x14ac:dyDescent="0.3">
      <c r="B56" s="33" t="str">
        <f t="shared" si="7"/>
        <v>LCivl</v>
      </c>
      <c r="C56" s="1">
        <f>IF(ISTEXT(D56),MAX($C$7:$C55)+1,"")</f>
        <v>49</v>
      </c>
      <c r="D56" s="192" t="s">
        <v>11</v>
      </c>
      <c r="E56" s="40" t="s">
        <v>745</v>
      </c>
      <c r="F56" s="357" t="s">
        <v>43</v>
      </c>
      <c r="G56" s="358"/>
      <c r="H56" s="399"/>
      <c r="I56" s="369">
        <f t="shared" si="4"/>
        <v>1</v>
      </c>
      <c r="J56" s="370">
        <f t="shared" si="5"/>
        <v>0</v>
      </c>
      <c r="K56" s="388">
        <f t="shared" si="8"/>
        <v>0</v>
      </c>
      <c r="L56" s="162"/>
    </row>
    <row r="57" spans="2:12" ht="27.6" x14ac:dyDescent="0.3">
      <c r="B57" s="33" t="str">
        <f t="shared" si="7"/>
        <v>LCivl</v>
      </c>
      <c r="C57" s="1">
        <f>IF(ISTEXT(D57),MAX($C$7:$C56)+1,"")</f>
        <v>50</v>
      </c>
      <c r="D57" s="192" t="s">
        <v>11</v>
      </c>
      <c r="E57" s="40" t="s">
        <v>746</v>
      </c>
      <c r="F57" s="357" t="s">
        <v>43</v>
      </c>
      <c r="G57" s="358"/>
      <c r="H57" s="399"/>
      <c r="I57" s="369">
        <f t="shared" si="4"/>
        <v>1</v>
      </c>
      <c r="J57" s="370">
        <f t="shared" si="5"/>
        <v>0</v>
      </c>
      <c r="K57" s="388">
        <f t="shared" si="8"/>
        <v>0</v>
      </c>
      <c r="L57" s="162"/>
    </row>
    <row r="58" spans="2:12" ht="43.2" customHeight="1" x14ac:dyDescent="0.3">
      <c r="B58" s="33" t="str">
        <f t="shared" si="7"/>
        <v>LCivl</v>
      </c>
      <c r="C58" s="1">
        <f>IF(ISTEXT(D58),MAX($C$7:$C57)+1,"")</f>
        <v>51</v>
      </c>
      <c r="D58" s="192" t="s">
        <v>11</v>
      </c>
      <c r="E58" s="40" t="s">
        <v>747</v>
      </c>
      <c r="F58" s="357" t="s">
        <v>43</v>
      </c>
      <c r="G58" s="358"/>
      <c r="H58" s="399"/>
      <c r="I58" s="369">
        <f t="shared" si="4"/>
        <v>1</v>
      </c>
      <c r="J58" s="370">
        <f t="shared" si="5"/>
        <v>0</v>
      </c>
      <c r="K58" s="388">
        <f t="shared" si="8"/>
        <v>0</v>
      </c>
      <c r="L58" s="162"/>
    </row>
    <row r="59" spans="2:12" ht="30" customHeight="1" x14ac:dyDescent="0.3">
      <c r="B59" s="33" t="str">
        <f t="shared" si="7"/>
        <v>LCivl</v>
      </c>
      <c r="C59" s="1">
        <f>IF(ISTEXT(D59),MAX($C$7:$C58)+1,"")</f>
        <v>52</v>
      </c>
      <c r="D59" s="192" t="s">
        <v>9</v>
      </c>
      <c r="E59" s="40" t="s">
        <v>748</v>
      </c>
      <c r="F59" s="357" t="s">
        <v>43</v>
      </c>
      <c r="G59" s="358"/>
      <c r="H59" s="399"/>
      <c r="I59" s="369">
        <f t="shared" si="4"/>
        <v>3</v>
      </c>
      <c r="J59" s="370">
        <f t="shared" si="5"/>
        <v>0</v>
      </c>
      <c r="K59" s="388">
        <f t="shared" si="8"/>
        <v>0</v>
      </c>
      <c r="L59" s="162"/>
    </row>
    <row r="60" spans="2:12" ht="30" customHeight="1" x14ac:dyDescent="0.3">
      <c r="B60" s="33" t="str">
        <f t="shared" si="7"/>
        <v>LCivl</v>
      </c>
      <c r="C60" s="1">
        <f>IF(ISTEXT(D60),MAX($C$7:$C59)+1,"")</f>
        <v>53</v>
      </c>
      <c r="D60" s="192" t="s">
        <v>9</v>
      </c>
      <c r="E60" s="40" t="s">
        <v>749</v>
      </c>
      <c r="F60" s="357" t="s">
        <v>43</v>
      </c>
      <c r="G60" s="358"/>
      <c r="H60" s="399"/>
      <c r="I60" s="369">
        <f t="shared" si="4"/>
        <v>3</v>
      </c>
      <c r="J60" s="370">
        <f t="shared" si="5"/>
        <v>0</v>
      </c>
      <c r="K60" s="388">
        <f t="shared" si="8"/>
        <v>0</v>
      </c>
      <c r="L60" s="162"/>
    </row>
    <row r="61" spans="2:12" ht="30" customHeight="1" x14ac:dyDescent="0.3">
      <c r="B61" s="33" t="str">
        <f t="shared" si="7"/>
        <v>LCivl</v>
      </c>
      <c r="C61" s="1">
        <f>IF(ISTEXT(D61),MAX($C$7:$C60)+1,"")</f>
        <v>54</v>
      </c>
      <c r="D61" s="192" t="s">
        <v>9</v>
      </c>
      <c r="E61" s="40" t="s">
        <v>750</v>
      </c>
      <c r="F61" s="357" t="s">
        <v>43</v>
      </c>
      <c r="G61" s="358"/>
      <c r="H61" s="399"/>
      <c r="I61" s="369">
        <f t="shared" si="4"/>
        <v>3</v>
      </c>
      <c r="J61" s="370">
        <f t="shared" si="5"/>
        <v>0</v>
      </c>
      <c r="K61" s="388">
        <f t="shared" si="8"/>
        <v>0</v>
      </c>
      <c r="L61" s="162"/>
    </row>
    <row r="62" spans="2:12" ht="30" customHeight="1" x14ac:dyDescent="0.3">
      <c r="B62" s="33" t="str">
        <f t="shared" si="7"/>
        <v>LCivl</v>
      </c>
      <c r="C62" s="1">
        <f>IF(ISTEXT(D62),MAX($C$7:$C61)+1,"")</f>
        <v>55</v>
      </c>
      <c r="D62" s="192" t="s">
        <v>9</v>
      </c>
      <c r="E62" s="40" t="s">
        <v>751</v>
      </c>
      <c r="F62" s="357" t="s">
        <v>43</v>
      </c>
      <c r="G62" s="358"/>
      <c r="H62" s="399"/>
      <c r="I62" s="369">
        <f t="shared" si="4"/>
        <v>3</v>
      </c>
      <c r="J62" s="370">
        <f t="shared" si="5"/>
        <v>0</v>
      </c>
      <c r="K62" s="388">
        <f t="shared" si="8"/>
        <v>0</v>
      </c>
      <c r="L62" s="162"/>
    </row>
    <row r="63" spans="2:12" ht="9" customHeight="1" x14ac:dyDescent="0.3">
      <c r="B63" s="267"/>
      <c r="C63" s="267"/>
      <c r="D63" s="268"/>
      <c r="E63" s="236"/>
      <c r="F63" s="270"/>
      <c r="H63" s="271"/>
      <c r="I63" s="272"/>
      <c r="J63" s="273"/>
      <c r="K63" s="272"/>
      <c r="L63" s="274"/>
    </row>
  </sheetData>
  <sheetProtection algorithmName="SHA-512" hashValue="MbaBakOUzsdaFVQeJfUFIKTorL2hmjmiDVuZ7eHMgUfGexy6X6hI3/guIAgeUUcex/Qh7ImkWZp+BIjYVCL3lA==" saltValue="KKtLHsjQwq67j5FABdo91g==" spinCount="100000" sheet="1" selectLockedCells="1"/>
  <conditionalFormatting sqref="D4">
    <cfRule type="cellIs" dxfId="305" priority="19" operator="equal">
      <formula>"Important"</formula>
    </cfRule>
    <cfRule type="cellIs" dxfId="304" priority="20" operator="equal">
      <formula>"Crucial"</formula>
    </cfRule>
    <cfRule type="cellIs" dxfId="303" priority="21" operator="equal">
      <formula>"N/A"</formula>
    </cfRule>
  </conditionalFormatting>
  <conditionalFormatting sqref="D6:D10">
    <cfRule type="cellIs" dxfId="302" priority="16" operator="equal">
      <formula>"Important"</formula>
    </cfRule>
    <cfRule type="cellIs" dxfId="301" priority="17" operator="equal">
      <formula>"Crucial"</formula>
    </cfRule>
    <cfRule type="cellIs" dxfId="300" priority="18" operator="equal">
      <formula>"N/A"</formula>
    </cfRule>
  </conditionalFormatting>
  <conditionalFormatting sqref="D12:D15">
    <cfRule type="cellIs" dxfId="299" priority="13" operator="equal">
      <formula>"Important"</formula>
    </cfRule>
    <cfRule type="cellIs" dxfId="298" priority="14" operator="equal">
      <formula>"Crucial"</formula>
    </cfRule>
    <cfRule type="cellIs" dxfId="297" priority="15" operator="equal">
      <formula>"N/A"</formula>
    </cfRule>
  </conditionalFormatting>
  <conditionalFormatting sqref="D17:D26">
    <cfRule type="cellIs" dxfId="296" priority="4" operator="equal">
      <formula>"Important"</formula>
    </cfRule>
    <cfRule type="cellIs" dxfId="295" priority="5" operator="equal">
      <formula>"Crucial"</formula>
    </cfRule>
    <cfRule type="cellIs" dxfId="294" priority="6" operator="equal">
      <formula>"N/A"</formula>
    </cfRule>
  </conditionalFormatting>
  <conditionalFormatting sqref="D28:D62">
    <cfRule type="cellIs" dxfId="293" priority="1" operator="equal">
      <formula>"Important"</formula>
    </cfRule>
    <cfRule type="cellIs" dxfId="292" priority="2" operator="equal">
      <formula>"Crucial"</formula>
    </cfRule>
    <cfRule type="cellIs" dxfId="291" priority="3" operator="equal">
      <formula>"N/A"</formula>
    </cfRule>
  </conditionalFormatting>
  <conditionalFormatting sqref="D63">
    <cfRule type="cellIs" dxfId="290" priority="28" operator="equal">
      <formula>"Important"</formula>
    </cfRule>
    <cfRule type="cellIs" dxfId="289" priority="29" operator="equal">
      <formula>"Crucial"</formula>
    </cfRule>
    <cfRule type="cellIs" dxfId="288" priority="30" operator="equal">
      <formula>"N/A"</formula>
    </cfRule>
  </conditionalFormatting>
  <conditionalFormatting sqref="F4:F27">
    <cfRule type="cellIs" dxfId="287" priority="22" operator="equal">
      <formula>"Function Not Available"</formula>
    </cfRule>
    <cfRule type="cellIs" dxfId="286" priority="23" operator="equal">
      <formula>"Function Available"</formula>
    </cfRule>
    <cfRule type="cellIs" dxfId="285" priority="24" operator="equal">
      <formula>"Exception"</formula>
    </cfRule>
  </conditionalFormatting>
  <conditionalFormatting sqref="F28:F63">
    <cfRule type="cellIs" dxfId="284" priority="25" operator="equal">
      <formula>"Function Not Available"</formula>
    </cfRule>
    <cfRule type="cellIs" dxfId="283" priority="26" operator="equal">
      <formula>"Function Available"</formula>
    </cfRule>
    <cfRule type="cellIs" dxfId="282" priority="27" operator="equal">
      <formula>"Exception"</formula>
    </cfRule>
  </conditionalFormatting>
  <dataValidations count="3">
    <dataValidation type="list" allowBlank="1" showInputMessage="1" showErrorMessage="1" errorTitle="Invalid specification type" error="Please enter a Specification type from the drop-down list." sqref="F7:F10 F12:F15 F28:F63 F17:F26" xr:uid="{00000000-0002-0000-0E00-000000000000}">
      <formula1>AvailabilityType</formula1>
    </dataValidation>
    <dataValidation type="list" allowBlank="1" showInputMessage="1" showErrorMessage="1" sqref="D28:D63 D4 D6:D10 D12:D15 D17:D26" xr:uid="{00000000-0002-0000-0E00-000001000000}">
      <formula1>SpecType</formula1>
    </dataValidation>
    <dataValidation type="list" allowBlank="1" showInputMessage="1" showErrorMessage="1" sqref="F4 F6" xr:uid="{00000000-0002-0000-0E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C00"/>
  </sheetPr>
  <dimension ref="A1:M102"/>
  <sheetViews>
    <sheetView topLeftCell="C1" zoomScale="90" zoomScaleNormal="90" zoomScalePageLayoutView="70" workbookViewId="0">
      <selection activeCell="F4" sqref="F4"/>
    </sheetView>
  </sheetViews>
  <sheetFormatPr defaultColWidth="0" defaultRowHeight="14.4" zeroHeight="1" x14ac:dyDescent="0.3"/>
  <cols>
    <col min="1" max="1" width="0.4414062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 min="14" max="16384" width="8.77734375" hidden="1"/>
  </cols>
  <sheetData>
    <row r="1" spans="2:12" ht="6" customHeight="1" x14ac:dyDescent="0.3"/>
    <row r="2" spans="2:12" ht="129" customHeight="1" thickBot="1" x14ac:dyDescent="0.35">
      <c r="B2" s="147" t="s">
        <v>44</v>
      </c>
      <c r="C2" s="148" t="s">
        <v>45</v>
      </c>
      <c r="D2" s="148" t="s">
        <v>46</v>
      </c>
      <c r="E2" s="148" t="s">
        <v>752</v>
      </c>
      <c r="F2" s="148" t="s">
        <v>42</v>
      </c>
      <c r="G2" s="149" t="s">
        <v>48</v>
      </c>
      <c r="H2" s="149" t="s">
        <v>49</v>
      </c>
      <c r="I2" s="150" t="s">
        <v>50</v>
      </c>
      <c r="J2" s="150" t="s">
        <v>51</v>
      </c>
      <c r="K2" s="151" t="s">
        <v>14</v>
      </c>
      <c r="L2" s="152" t="s">
        <v>52</v>
      </c>
    </row>
    <row r="3" spans="2:12" ht="16.2" thickBot="1" x14ac:dyDescent="0.35">
      <c r="B3" s="7" t="s">
        <v>753</v>
      </c>
      <c r="C3" s="7"/>
      <c r="D3" s="7"/>
      <c r="E3" s="7"/>
      <c r="F3" s="7"/>
      <c r="G3" s="30" t="s">
        <v>54</v>
      </c>
      <c r="H3" s="6">
        <f>COUNTA(D4:D376)</f>
        <v>86</v>
      </c>
      <c r="I3" s="19"/>
      <c r="J3" s="20" t="s">
        <v>55</v>
      </c>
      <c r="K3" s="21">
        <f>SUM(K4:K376)</f>
        <v>0</v>
      </c>
      <c r="L3" s="7"/>
    </row>
    <row r="4" spans="2:12" ht="30" customHeight="1" x14ac:dyDescent="0.3">
      <c r="B4" s="33" t="s">
        <v>754</v>
      </c>
      <c r="C4" s="1">
        <v>1</v>
      </c>
      <c r="D4" s="192" t="s">
        <v>9</v>
      </c>
      <c r="E4" s="37" t="s">
        <v>755</v>
      </c>
      <c r="F4" s="357" t="s">
        <v>43</v>
      </c>
      <c r="G4" s="358" t="s">
        <v>58</v>
      </c>
      <c r="H4" s="359">
        <f>COUNTIF(F4:F376,"Select from Drop Down")</f>
        <v>86</v>
      </c>
      <c r="I4" s="360">
        <f>VLOOKUP($D4,SpecData,2,FALSE)</f>
        <v>3</v>
      </c>
      <c r="J4" s="361">
        <f>VLOOKUP($F4,AvailabilityData,2,FALSE)</f>
        <v>0</v>
      </c>
      <c r="K4" s="362">
        <f>I4*J4</f>
        <v>0</v>
      </c>
      <c r="L4" s="162"/>
    </row>
    <row r="5" spans="2:12" ht="30" customHeight="1" x14ac:dyDescent="0.3">
      <c r="B5" s="35" t="str">
        <f>IF(C5="","",$B$4)</f>
        <v/>
      </c>
      <c r="C5" s="35" t="str">
        <f>IF(ISTEXT(D5),MAX($C4:$C$7)+1,"")</f>
        <v/>
      </c>
      <c r="D5" s="2"/>
      <c r="E5" s="38" t="s">
        <v>756</v>
      </c>
      <c r="F5" s="86"/>
      <c r="G5" s="28"/>
      <c r="H5" s="28"/>
      <c r="I5" s="28"/>
      <c r="J5" s="28"/>
      <c r="K5" s="28"/>
      <c r="L5" s="28"/>
    </row>
    <row r="6" spans="2:12" ht="30" customHeight="1" x14ac:dyDescent="0.3">
      <c r="B6" s="33" t="str">
        <f>IF(C6="","",$B$4)</f>
        <v>LCrmA</v>
      </c>
      <c r="C6" s="1">
        <f>IF(ISTEXT(D6),MAX($C$4:$C4)+1,"")</f>
        <v>2</v>
      </c>
      <c r="D6" s="192" t="s">
        <v>9</v>
      </c>
      <c r="E6" s="41" t="s">
        <v>757</v>
      </c>
      <c r="F6" s="357" t="s">
        <v>43</v>
      </c>
      <c r="G6" s="358" t="s">
        <v>60</v>
      </c>
      <c r="H6" s="359">
        <f>COUNTIF(F4:F376,"Function Available")</f>
        <v>0</v>
      </c>
      <c r="I6" s="360">
        <f>VLOOKUP($D6,SpecData,2,FALSE)</f>
        <v>3</v>
      </c>
      <c r="J6" s="361">
        <f>VLOOKUP($F6,AvailabilityData,2,FALSE)</f>
        <v>0</v>
      </c>
      <c r="K6" s="362">
        <f>I6*J6</f>
        <v>0</v>
      </c>
      <c r="L6" s="162"/>
    </row>
    <row r="7" spans="2:12" ht="30" customHeight="1" x14ac:dyDescent="0.3">
      <c r="B7" s="33" t="str">
        <f>IF(C7="","",$B$4)</f>
        <v>LCrmA</v>
      </c>
      <c r="C7" s="1">
        <f>IF(ISTEXT(D7),MAX($C$4:$C6)+1,"")</f>
        <v>3</v>
      </c>
      <c r="D7" s="192" t="s">
        <v>9</v>
      </c>
      <c r="E7" s="39" t="s">
        <v>758</v>
      </c>
      <c r="F7" s="357" t="s">
        <v>43</v>
      </c>
      <c r="G7" s="358" t="s">
        <v>63</v>
      </c>
      <c r="H7" s="365">
        <f>COUNTIF(F4:F376,"Function Not Available")</f>
        <v>0</v>
      </c>
      <c r="I7" s="360">
        <f t="shared" ref="I7:I71" si="0">VLOOKUP($D7,SpecData,2,FALSE)</f>
        <v>3</v>
      </c>
      <c r="J7" s="361">
        <f t="shared" ref="J7:J71" si="1">VLOOKUP($F7,AvailabilityData,2,FALSE)</f>
        <v>0</v>
      </c>
      <c r="K7" s="362">
        <f t="shared" ref="K7:K70" si="2">I7*J7</f>
        <v>0</v>
      </c>
      <c r="L7" s="162"/>
    </row>
    <row r="8" spans="2:12" ht="30" customHeight="1" x14ac:dyDescent="0.3">
      <c r="B8" s="33" t="str">
        <f t="shared" ref="B8:B15" si="3">IF(C8="","",$B$4)</f>
        <v>LCrmA</v>
      </c>
      <c r="C8" s="1">
        <f>IF(ISTEXT(D8),MAX($C$4:$C7)+1,"")</f>
        <v>4</v>
      </c>
      <c r="D8" s="192" t="s">
        <v>9</v>
      </c>
      <c r="E8" s="39" t="s">
        <v>759</v>
      </c>
      <c r="F8" s="357" t="s">
        <v>43</v>
      </c>
      <c r="G8" s="358" t="s">
        <v>65</v>
      </c>
      <c r="H8" s="365">
        <f>COUNTIF(F4:F376,"Exception")</f>
        <v>0</v>
      </c>
      <c r="I8" s="360">
        <f t="shared" si="0"/>
        <v>3</v>
      </c>
      <c r="J8" s="361">
        <f t="shared" si="1"/>
        <v>0</v>
      </c>
      <c r="K8" s="362">
        <f t="shared" si="2"/>
        <v>0</v>
      </c>
      <c r="L8" s="162"/>
    </row>
    <row r="9" spans="2:12" ht="30" customHeight="1" x14ac:dyDescent="0.3">
      <c r="B9" s="33" t="str">
        <f t="shared" si="3"/>
        <v>LCrmA</v>
      </c>
      <c r="C9" s="1">
        <f>IF(ISTEXT(D9),MAX($C$4:$C8)+1,"")</f>
        <v>5</v>
      </c>
      <c r="D9" s="192" t="s">
        <v>9</v>
      </c>
      <c r="E9" s="39" t="s">
        <v>760</v>
      </c>
      <c r="F9" s="357" t="s">
        <v>43</v>
      </c>
      <c r="G9" s="358" t="s">
        <v>67</v>
      </c>
      <c r="H9" s="366">
        <f>COUNTIFS(D:D,"=Crucial",F:F,"=Select From Drop Down")</f>
        <v>78</v>
      </c>
      <c r="I9" s="360">
        <f t="shared" si="0"/>
        <v>3</v>
      </c>
      <c r="J9" s="361">
        <f t="shared" si="1"/>
        <v>0</v>
      </c>
      <c r="K9" s="362">
        <f t="shared" si="2"/>
        <v>0</v>
      </c>
      <c r="L9" s="162"/>
    </row>
    <row r="10" spans="2:12" ht="30" customHeight="1" x14ac:dyDescent="0.3">
      <c r="B10" s="33" t="str">
        <f t="shared" si="3"/>
        <v>LCrmA</v>
      </c>
      <c r="C10" s="1">
        <f>IF(ISTEXT(D10),MAX($C$4:$C9)+1,"")</f>
        <v>6</v>
      </c>
      <c r="D10" s="192" t="s">
        <v>9</v>
      </c>
      <c r="E10" s="39" t="s">
        <v>761</v>
      </c>
      <c r="F10" s="357" t="s">
        <v>43</v>
      </c>
      <c r="G10" s="358" t="s">
        <v>69</v>
      </c>
      <c r="H10" s="366">
        <f>COUNTIFS(D:D,"=Crucial",F:F,"=Function Available")</f>
        <v>0</v>
      </c>
      <c r="I10" s="360">
        <f t="shared" si="0"/>
        <v>3</v>
      </c>
      <c r="J10" s="361">
        <f t="shared" si="1"/>
        <v>0</v>
      </c>
      <c r="K10" s="362">
        <f t="shared" si="2"/>
        <v>0</v>
      </c>
      <c r="L10" s="162"/>
    </row>
    <row r="11" spans="2:12" ht="30" customHeight="1" x14ac:dyDescent="0.3">
      <c r="B11" s="33" t="str">
        <f t="shared" si="3"/>
        <v>LCrmA</v>
      </c>
      <c r="C11" s="1">
        <f>IF(ISTEXT(D11),MAX($C$4:$C10)+1,"")</f>
        <v>7</v>
      </c>
      <c r="D11" s="192" t="s">
        <v>9</v>
      </c>
      <c r="E11" s="39" t="s">
        <v>762</v>
      </c>
      <c r="F11" s="357" t="s">
        <v>43</v>
      </c>
      <c r="G11" s="358" t="s">
        <v>71</v>
      </c>
      <c r="H11" s="366">
        <f>COUNTIFS(D:D,"=Crucial",F:F,"=Function Not Available")</f>
        <v>0</v>
      </c>
      <c r="I11" s="360">
        <f t="shared" si="0"/>
        <v>3</v>
      </c>
      <c r="J11" s="361">
        <f t="shared" si="1"/>
        <v>0</v>
      </c>
      <c r="K11" s="362">
        <f t="shared" si="2"/>
        <v>0</v>
      </c>
      <c r="L11" s="162"/>
    </row>
    <row r="12" spans="2:12" ht="30" customHeight="1" x14ac:dyDescent="0.3">
      <c r="B12" s="33" t="str">
        <f t="shared" si="3"/>
        <v>LCrmA</v>
      </c>
      <c r="C12" s="1">
        <f>IF(ISTEXT(D12),MAX($C$4:$C11)+1,"")</f>
        <v>8</v>
      </c>
      <c r="D12" s="192" t="s">
        <v>9</v>
      </c>
      <c r="E12" s="39" t="s">
        <v>763</v>
      </c>
      <c r="F12" s="357" t="s">
        <v>43</v>
      </c>
      <c r="G12" s="358" t="s">
        <v>73</v>
      </c>
      <c r="H12" s="366">
        <f>COUNTIFS(D:D,"=Crucial",F:F,"=Exception")</f>
        <v>0</v>
      </c>
      <c r="I12" s="360">
        <f t="shared" si="0"/>
        <v>3</v>
      </c>
      <c r="J12" s="361">
        <f t="shared" si="1"/>
        <v>0</v>
      </c>
      <c r="K12" s="362">
        <f t="shared" si="2"/>
        <v>0</v>
      </c>
      <c r="L12" s="162"/>
    </row>
    <row r="13" spans="2:12" ht="30" customHeight="1" x14ac:dyDescent="0.3">
      <c r="B13" s="33" t="str">
        <f t="shared" si="3"/>
        <v>LCrmA</v>
      </c>
      <c r="C13" s="1">
        <f>IF(ISTEXT(D13),MAX($C$4:$C12)+1,"")</f>
        <v>9</v>
      </c>
      <c r="D13" s="192" t="s">
        <v>9</v>
      </c>
      <c r="E13" s="39" t="s">
        <v>764</v>
      </c>
      <c r="F13" s="357" t="s">
        <v>43</v>
      </c>
      <c r="G13" s="367" t="s">
        <v>75</v>
      </c>
      <c r="H13" s="368">
        <f>COUNTIFS(D:D,"=Important",F:F,"=Select From Drop Down")</f>
        <v>2</v>
      </c>
      <c r="I13" s="360">
        <f t="shared" si="0"/>
        <v>3</v>
      </c>
      <c r="J13" s="361">
        <f t="shared" si="1"/>
        <v>0</v>
      </c>
      <c r="K13" s="362">
        <f t="shared" si="2"/>
        <v>0</v>
      </c>
      <c r="L13" s="162"/>
    </row>
    <row r="14" spans="2:12" ht="30" customHeight="1" x14ac:dyDescent="0.3">
      <c r="B14" s="33" t="str">
        <f t="shared" si="3"/>
        <v>LCrmA</v>
      </c>
      <c r="C14" s="1">
        <f>IF(ISTEXT(D14),MAX($C$4:$C13)+1,"")</f>
        <v>10</v>
      </c>
      <c r="D14" s="192" t="s">
        <v>9</v>
      </c>
      <c r="E14" s="39" t="s">
        <v>765</v>
      </c>
      <c r="F14" s="357" t="s">
        <v>43</v>
      </c>
      <c r="G14" s="367" t="s">
        <v>77</v>
      </c>
      <c r="H14" s="368">
        <f>COUNTIFS(D:D,"=Important",F:F,"=Function Available")</f>
        <v>0</v>
      </c>
      <c r="I14" s="360">
        <f t="shared" si="0"/>
        <v>3</v>
      </c>
      <c r="J14" s="361">
        <f t="shared" si="1"/>
        <v>0</v>
      </c>
      <c r="K14" s="362">
        <f t="shared" si="2"/>
        <v>0</v>
      </c>
      <c r="L14" s="162"/>
    </row>
    <row r="15" spans="2:12" ht="30" customHeight="1" x14ac:dyDescent="0.3">
      <c r="B15" s="42" t="str">
        <f t="shared" si="3"/>
        <v>LCrmA</v>
      </c>
      <c r="C15" s="42">
        <f>IF(ISTEXT(D15),MAX($C$4:$C14)+1,"")</f>
        <v>11</v>
      </c>
      <c r="D15" s="213" t="s">
        <v>9</v>
      </c>
      <c r="E15" s="39" t="s">
        <v>766</v>
      </c>
      <c r="F15" s="363" t="s">
        <v>43</v>
      </c>
      <c r="G15" s="358" t="s">
        <v>80</v>
      </c>
      <c r="H15" s="366">
        <f>COUNTIFS(D:D,"=Important",F:F,"=Function Not Available")</f>
        <v>0</v>
      </c>
      <c r="I15" s="372">
        <f t="shared" si="0"/>
        <v>3</v>
      </c>
      <c r="J15" s="373">
        <f t="shared" si="1"/>
        <v>0</v>
      </c>
      <c r="K15" s="362">
        <f t="shared" si="2"/>
        <v>0</v>
      </c>
      <c r="L15" s="162"/>
    </row>
    <row r="16" spans="2:12" ht="30" customHeight="1" x14ac:dyDescent="0.3">
      <c r="B16" s="42" t="str">
        <f t="shared" ref="B16:B21" si="4">IF(C16="","",$B$4)</f>
        <v>LCrmA</v>
      </c>
      <c r="C16" s="42">
        <f>IF(ISTEXT(D16),MAX($C$4:$C15)+1,"")</f>
        <v>12</v>
      </c>
      <c r="D16" s="213" t="s">
        <v>9</v>
      </c>
      <c r="E16" s="39" t="s">
        <v>767</v>
      </c>
      <c r="F16" s="363" t="s">
        <v>43</v>
      </c>
      <c r="G16" s="358" t="s">
        <v>82</v>
      </c>
      <c r="H16" s="399">
        <f>COUNTIFS(D:D,"=Important",F:F,"=Exception")</f>
        <v>0</v>
      </c>
      <c r="I16" s="372">
        <f t="shared" si="0"/>
        <v>3</v>
      </c>
      <c r="J16" s="373">
        <f t="shared" si="1"/>
        <v>0</v>
      </c>
      <c r="K16" s="362">
        <f t="shared" si="2"/>
        <v>0</v>
      </c>
      <c r="L16" s="162"/>
    </row>
    <row r="17" spans="2:12" ht="30" customHeight="1" x14ac:dyDescent="0.3">
      <c r="B17" s="42" t="str">
        <f t="shared" si="4"/>
        <v>LCrmA</v>
      </c>
      <c r="C17" s="42">
        <f>IF(ISTEXT(D17),MAX($C$4:$C16)+1,"")</f>
        <v>13</v>
      </c>
      <c r="D17" s="213" t="s">
        <v>9</v>
      </c>
      <c r="E17" s="39" t="s">
        <v>768</v>
      </c>
      <c r="F17" s="363" t="s">
        <v>43</v>
      </c>
      <c r="G17" s="358" t="s">
        <v>84</v>
      </c>
      <c r="H17" s="399">
        <f>COUNTIFS(D:D,"=Minimal",F:F,"=Select From Drop Down")</f>
        <v>6</v>
      </c>
      <c r="I17" s="372">
        <f t="shared" si="0"/>
        <v>3</v>
      </c>
      <c r="J17" s="373">
        <f t="shared" si="1"/>
        <v>0</v>
      </c>
      <c r="K17" s="362">
        <f t="shared" si="2"/>
        <v>0</v>
      </c>
      <c r="L17" s="162"/>
    </row>
    <row r="18" spans="2:12" ht="30" customHeight="1" x14ac:dyDescent="0.3">
      <c r="B18" s="42" t="str">
        <f t="shared" si="4"/>
        <v>LCrmA</v>
      </c>
      <c r="C18" s="42">
        <f>IF(ISTEXT(D18),MAX($C$4:$C17)+1,"")</f>
        <v>14</v>
      </c>
      <c r="D18" s="213" t="s">
        <v>9</v>
      </c>
      <c r="E18" s="39" t="s">
        <v>769</v>
      </c>
      <c r="F18" s="363" t="s">
        <v>43</v>
      </c>
      <c r="G18" s="358" t="s">
        <v>86</v>
      </c>
      <c r="H18" s="399">
        <f>COUNTIFS(D:D,"=Minimal",F:F,"=Function Available")</f>
        <v>0</v>
      </c>
      <c r="I18" s="372">
        <f t="shared" si="0"/>
        <v>3</v>
      </c>
      <c r="J18" s="373">
        <f t="shared" si="1"/>
        <v>0</v>
      </c>
      <c r="K18" s="362">
        <f t="shared" si="2"/>
        <v>0</v>
      </c>
      <c r="L18" s="162"/>
    </row>
    <row r="19" spans="2:12" ht="30" customHeight="1" x14ac:dyDescent="0.3">
      <c r="B19" s="42" t="str">
        <f t="shared" si="4"/>
        <v>LCrmA</v>
      </c>
      <c r="C19" s="42">
        <f>IF(ISTEXT(D19),MAX($C$4:$C18)+1,"")</f>
        <v>15</v>
      </c>
      <c r="D19" s="213" t="s">
        <v>9</v>
      </c>
      <c r="E19" s="39" t="s">
        <v>770</v>
      </c>
      <c r="F19" s="363" t="s">
        <v>43</v>
      </c>
      <c r="G19" s="358" t="s">
        <v>87</v>
      </c>
      <c r="H19" s="399">
        <f>COUNTIFS(D:D,"=Minimal",F:F,"=Function Not Available")</f>
        <v>0</v>
      </c>
      <c r="I19" s="372">
        <f t="shared" si="0"/>
        <v>3</v>
      </c>
      <c r="J19" s="373">
        <f t="shared" si="1"/>
        <v>0</v>
      </c>
      <c r="K19" s="362">
        <f t="shared" si="2"/>
        <v>0</v>
      </c>
      <c r="L19" s="162"/>
    </row>
    <row r="20" spans="2:12" ht="30" customHeight="1" x14ac:dyDescent="0.3">
      <c r="B20" s="42" t="str">
        <f t="shared" si="4"/>
        <v>LCrmA</v>
      </c>
      <c r="C20" s="42">
        <f>IF(ISTEXT(D20),MAX($C$4:$C19)+1,"")</f>
        <v>16</v>
      </c>
      <c r="D20" s="213" t="s">
        <v>9</v>
      </c>
      <c r="E20" s="40" t="s">
        <v>771</v>
      </c>
      <c r="F20" s="363" t="s">
        <v>43</v>
      </c>
      <c r="G20" s="358" t="s">
        <v>88</v>
      </c>
      <c r="H20" s="399">
        <f>COUNTIFS(D:D,"=Minimal",F:F,"=Exception")</f>
        <v>0</v>
      </c>
      <c r="I20" s="372">
        <f t="shared" si="0"/>
        <v>3</v>
      </c>
      <c r="J20" s="373">
        <f t="shared" si="1"/>
        <v>0</v>
      </c>
      <c r="K20" s="362">
        <f t="shared" si="2"/>
        <v>0</v>
      </c>
      <c r="L20" s="162"/>
    </row>
    <row r="21" spans="2:12" ht="41.4" x14ac:dyDescent="0.3">
      <c r="B21" s="42" t="str">
        <f t="shared" si="4"/>
        <v>LCrmA</v>
      </c>
      <c r="C21" s="42">
        <f>IF(ISTEXT(D21),MAX($C$4:$C20)+1,"")</f>
        <v>17</v>
      </c>
      <c r="D21" s="213" t="s">
        <v>9</v>
      </c>
      <c r="E21" s="40" t="s">
        <v>772</v>
      </c>
      <c r="F21" s="363" t="s">
        <v>43</v>
      </c>
      <c r="G21" s="358"/>
      <c r="H21" s="399"/>
      <c r="I21" s="372">
        <f t="shared" si="0"/>
        <v>3</v>
      </c>
      <c r="J21" s="373">
        <f t="shared" si="1"/>
        <v>0</v>
      </c>
      <c r="K21" s="362">
        <f t="shared" si="2"/>
        <v>0</v>
      </c>
      <c r="L21" s="162"/>
    </row>
    <row r="22" spans="2:12" ht="55.2" x14ac:dyDescent="0.3">
      <c r="B22" s="42" t="str">
        <f t="shared" ref="B22:B70" si="5">IF(C22="","",$B$4)</f>
        <v>LCrmA</v>
      </c>
      <c r="C22" s="42">
        <f>IF(ISTEXT(D22),MAX($C$4:$C21)+1,"")</f>
        <v>18</v>
      </c>
      <c r="D22" s="213" t="s">
        <v>9</v>
      </c>
      <c r="E22" s="40" t="s">
        <v>773</v>
      </c>
      <c r="F22" s="363" t="s">
        <v>43</v>
      </c>
      <c r="G22" s="358"/>
      <c r="H22" s="399"/>
      <c r="I22" s="372">
        <f t="shared" si="0"/>
        <v>3</v>
      </c>
      <c r="J22" s="373">
        <f t="shared" si="1"/>
        <v>0</v>
      </c>
      <c r="K22" s="362">
        <f t="shared" si="2"/>
        <v>0</v>
      </c>
      <c r="L22" s="162"/>
    </row>
    <row r="23" spans="2:12" ht="30" customHeight="1" x14ac:dyDescent="0.3">
      <c r="B23" s="42" t="str">
        <f t="shared" si="5"/>
        <v>LCrmA</v>
      </c>
      <c r="C23" s="42">
        <f>IF(ISTEXT(D23),MAX($C$4:$C22)+1,"")</f>
        <v>19</v>
      </c>
      <c r="D23" s="213" t="s">
        <v>9</v>
      </c>
      <c r="E23" s="40" t="s">
        <v>774</v>
      </c>
      <c r="F23" s="363" t="s">
        <v>43</v>
      </c>
      <c r="G23" s="358"/>
      <c r="H23" s="399"/>
      <c r="I23" s="372">
        <f t="shared" si="0"/>
        <v>3</v>
      </c>
      <c r="J23" s="373">
        <f t="shared" si="1"/>
        <v>0</v>
      </c>
      <c r="K23" s="362">
        <f t="shared" si="2"/>
        <v>0</v>
      </c>
      <c r="L23" s="162"/>
    </row>
    <row r="24" spans="2:12" ht="30" customHeight="1" x14ac:dyDescent="0.3">
      <c r="B24" s="42" t="str">
        <f t="shared" si="5"/>
        <v>LCrmA</v>
      </c>
      <c r="C24" s="42">
        <f>IF(ISTEXT(D24),MAX($C$4:$C23)+1,"")</f>
        <v>20</v>
      </c>
      <c r="D24" s="213" t="s">
        <v>9</v>
      </c>
      <c r="E24" s="37" t="s">
        <v>775</v>
      </c>
      <c r="F24" s="363" t="s">
        <v>43</v>
      </c>
      <c r="G24" s="358"/>
      <c r="H24" s="399"/>
      <c r="I24" s="372">
        <f t="shared" si="0"/>
        <v>3</v>
      </c>
      <c r="J24" s="373">
        <f t="shared" si="1"/>
        <v>0</v>
      </c>
      <c r="K24" s="362">
        <f t="shared" si="2"/>
        <v>0</v>
      </c>
      <c r="L24" s="162"/>
    </row>
    <row r="25" spans="2:12" ht="30" customHeight="1" x14ac:dyDescent="0.3">
      <c r="B25" s="35" t="str">
        <f t="shared" si="5"/>
        <v/>
      </c>
      <c r="C25" s="35" t="str">
        <f>IF(ISTEXT(D25),MAX($C$7:$C24)+1,"")</f>
        <v/>
      </c>
      <c r="D25" s="2"/>
      <c r="E25" s="38" t="s">
        <v>776</v>
      </c>
      <c r="F25" s="86"/>
      <c r="G25" s="28"/>
      <c r="H25" s="28"/>
      <c r="I25" s="28"/>
      <c r="J25" s="28"/>
      <c r="K25" s="362"/>
      <c r="L25" s="28"/>
    </row>
    <row r="26" spans="2:12" ht="30" customHeight="1" x14ac:dyDescent="0.3">
      <c r="B26" s="42" t="str">
        <f t="shared" si="5"/>
        <v>LCrmA</v>
      </c>
      <c r="C26" s="42">
        <f>IF(ISTEXT(D26),MAX($C$4:$C24)+1,"")</f>
        <v>21</v>
      </c>
      <c r="D26" s="213" t="s">
        <v>9</v>
      </c>
      <c r="E26" s="41" t="s">
        <v>777</v>
      </c>
      <c r="F26" s="363" t="s">
        <v>43</v>
      </c>
      <c r="G26" s="358"/>
      <c r="H26" s="399"/>
      <c r="I26" s="372">
        <f t="shared" si="0"/>
        <v>3</v>
      </c>
      <c r="J26" s="373">
        <f t="shared" si="1"/>
        <v>0</v>
      </c>
      <c r="K26" s="362">
        <f t="shared" si="2"/>
        <v>0</v>
      </c>
      <c r="L26" s="162"/>
    </row>
    <row r="27" spans="2:12" ht="30" customHeight="1" x14ac:dyDescent="0.3">
      <c r="B27" s="42" t="str">
        <f t="shared" si="5"/>
        <v>LCrmA</v>
      </c>
      <c r="C27" s="42">
        <f>IF(ISTEXT(D27),MAX($C$4:$C26)+1,"")</f>
        <v>22</v>
      </c>
      <c r="D27" s="213" t="s">
        <v>9</v>
      </c>
      <c r="E27" s="39" t="s">
        <v>778</v>
      </c>
      <c r="F27" s="363" t="s">
        <v>43</v>
      </c>
      <c r="G27" s="358"/>
      <c r="H27" s="399"/>
      <c r="I27" s="372">
        <f t="shared" si="0"/>
        <v>3</v>
      </c>
      <c r="J27" s="373">
        <f t="shared" si="1"/>
        <v>0</v>
      </c>
      <c r="K27" s="362">
        <f t="shared" si="2"/>
        <v>0</v>
      </c>
      <c r="L27" s="162"/>
    </row>
    <row r="28" spans="2:12" ht="30" customHeight="1" x14ac:dyDescent="0.3">
      <c r="B28" s="42" t="str">
        <f t="shared" si="5"/>
        <v>LCrmA</v>
      </c>
      <c r="C28" s="42">
        <f>IF(ISTEXT(D28),MAX($C$4:$C27)+1,"")</f>
        <v>23</v>
      </c>
      <c r="D28" s="213" t="s">
        <v>9</v>
      </c>
      <c r="E28" s="39" t="s">
        <v>476</v>
      </c>
      <c r="F28" s="363" t="s">
        <v>43</v>
      </c>
      <c r="G28" s="358"/>
      <c r="H28" s="399"/>
      <c r="I28" s="372">
        <f t="shared" si="0"/>
        <v>3</v>
      </c>
      <c r="J28" s="373">
        <f t="shared" si="1"/>
        <v>0</v>
      </c>
      <c r="K28" s="362">
        <f t="shared" si="2"/>
        <v>0</v>
      </c>
      <c r="L28" s="162"/>
    </row>
    <row r="29" spans="2:12" ht="30" customHeight="1" x14ac:dyDescent="0.3">
      <c r="B29" s="42" t="str">
        <f t="shared" si="5"/>
        <v>LCrmA</v>
      </c>
      <c r="C29" s="42">
        <f>IF(ISTEXT(D29),MAX($C$4:$C28)+1,"")</f>
        <v>24</v>
      </c>
      <c r="D29" s="213" t="s">
        <v>9</v>
      </c>
      <c r="E29" s="39" t="s">
        <v>779</v>
      </c>
      <c r="F29" s="363" t="s">
        <v>43</v>
      </c>
      <c r="G29" s="358"/>
      <c r="H29" s="399"/>
      <c r="I29" s="372">
        <f t="shared" si="0"/>
        <v>3</v>
      </c>
      <c r="J29" s="373">
        <f t="shared" si="1"/>
        <v>0</v>
      </c>
      <c r="K29" s="362">
        <f t="shared" si="2"/>
        <v>0</v>
      </c>
      <c r="L29" s="162"/>
    </row>
    <row r="30" spans="2:12" ht="30" customHeight="1" x14ac:dyDescent="0.3">
      <c r="B30" s="42" t="str">
        <f t="shared" si="5"/>
        <v>LCrmA</v>
      </c>
      <c r="C30" s="42">
        <f>IF(ISTEXT(D30),MAX($C$4:$C29)+1,"")</f>
        <v>25</v>
      </c>
      <c r="D30" s="213" t="s">
        <v>9</v>
      </c>
      <c r="E30" s="39" t="s">
        <v>780</v>
      </c>
      <c r="F30" s="363" t="s">
        <v>43</v>
      </c>
      <c r="G30" s="358"/>
      <c r="H30" s="399"/>
      <c r="I30" s="372">
        <f t="shared" si="0"/>
        <v>3</v>
      </c>
      <c r="J30" s="373">
        <f t="shared" si="1"/>
        <v>0</v>
      </c>
      <c r="K30" s="362">
        <f t="shared" si="2"/>
        <v>0</v>
      </c>
      <c r="L30" s="162"/>
    </row>
    <row r="31" spans="2:12" ht="30" customHeight="1" x14ac:dyDescent="0.3">
      <c r="B31" s="42" t="str">
        <f t="shared" si="5"/>
        <v>LCrmA</v>
      </c>
      <c r="C31" s="42">
        <f>IF(ISTEXT(D31),MAX($C$4:$C30)+1,"")</f>
        <v>26</v>
      </c>
      <c r="D31" s="213" t="s">
        <v>9</v>
      </c>
      <c r="E31" s="39" t="s">
        <v>781</v>
      </c>
      <c r="F31" s="363" t="s">
        <v>43</v>
      </c>
      <c r="G31" s="358"/>
      <c r="H31" s="399"/>
      <c r="I31" s="372">
        <f t="shared" si="0"/>
        <v>3</v>
      </c>
      <c r="J31" s="373">
        <f t="shared" si="1"/>
        <v>0</v>
      </c>
      <c r="K31" s="362">
        <f t="shared" si="2"/>
        <v>0</v>
      </c>
      <c r="L31" s="162"/>
    </row>
    <row r="32" spans="2:12" ht="30" customHeight="1" x14ac:dyDescent="0.3">
      <c r="B32" s="42" t="str">
        <f t="shared" si="5"/>
        <v>LCrmA</v>
      </c>
      <c r="C32" s="42">
        <f>IF(ISTEXT(D32),MAX($C$4:$C31)+1,"")</f>
        <v>27</v>
      </c>
      <c r="D32" s="213" t="s">
        <v>9</v>
      </c>
      <c r="E32" s="39" t="s">
        <v>767</v>
      </c>
      <c r="F32" s="363" t="s">
        <v>43</v>
      </c>
      <c r="G32" s="358"/>
      <c r="H32" s="399"/>
      <c r="I32" s="372">
        <f t="shared" si="0"/>
        <v>3</v>
      </c>
      <c r="J32" s="373">
        <f t="shared" si="1"/>
        <v>0</v>
      </c>
      <c r="K32" s="362">
        <f t="shared" si="2"/>
        <v>0</v>
      </c>
      <c r="L32" s="162"/>
    </row>
    <row r="33" spans="2:12" ht="30" customHeight="1" x14ac:dyDescent="0.3">
      <c r="B33" s="42" t="str">
        <f t="shared" si="5"/>
        <v>LCrmA</v>
      </c>
      <c r="C33" s="42">
        <f>IF(ISTEXT(D33),MAX($C$4:$C32)+1,"")</f>
        <v>28</v>
      </c>
      <c r="D33" s="213" t="s">
        <v>9</v>
      </c>
      <c r="E33" s="39" t="s">
        <v>782</v>
      </c>
      <c r="F33" s="363" t="s">
        <v>43</v>
      </c>
      <c r="G33" s="358"/>
      <c r="H33" s="399"/>
      <c r="I33" s="372">
        <f t="shared" si="0"/>
        <v>3</v>
      </c>
      <c r="J33" s="373">
        <f t="shared" si="1"/>
        <v>0</v>
      </c>
      <c r="K33" s="362">
        <f t="shared" si="2"/>
        <v>0</v>
      </c>
      <c r="L33" s="162"/>
    </row>
    <row r="34" spans="2:12" ht="30" customHeight="1" x14ac:dyDescent="0.3">
      <c r="B34" s="42" t="str">
        <f t="shared" si="5"/>
        <v>LCrmA</v>
      </c>
      <c r="C34" s="42">
        <f>IF(ISTEXT(D34),MAX($C$4:$C33)+1,"")</f>
        <v>29</v>
      </c>
      <c r="D34" s="213" t="s">
        <v>9</v>
      </c>
      <c r="E34" s="39" t="s">
        <v>783</v>
      </c>
      <c r="F34" s="363" t="s">
        <v>43</v>
      </c>
      <c r="G34" s="358"/>
      <c r="H34" s="399"/>
      <c r="I34" s="372">
        <f t="shared" si="0"/>
        <v>3</v>
      </c>
      <c r="J34" s="373">
        <f t="shared" si="1"/>
        <v>0</v>
      </c>
      <c r="K34" s="362">
        <f t="shared" si="2"/>
        <v>0</v>
      </c>
      <c r="L34" s="162"/>
    </row>
    <row r="35" spans="2:12" ht="30" customHeight="1" x14ac:dyDescent="0.3">
      <c r="B35" s="42" t="str">
        <f t="shared" si="5"/>
        <v>LCrmA</v>
      </c>
      <c r="C35" s="42">
        <f>IF(ISTEXT(D35),MAX($C$4:$C34)+1,"")</f>
        <v>30</v>
      </c>
      <c r="D35" s="213" t="s">
        <v>9</v>
      </c>
      <c r="E35" s="39" t="s">
        <v>784</v>
      </c>
      <c r="F35" s="363" t="s">
        <v>43</v>
      </c>
      <c r="G35" s="358"/>
      <c r="H35" s="399"/>
      <c r="I35" s="372">
        <f t="shared" si="0"/>
        <v>3</v>
      </c>
      <c r="J35" s="373">
        <f t="shared" si="1"/>
        <v>0</v>
      </c>
      <c r="K35" s="362">
        <f t="shared" si="2"/>
        <v>0</v>
      </c>
      <c r="L35" s="162"/>
    </row>
    <row r="36" spans="2:12" ht="30" customHeight="1" x14ac:dyDescent="0.3">
      <c r="B36" s="42" t="str">
        <f t="shared" si="5"/>
        <v>LCrmA</v>
      </c>
      <c r="C36" s="42">
        <f>IF(ISTEXT(D36),MAX($C$4:$C35)+1,"")</f>
        <v>31</v>
      </c>
      <c r="D36" s="213" t="s">
        <v>9</v>
      </c>
      <c r="E36" s="39" t="s">
        <v>785</v>
      </c>
      <c r="F36" s="363" t="s">
        <v>43</v>
      </c>
      <c r="G36" s="358"/>
      <c r="H36" s="399"/>
      <c r="I36" s="372">
        <f t="shared" si="0"/>
        <v>3</v>
      </c>
      <c r="J36" s="373">
        <f t="shared" si="1"/>
        <v>0</v>
      </c>
      <c r="K36" s="362">
        <f t="shared" si="2"/>
        <v>0</v>
      </c>
      <c r="L36" s="162"/>
    </row>
    <row r="37" spans="2:12" ht="30" customHeight="1" x14ac:dyDescent="0.3">
      <c r="B37" s="42" t="str">
        <f t="shared" si="5"/>
        <v>LCrmA</v>
      </c>
      <c r="C37" s="42">
        <f>IF(ISTEXT(D37),MAX($C$4:$C36)+1,"")</f>
        <v>32</v>
      </c>
      <c r="D37" s="213" t="s">
        <v>9</v>
      </c>
      <c r="E37" s="39" t="s">
        <v>786</v>
      </c>
      <c r="F37" s="363" t="s">
        <v>43</v>
      </c>
      <c r="G37" s="358"/>
      <c r="H37" s="399"/>
      <c r="I37" s="372">
        <f t="shared" si="0"/>
        <v>3</v>
      </c>
      <c r="J37" s="373">
        <f t="shared" si="1"/>
        <v>0</v>
      </c>
      <c r="K37" s="362">
        <f t="shared" si="2"/>
        <v>0</v>
      </c>
      <c r="L37" s="162"/>
    </row>
    <row r="38" spans="2:12" ht="30" customHeight="1" x14ac:dyDescent="0.3">
      <c r="B38" s="42" t="str">
        <f t="shared" si="5"/>
        <v>LCrmA</v>
      </c>
      <c r="C38" s="42">
        <f>IF(ISTEXT(D38),MAX($C$4:$C37)+1,"")</f>
        <v>33</v>
      </c>
      <c r="D38" s="213" t="s">
        <v>9</v>
      </c>
      <c r="E38" s="39" t="s">
        <v>787</v>
      </c>
      <c r="F38" s="363" t="s">
        <v>43</v>
      </c>
      <c r="G38" s="358"/>
      <c r="H38" s="399"/>
      <c r="I38" s="372">
        <f t="shared" si="0"/>
        <v>3</v>
      </c>
      <c r="J38" s="373">
        <f t="shared" si="1"/>
        <v>0</v>
      </c>
      <c r="K38" s="362">
        <f t="shared" si="2"/>
        <v>0</v>
      </c>
      <c r="L38" s="162"/>
    </row>
    <row r="39" spans="2:12" ht="30" customHeight="1" x14ac:dyDescent="0.3">
      <c r="B39" s="42" t="str">
        <f t="shared" si="5"/>
        <v>LCrmA</v>
      </c>
      <c r="C39" s="42">
        <f>IF(ISTEXT(D39),MAX($C$4:$C38)+1,"")</f>
        <v>34</v>
      </c>
      <c r="D39" s="213" t="s">
        <v>9</v>
      </c>
      <c r="E39" s="39" t="s">
        <v>788</v>
      </c>
      <c r="F39" s="363" t="s">
        <v>43</v>
      </c>
      <c r="G39" s="358"/>
      <c r="H39" s="399"/>
      <c r="I39" s="372">
        <f t="shared" si="0"/>
        <v>3</v>
      </c>
      <c r="J39" s="373">
        <f t="shared" si="1"/>
        <v>0</v>
      </c>
      <c r="K39" s="362">
        <f t="shared" si="2"/>
        <v>0</v>
      </c>
      <c r="L39" s="162"/>
    </row>
    <row r="40" spans="2:12" ht="30" customHeight="1" x14ac:dyDescent="0.3">
      <c r="B40" s="42" t="str">
        <f t="shared" si="5"/>
        <v>LCrmA</v>
      </c>
      <c r="C40" s="42">
        <f>IF(ISTEXT(D40),MAX($C$4:$C39)+1,"")</f>
        <v>35</v>
      </c>
      <c r="D40" s="213" t="s">
        <v>9</v>
      </c>
      <c r="E40" s="45" t="s">
        <v>789</v>
      </c>
      <c r="F40" s="363" t="s">
        <v>43</v>
      </c>
      <c r="G40" s="358"/>
      <c r="H40" s="399"/>
      <c r="I40" s="372">
        <f t="shared" si="0"/>
        <v>3</v>
      </c>
      <c r="J40" s="373">
        <f t="shared" si="1"/>
        <v>0</v>
      </c>
      <c r="K40" s="362">
        <f t="shared" si="2"/>
        <v>0</v>
      </c>
      <c r="L40" s="162"/>
    </row>
    <row r="41" spans="2:12" ht="30" customHeight="1" x14ac:dyDescent="0.3">
      <c r="B41" s="42" t="str">
        <f t="shared" si="5"/>
        <v>LCrmA</v>
      </c>
      <c r="C41" s="42">
        <f>IF(ISTEXT(D41),MAX($C$4:$C40)+1,"")</f>
        <v>36</v>
      </c>
      <c r="D41" s="213" t="s">
        <v>9</v>
      </c>
      <c r="E41" s="37" t="s">
        <v>790</v>
      </c>
      <c r="F41" s="363" t="s">
        <v>43</v>
      </c>
      <c r="G41" s="358"/>
      <c r="H41" s="399"/>
      <c r="I41" s="372">
        <f t="shared" si="0"/>
        <v>3</v>
      </c>
      <c r="J41" s="373">
        <f t="shared" si="1"/>
        <v>0</v>
      </c>
      <c r="K41" s="362">
        <f t="shared" si="2"/>
        <v>0</v>
      </c>
      <c r="L41" s="162"/>
    </row>
    <row r="42" spans="2:12" ht="30" customHeight="1" x14ac:dyDescent="0.3">
      <c r="B42" s="42" t="str">
        <f t="shared" si="5"/>
        <v>LCrmA</v>
      </c>
      <c r="C42" s="42">
        <f>IF(ISTEXT(D42),MAX($C$4:$C41)+1,"")</f>
        <v>37</v>
      </c>
      <c r="D42" s="213" t="s">
        <v>9</v>
      </c>
      <c r="E42" s="37" t="s">
        <v>791</v>
      </c>
      <c r="F42" s="363" t="s">
        <v>43</v>
      </c>
      <c r="G42" s="358"/>
      <c r="H42" s="399"/>
      <c r="I42" s="372">
        <f t="shared" si="0"/>
        <v>3</v>
      </c>
      <c r="J42" s="373">
        <f t="shared" si="1"/>
        <v>0</v>
      </c>
      <c r="K42" s="362">
        <f t="shared" si="2"/>
        <v>0</v>
      </c>
      <c r="L42" s="162"/>
    </row>
    <row r="43" spans="2:12" ht="30" customHeight="1" x14ac:dyDescent="0.3">
      <c r="B43" s="35" t="str">
        <f t="shared" si="5"/>
        <v/>
      </c>
      <c r="C43" s="35" t="str">
        <f>IF(ISTEXT(D43),MAX($C$7:$C42)+1,"")</f>
        <v/>
      </c>
      <c r="D43" s="2"/>
      <c r="E43" s="38" t="s">
        <v>792</v>
      </c>
      <c r="F43" s="86"/>
      <c r="G43" s="28"/>
      <c r="H43" s="28"/>
      <c r="I43" s="28"/>
      <c r="J43" s="28"/>
      <c r="K43" s="362"/>
      <c r="L43" s="28"/>
    </row>
    <row r="44" spans="2:12" ht="30" customHeight="1" x14ac:dyDescent="0.3">
      <c r="B44" s="42" t="str">
        <f t="shared" si="5"/>
        <v>LCrmA</v>
      </c>
      <c r="C44" s="42">
        <f>IF(ISTEXT(D44),MAX($C$4:$C42)+1,"")</f>
        <v>38</v>
      </c>
      <c r="D44" s="213" t="s">
        <v>11</v>
      </c>
      <c r="E44" s="334" t="s">
        <v>793</v>
      </c>
      <c r="F44" s="363" t="s">
        <v>43</v>
      </c>
      <c r="G44" s="358"/>
      <c r="H44" s="399"/>
      <c r="I44" s="372">
        <f t="shared" si="0"/>
        <v>1</v>
      </c>
      <c r="J44" s="373">
        <f t="shared" si="1"/>
        <v>0</v>
      </c>
      <c r="K44" s="362">
        <f t="shared" si="2"/>
        <v>0</v>
      </c>
      <c r="L44" s="162"/>
    </row>
    <row r="45" spans="2:12" ht="30" customHeight="1" x14ac:dyDescent="0.3">
      <c r="B45" s="42" t="str">
        <f t="shared" si="5"/>
        <v>LCrmA</v>
      </c>
      <c r="C45" s="42">
        <f>IF(ISTEXT(D45),MAX($C$4:$C44)+1,"")</f>
        <v>39</v>
      </c>
      <c r="D45" s="213" t="s">
        <v>11</v>
      </c>
      <c r="E45" s="206" t="s">
        <v>794</v>
      </c>
      <c r="F45" s="363" t="s">
        <v>43</v>
      </c>
      <c r="G45" s="358"/>
      <c r="H45" s="399"/>
      <c r="I45" s="372">
        <f t="shared" si="0"/>
        <v>1</v>
      </c>
      <c r="J45" s="373">
        <f t="shared" si="1"/>
        <v>0</v>
      </c>
      <c r="K45" s="362">
        <f t="shared" si="2"/>
        <v>0</v>
      </c>
      <c r="L45" s="162"/>
    </row>
    <row r="46" spans="2:12" ht="30" customHeight="1" x14ac:dyDescent="0.3">
      <c r="B46" s="42" t="str">
        <f t="shared" si="5"/>
        <v>LCrmA</v>
      </c>
      <c r="C46" s="42">
        <f>IF(ISTEXT(D46),MAX($C$4:$C45)+1,"")</f>
        <v>40</v>
      </c>
      <c r="D46" s="213" t="s">
        <v>11</v>
      </c>
      <c r="E46" s="206" t="s">
        <v>795</v>
      </c>
      <c r="F46" s="363" t="s">
        <v>43</v>
      </c>
      <c r="G46" s="358"/>
      <c r="H46" s="399"/>
      <c r="I46" s="372">
        <f t="shared" si="0"/>
        <v>1</v>
      </c>
      <c r="J46" s="373">
        <f t="shared" si="1"/>
        <v>0</v>
      </c>
      <c r="K46" s="362">
        <f t="shared" si="2"/>
        <v>0</v>
      </c>
      <c r="L46" s="162"/>
    </row>
    <row r="47" spans="2:12" ht="30" customHeight="1" x14ac:dyDescent="0.3">
      <c r="B47" s="42" t="str">
        <f t="shared" si="5"/>
        <v>LCrmA</v>
      </c>
      <c r="C47" s="42">
        <f>IF(ISTEXT(D47),MAX($C$4:$C46)+1,"")</f>
        <v>41</v>
      </c>
      <c r="D47" s="213" t="s">
        <v>11</v>
      </c>
      <c r="E47" s="206" t="s">
        <v>796</v>
      </c>
      <c r="F47" s="363" t="s">
        <v>43</v>
      </c>
      <c r="G47" s="358"/>
      <c r="H47" s="399"/>
      <c r="I47" s="372">
        <f t="shared" si="0"/>
        <v>1</v>
      </c>
      <c r="J47" s="373">
        <f t="shared" si="1"/>
        <v>0</v>
      </c>
      <c r="K47" s="362">
        <f t="shared" si="2"/>
        <v>0</v>
      </c>
      <c r="L47" s="162"/>
    </row>
    <row r="48" spans="2:12" ht="30" customHeight="1" x14ac:dyDescent="0.3">
      <c r="B48" s="42" t="str">
        <f t="shared" si="5"/>
        <v>LCrmA</v>
      </c>
      <c r="C48" s="42">
        <f>IF(ISTEXT(D48),MAX($C$4:$C47)+1,"")</f>
        <v>42</v>
      </c>
      <c r="D48" s="213" t="s">
        <v>11</v>
      </c>
      <c r="E48" s="206" t="s">
        <v>797</v>
      </c>
      <c r="F48" s="363" t="s">
        <v>43</v>
      </c>
      <c r="G48" s="358"/>
      <c r="H48" s="399"/>
      <c r="I48" s="372">
        <f t="shared" si="0"/>
        <v>1</v>
      </c>
      <c r="J48" s="373">
        <f t="shared" si="1"/>
        <v>0</v>
      </c>
      <c r="K48" s="362">
        <f t="shared" si="2"/>
        <v>0</v>
      </c>
      <c r="L48" s="162"/>
    </row>
    <row r="49" spans="2:12" ht="30" customHeight="1" x14ac:dyDescent="0.3">
      <c r="B49" s="35" t="str">
        <f>IF(C49="","",$B$4)</f>
        <v/>
      </c>
      <c r="C49" s="35" t="str">
        <f>IF(ISTEXT(D49),MAX($C$7:$C48)+1,"")</f>
        <v/>
      </c>
      <c r="D49" s="2"/>
      <c r="E49" s="38" t="s">
        <v>798</v>
      </c>
      <c r="F49" s="86"/>
      <c r="G49" s="28"/>
      <c r="H49" s="28"/>
      <c r="I49" s="28"/>
      <c r="J49" s="28"/>
      <c r="K49" s="362"/>
      <c r="L49" s="28"/>
    </row>
    <row r="50" spans="2:12" ht="30" customHeight="1" x14ac:dyDescent="0.3">
      <c r="B50" s="42" t="str">
        <f t="shared" si="5"/>
        <v>LCrmA</v>
      </c>
      <c r="C50" s="42">
        <f>IF(ISTEXT(D50),MAX($C$4:$C48)+1,"")</f>
        <v>43</v>
      </c>
      <c r="D50" s="213" t="s">
        <v>9</v>
      </c>
      <c r="E50" s="41" t="s">
        <v>799</v>
      </c>
      <c r="F50" s="363" t="s">
        <v>43</v>
      </c>
      <c r="G50" s="358"/>
      <c r="H50" s="399"/>
      <c r="I50" s="372">
        <f t="shared" si="0"/>
        <v>3</v>
      </c>
      <c r="J50" s="373">
        <f t="shared" si="1"/>
        <v>0</v>
      </c>
      <c r="K50" s="362">
        <f t="shared" si="2"/>
        <v>0</v>
      </c>
      <c r="L50" s="162"/>
    </row>
    <row r="51" spans="2:12" ht="30" customHeight="1" x14ac:dyDescent="0.3">
      <c r="B51" s="42" t="str">
        <f t="shared" si="5"/>
        <v>LCrmA</v>
      </c>
      <c r="C51" s="42">
        <f>IF(ISTEXT(D51),MAX($C$4:$C50)+1,"")</f>
        <v>44</v>
      </c>
      <c r="D51" s="213" t="s">
        <v>9</v>
      </c>
      <c r="E51" s="39" t="s">
        <v>800</v>
      </c>
      <c r="F51" s="363" t="s">
        <v>43</v>
      </c>
      <c r="G51" s="358"/>
      <c r="H51" s="399"/>
      <c r="I51" s="372">
        <f t="shared" si="0"/>
        <v>3</v>
      </c>
      <c r="J51" s="373">
        <f t="shared" si="1"/>
        <v>0</v>
      </c>
      <c r="K51" s="362">
        <f t="shared" si="2"/>
        <v>0</v>
      </c>
      <c r="L51" s="162"/>
    </row>
    <row r="52" spans="2:12" ht="30" customHeight="1" x14ac:dyDescent="0.3">
      <c r="B52" s="42" t="str">
        <f t="shared" si="5"/>
        <v>LCrmA</v>
      </c>
      <c r="C52" s="42">
        <f>IF(ISTEXT(D52),MAX($C$4:$C51)+1,"")</f>
        <v>45</v>
      </c>
      <c r="D52" s="213" t="s">
        <v>9</v>
      </c>
      <c r="E52" s="39" t="s">
        <v>801</v>
      </c>
      <c r="F52" s="363" t="s">
        <v>43</v>
      </c>
      <c r="G52" s="358"/>
      <c r="H52" s="399"/>
      <c r="I52" s="372">
        <f t="shared" si="0"/>
        <v>3</v>
      </c>
      <c r="J52" s="373">
        <f t="shared" si="1"/>
        <v>0</v>
      </c>
      <c r="K52" s="362">
        <f t="shared" si="2"/>
        <v>0</v>
      </c>
      <c r="L52" s="162"/>
    </row>
    <row r="53" spans="2:12" ht="30" customHeight="1" x14ac:dyDescent="0.3">
      <c r="B53" s="42" t="str">
        <f t="shared" si="5"/>
        <v>LCrmA</v>
      </c>
      <c r="C53" s="42">
        <f>IF(ISTEXT(D53),MAX($C$4:$C52)+1,"")</f>
        <v>46</v>
      </c>
      <c r="D53" s="213" t="s">
        <v>9</v>
      </c>
      <c r="E53" s="39" t="s">
        <v>802</v>
      </c>
      <c r="F53" s="363" t="s">
        <v>43</v>
      </c>
      <c r="G53" s="358"/>
      <c r="H53" s="399"/>
      <c r="I53" s="372">
        <f t="shared" si="0"/>
        <v>3</v>
      </c>
      <c r="J53" s="373">
        <f t="shared" si="1"/>
        <v>0</v>
      </c>
      <c r="K53" s="362">
        <f t="shared" si="2"/>
        <v>0</v>
      </c>
      <c r="L53" s="162"/>
    </row>
    <row r="54" spans="2:12" ht="30" customHeight="1" x14ac:dyDescent="0.3">
      <c r="B54" s="42" t="str">
        <f t="shared" si="5"/>
        <v>LCrmA</v>
      </c>
      <c r="C54" s="42">
        <f>IF(ISTEXT(D54),MAX($C$4:$C53)+1,"")</f>
        <v>47</v>
      </c>
      <c r="D54" s="213" t="s">
        <v>11</v>
      </c>
      <c r="E54" s="39" t="s">
        <v>803</v>
      </c>
      <c r="F54" s="363" t="s">
        <v>43</v>
      </c>
      <c r="G54" s="358"/>
      <c r="H54" s="399"/>
      <c r="I54" s="372">
        <f t="shared" si="0"/>
        <v>1</v>
      </c>
      <c r="J54" s="373">
        <f t="shared" si="1"/>
        <v>0</v>
      </c>
      <c r="K54" s="362">
        <f t="shared" si="2"/>
        <v>0</v>
      </c>
      <c r="L54" s="162"/>
    </row>
    <row r="55" spans="2:12" ht="30" customHeight="1" x14ac:dyDescent="0.3">
      <c r="B55" s="42" t="str">
        <f t="shared" si="5"/>
        <v>LCrmA</v>
      </c>
      <c r="C55" s="42">
        <f>IF(ISTEXT(D55),MAX($C$4:$C54)+1,"")</f>
        <v>48</v>
      </c>
      <c r="D55" s="213" t="s">
        <v>10</v>
      </c>
      <c r="E55" s="39" t="s">
        <v>804</v>
      </c>
      <c r="F55" s="363" t="s">
        <v>43</v>
      </c>
      <c r="G55" s="358"/>
      <c r="H55" s="399"/>
      <c r="I55" s="372">
        <f t="shared" si="0"/>
        <v>2</v>
      </c>
      <c r="J55" s="373">
        <f t="shared" si="1"/>
        <v>0</v>
      </c>
      <c r="K55" s="362">
        <f t="shared" si="2"/>
        <v>0</v>
      </c>
      <c r="L55" s="162"/>
    </row>
    <row r="56" spans="2:12" ht="30" customHeight="1" x14ac:dyDescent="0.3">
      <c r="B56" s="42" t="str">
        <f t="shared" si="5"/>
        <v>LCrmA</v>
      </c>
      <c r="C56" s="42">
        <f>IF(ISTEXT(D56),MAX($C$4:$C55)+1,"")</f>
        <v>49</v>
      </c>
      <c r="D56" s="213" t="s">
        <v>10</v>
      </c>
      <c r="E56" s="45" t="s">
        <v>805</v>
      </c>
      <c r="F56" s="363" t="s">
        <v>43</v>
      </c>
      <c r="G56" s="358"/>
      <c r="H56" s="399"/>
      <c r="I56" s="372">
        <f t="shared" si="0"/>
        <v>2</v>
      </c>
      <c r="J56" s="373">
        <f t="shared" si="1"/>
        <v>0</v>
      </c>
      <c r="K56" s="362">
        <f t="shared" si="2"/>
        <v>0</v>
      </c>
      <c r="L56" s="162"/>
    </row>
    <row r="57" spans="2:12" ht="30" customHeight="1" x14ac:dyDescent="0.3">
      <c r="B57" s="35" t="str">
        <f t="shared" si="5"/>
        <v/>
      </c>
      <c r="C57" s="35" t="str">
        <f>IF(ISTEXT(D57),MAX($C$7:$C56)+1,"")</f>
        <v/>
      </c>
      <c r="D57" s="2"/>
      <c r="E57" s="38" t="s">
        <v>806</v>
      </c>
      <c r="F57" s="86"/>
      <c r="G57" s="28"/>
      <c r="H57" s="28"/>
      <c r="I57" s="28"/>
      <c r="J57" s="28"/>
      <c r="K57" s="362"/>
      <c r="L57" s="28"/>
    </row>
    <row r="58" spans="2:12" ht="30" customHeight="1" x14ac:dyDescent="0.3">
      <c r="B58" s="42" t="str">
        <f t="shared" si="5"/>
        <v>LCrmA</v>
      </c>
      <c r="C58" s="42">
        <f>IF(ISTEXT(D58),MAX($C$4:$C56)+1,"")</f>
        <v>50</v>
      </c>
      <c r="D58" s="213" t="s">
        <v>9</v>
      </c>
      <c r="E58" s="41" t="s">
        <v>807</v>
      </c>
      <c r="F58" s="363" t="s">
        <v>43</v>
      </c>
      <c r="G58" s="358"/>
      <c r="H58" s="399"/>
      <c r="I58" s="372">
        <f t="shared" si="0"/>
        <v>3</v>
      </c>
      <c r="J58" s="373">
        <f t="shared" si="1"/>
        <v>0</v>
      </c>
      <c r="K58" s="362">
        <f t="shared" si="2"/>
        <v>0</v>
      </c>
      <c r="L58" s="162"/>
    </row>
    <row r="59" spans="2:12" ht="30" customHeight="1" x14ac:dyDescent="0.3">
      <c r="B59" s="42" t="str">
        <f t="shared" si="5"/>
        <v>LCrmA</v>
      </c>
      <c r="C59" s="42">
        <f>IF(ISTEXT(D59),MAX($C$4:$C58)+1,"")</f>
        <v>51</v>
      </c>
      <c r="D59" s="213" t="s">
        <v>9</v>
      </c>
      <c r="E59" s="39" t="s">
        <v>808</v>
      </c>
      <c r="F59" s="363" t="s">
        <v>43</v>
      </c>
      <c r="G59" s="358"/>
      <c r="H59" s="399"/>
      <c r="I59" s="372">
        <f t="shared" si="0"/>
        <v>3</v>
      </c>
      <c r="J59" s="373">
        <f t="shared" si="1"/>
        <v>0</v>
      </c>
      <c r="K59" s="362">
        <f t="shared" si="2"/>
        <v>0</v>
      </c>
      <c r="L59" s="162"/>
    </row>
    <row r="60" spans="2:12" ht="30" customHeight="1" x14ac:dyDescent="0.3">
      <c r="B60" s="42" t="str">
        <f t="shared" si="5"/>
        <v>LCrmA</v>
      </c>
      <c r="C60" s="42">
        <f>IF(ISTEXT(D60),MAX($C$4:$C59)+1,"")</f>
        <v>52</v>
      </c>
      <c r="D60" s="213" t="s">
        <v>9</v>
      </c>
      <c r="E60" s="39" t="s">
        <v>809</v>
      </c>
      <c r="F60" s="363" t="s">
        <v>43</v>
      </c>
      <c r="G60" s="358"/>
      <c r="H60" s="399"/>
      <c r="I60" s="372">
        <f t="shared" si="0"/>
        <v>3</v>
      </c>
      <c r="J60" s="373">
        <f t="shared" si="1"/>
        <v>0</v>
      </c>
      <c r="K60" s="362">
        <f t="shared" si="2"/>
        <v>0</v>
      </c>
      <c r="L60" s="162"/>
    </row>
    <row r="61" spans="2:12" ht="30" customHeight="1" x14ac:dyDescent="0.3">
      <c r="B61" s="42" t="str">
        <f t="shared" si="5"/>
        <v>LCrmA</v>
      </c>
      <c r="C61" s="42">
        <f>IF(ISTEXT(D61),MAX($C$4:$C60)+1,"")</f>
        <v>53</v>
      </c>
      <c r="D61" s="213" t="s">
        <v>9</v>
      </c>
      <c r="E61" s="39" t="s">
        <v>810</v>
      </c>
      <c r="F61" s="363" t="s">
        <v>43</v>
      </c>
      <c r="G61" s="358"/>
      <c r="H61" s="399"/>
      <c r="I61" s="372">
        <f t="shared" si="0"/>
        <v>3</v>
      </c>
      <c r="J61" s="373">
        <f t="shared" si="1"/>
        <v>0</v>
      </c>
      <c r="K61" s="362">
        <f t="shared" si="2"/>
        <v>0</v>
      </c>
      <c r="L61" s="162"/>
    </row>
    <row r="62" spans="2:12" ht="30" customHeight="1" x14ac:dyDescent="0.3">
      <c r="B62" s="42" t="str">
        <f t="shared" si="5"/>
        <v>LCrmA</v>
      </c>
      <c r="C62" s="42">
        <f>IF(ISTEXT(D62),MAX($C$4:$C61)+1,"")</f>
        <v>54</v>
      </c>
      <c r="D62" s="213" t="s">
        <v>9</v>
      </c>
      <c r="E62" s="39" t="s">
        <v>811</v>
      </c>
      <c r="F62" s="363" t="s">
        <v>43</v>
      </c>
      <c r="G62" s="358"/>
      <c r="H62" s="399"/>
      <c r="I62" s="372">
        <f t="shared" si="0"/>
        <v>3</v>
      </c>
      <c r="J62" s="373">
        <f t="shared" si="1"/>
        <v>0</v>
      </c>
      <c r="K62" s="362">
        <f t="shared" si="2"/>
        <v>0</v>
      </c>
      <c r="L62" s="162"/>
    </row>
    <row r="63" spans="2:12" ht="30" customHeight="1" x14ac:dyDescent="0.3">
      <c r="B63" s="42" t="str">
        <f t="shared" si="5"/>
        <v>LCrmA</v>
      </c>
      <c r="C63" s="42">
        <f>IF(ISTEXT(D63),MAX($C$4:$C62)+1,"")</f>
        <v>55</v>
      </c>
      <c r="D63" s="213" t="s">
        <v>9</v>
      </c>
      <c r="E63" s="45" t="s">
        <v>812</v>
      </c>
      <c r="F63" s="363" t="s">
        <v>43</v>
      </c>
      <c r="G63" s="358"/>
      <c r="H63" s="399"/>
      <c r="I63" s="372">
        <f t="shared" si="0"/>
        <v>3</v>
      </c>
      <c r="J63" s="373">
        <f t="shared" si="1"/>
        <v>0</v>
      </c>
      <c r="K63" s="362">
        <f t="shared" si="2"/>
        <v>0</v>
      </c>
      <c r="L63" s="162"/>
    </row>
    <row r="64" spans="2:12" ht="30" customHeight="1" x14ac:dyDescent="0.3">
      <c r="B64" s="35" t="str">
        <f>IF(C64="","",$B$4)</f>
        <v/>
      </c>
      <c r="C64" s="35" t="str">
        <f>IF(ISTEXT(D64),MAX($C$7:$C63)+1,"")</f>
        <v/>
      </c>
      <c r="D64" s="2"/>
      <c r="E64" s="38" t="s">
        <v>813</v>
      </c>
      <c r="F64" s="86"/>
      <c r="G64" s="28"/>
      <c r="H64" s="28"/>
      <c r="I64" s="28"/>
      <c r="J64" s="28"/>
      <c r="K64" s="362"/>
      <c r="L64" s="28"/>
    </row>
    <row r="65" spans="2:12" ht="30" customHeight="1" x14ac:dyDescent="0.3">
      <c r="B65" s="42" t="str">
        <f t="shared" si="5"/>
        <v>LCrmA</v>
      </c>
      <c r="C65" s="42">
        <f>IF(ISTEXT(D65),MAX($C$4:$C63)+1,"")</f>
        <v>56</v>
      </c>
      <c r="D65" s="213" t="s">
        <v>9</v>
      </c>
      <c r="E65" s="41" t="s">
        <v>814</v>
      </c>
      <c r="F65" s="363" t="s">
        <v>43</v>
      </c>
      <c r="G65" s="358"/>
      <c r="H65" s="399"/>
      <c r="I65" s="372">
        <f t="shared" si="0"/>
        <v>3</v>
      </c>
      <c r="J65" s="373">
        <f t="shared" si="1"/>
        <v>0</v>
      </c>
      <c r="K65" s="362">
        <f t="shared" si="2"/>
        <v>0</v>
      </c>
      <c r="L65" s="162"/>
    </row>
    <row r="66" spans="2:12" ht="30" customHeight="1" x14ac:dyDescent="0.3">
      <c r="B66" s="42" t="str">
        <f t="shared" si="5"/>
        <v>LCrmA</v>
      </c>
      <c r="C66" s="42">
        <f>IF(ISTEXT(D66),MAX($C$4:$C65)+1,"")</f>
        <v>57</v>
      </c>
      <c r="D66" s="213" t="s">
        <v>9</v>
      </c>
      <c r="E66" s="39" t="s">
        <v>815</v>
      </c>
      <c r="F66" s="363" t="s">
        <v>43</v>
      </c>
      <c r="G66" s="358"/>
      <c r="H66" s="399"/>
      <c r="I66" s="372">
        <f t="shared" si="0"/>
        <v>3</v>
      </c>
      <c r="J66" s="373">
        <f t="shared" si="1"/>
        <v>0</v>
      </c>
      <c r="K66" s="362">
        <f t="shared" si="2"/>
        <v>0</v>
      </c>
      <c r="L66" s="162"/>
    </row>
    <row r="67" spans="2:12" ht="30" customHeight="1" x14ac:dyDescent="0.3">
      <c r="B67" s="42" t="str">
        <f t="shared" si="5"/>
        <v>LCrmA</v>
      </c>
      <c r="C67" s="42">
        <f>IF(ISTEXT(D67),MAX($C$4:$C66)+1,"")</f>
        <v>58</v>
      </c>
      <c r="D67" s="213" t="s">
        <v>9</v>
      </c>
      <c r="E67" s="39" t="s">
        <v>220</v>
      </c>
      <c r="F67" s="363" t="s">
        <v>43</v>
      </c>
      <c r="G67" s="358"/>
      <c r="H67" s="399"/>
      <c r="I67" s="372">
        <f t="shared" si="0"/>
        <v>3</v>
      </c>
      <c r="J67" s="373">
        <f t="shared" si="1"/>
        <v>0</v>
      </c>
      <c r="K67" s="362">
        <f t="shared" si="2"/>
        <v>0</v>
      </c>
      <c r="L67" s="162"/>
    </row>
    <row r="68" spans="2:12" ht="30" customHeight="1" x14ac:dyDescent="0.3">
      <c r="B68" s="42" t="str">
        <f t="shared" si="5"/>
        <v>LCrmA</v>
      </c>
      <c r="C68" s="42">
        <f>IF(ISTEXT(D68),MAX($C$4:$C67)+1,"")</f>
        <v>59</v>
      </c>
      <c r="D68" s="213" t="s">
        <v>9</v>
      </c>
      <c r="E68" s="39" t="s">
        <v>816</v>
      </c>
      <c r="F68" s="363" t="s">
        <v>43</v>
      </c>
      <c r="G68" s="358"/>
      <c r="H68" s="399"/>
      <c r="I68" s="372">
        <f t="shared" si="0"/>
        <v>3</v>
      </c>
      <c r="J68" s="373">
        <f t="shared" si="1"/>
        <v>0</v>
      </c>
      <c r="K68" s="362">
        <f t="shared" si="2"/>
        <v>0</v>
      </c>
      <c r="L68" s="162"/>
    </row>
    <row r="69" spans="2:12" ht="30" customHeight="1" x14ac:dyDescent="0.3">
      <c r="B69" s="42" t="str">
        <f t="shared" si="5"/>
        <v>LCrmA</v>
      </c>
      <c r="C69" s="42">
        <f>IF(ISTEXT(D69),MAX($C$4:$C68)+1,"")</f>
        <v>60</v>
      </c>
      <c r="D69" s="213" t="s">
        <v>9</v>
      </c>
      <c r="E69" s="39" t="s">
        <v>817</v>
      </c>
      <c r="F69" s="363" t="s">
        <v>43</v>
      </c>
      <c r="G69" s="358"/>
      <c r="H69" s="399"/>
      <c r="I69" s="372">
        <f t="shared" si="0"/>
        <v>3</v>
      </c>
      <c r="J69" s="373">
        <f t="shared" si="1"/>
        <v>0</v>
      </c>
      <c r="K69" s="362">
        <f t="shared" si="2"/>
        <v>0</v>
      </c>
      <c r="L69" s="162"/>
    </row>
    <row r="70" spans="2:12" ht="30" customHeight="1" x14ac:dyDescent="0.3">
      <c r="B70" s="42" t="str">
        <f t="shared" si="5"/>
        <v>LCrmA</v>
      </c>
      <c r="C70" s="42">
        <f>IF(ISTEXT(D70),MAX($C$4:$C69)+1,"")</f>
        <v>61</v>
      </c>
      <c r="D70" s="213" t="s">
        <v>9</v>
      </c>
      <c r="E70" s="39" t="s">
        <v>818</v>
      </c>
      <c r="F70" s="363" t="s">
        <v>43</v>
      </c>
      <c r="G70" s="358"/>
      <c r="H70" s="399"/>
      <c r="I70" s="372">
        <f t="shared" si="0"/>
        <v>3</v>
      </c>
      <c r="J70" s="373">
        <f t="shared" si="1"/>
        <v>0</v>
      </c>
      <c r="K70" s="362">
        <f t="shared" si="2"/>
        <v>0</v>
      </c>
      <c r="L70" s="162"/>
    </row>
    <row r="71" spans="2:12" ht="30" customHeight="1" x14ac:dyDescent="0.3">
      <c r="B71" s="42" t="str">
        <f t="shared" ref="B71:B96" si="6">IF(C71="","",$B$4)</f>
        <v>LCrmA</v>
      </c>
      <c r="C71" s="42">
        <f>IF(ISTEXT(D71),MAX($C$4:$C70)+1,"")</f>
        <v>62</v>
      </c>
      <c r="D71" s="213" t="s">
        <v>9</v>
      </c>
      <c r="E71" s="39" t="s">
        <v>819</v>
      </c>
      <c r="F71" s="363" t="s">
        <v>43</v>
      </c>
      <c r="G71" s="358"/>
      <c r="H71" s="399"/>
      <c r="I71" s="372">
        <f t="shared" si="0"/>
        <v>3</v>
      </c>
      <c r="J71" s="373">
        <f t="shared" si="1"/>
        <v>0</v>
      </c>
      <c r="K71" s="362">
        <f t="shared" ref="K71:K98" si="7">I71*J71</f>
        <v>0</v>
      </c>
      <c r="L71" s="162"/>
    </row>
    <row r="72" spans="2:12" ht="30" customHeight="1" x14ac:dyDescent="0.3">
      <c r="B72" s="42" t="str">
        <f t="shared" si="6"/>
        <v>LCrmA</v>
      </c>
      <c r="C72" s="42">
        <f>IF(ISTEXT(D72),MAX($C$4:$C71)+1,"")</f>
        <v>63</v>
      </c>
      <c r="D72" s="213" t="s">
        <v>9</v>
      </c>
      <c r="E72" s="39" t="s">
        <v>820</v>
      </c>
      <c r="F72" s="363" t="s">
        <v>43</v>
      </c>
      <c r="G72" s="358"/>
      <c r="H72" s="399"/>
      <c r="I72" s="372">
        <f t="shared" ref="I72:I98" si="8">VLOOKUP($D72,SpecData,2,FALSE)</f>
        <v>3</v>
      </c>
      <c r="J72" s="373">
        <f t="shared" ref="J72:J98" si="9">VLOOKUP($F72,AvailabilityData,2,FALSE)</f>
        <v>0</v>
      </c>
      <c r="K72" s="362">
        <f t="shared" si="7"/>
        <v>0</v>
      </c>
      <c r="L72" s="162"/>
    </row>
    <row r="73" spans="2:12" ht="30" customHeight="1" x14ac:dyDescent="0.3">
      <c r="B73" s="42" t="str">
        <f t="shared" si="6"/>
        <v>LCrmA</v>
      </c>
      <c r="C73" s="42">
        <f>IF(ISTEXT(D73),MAX($C$4:$C72)+1,"")</f>
        <v>64</v>
      </c>
      <c r="D73" s="213" t="s">
        <v>9</v>
      </c>
      <c r="E73" s="39" t="s">
        <v>226</v>
      </c>
      <c r="F73" s="363" t="s">
        <v>43</v>
      </c>
      <c r="G73" s="358"/>
      <c r="H73" s="399"/>
      <c r="I73" s="372">
        <f t="shared" si="8"/>
        <v>3</v>
      </c>
      <c r="J73" s="373">
        <f t="shared" si="9"/>
        <v>0</v>
      </c>
      <c r="K73" s="362">
        <f t="shared" si="7"/>
        <v>0</v>
      </c>
      <c r="L73" s="162"/>
    </row>
    <row r="74" spans="2:12" ht="30" customHeight="1" x14ac:dyDescent="0.3">
      <c r="B74" s="42" t="str">
        <f t="shared" si="6"/>
        <v>LCrmA</v>
      </c>
      <c r="C74" s="42">
        <f>IF(ISTEXT(D74),MAX($C$4:$C73)+1,"")</f>
        <v>65</v>
      </c>
      <c r="D74" s="213" t="s">
        <v>9</v>
      </c>
      <c r="E74" s="40" t="s">
        <v>821</v>
      </c>
      <c r="F74" s="363" t="s">
        <v>43</v>
      </c>
      <c r="G74" s="358"/>
      <c r="H74" s="399"/>
      <c r="I74" s="372">
        <f t="shared" si="8"/>
        <v>3</v>
      </c>
      <c r="J74" s="373">
        <f t="shared" si="9"/>
        <v>0</v>
      </c>
      <c r="K74" s="362">
        <f t="shared" si="7"/>
        <v>0</v>
      </c>
      <c r="L74" s="162"/>
    </row>
    <row r="75" spans="2:12" ht="30" customHeight="1" x14ac:dyDescent="0.3">
      <c r="B75" s="42" t="str">
        <f t="shared" si="6"/>
        <v>LCrmA</v>
      </c>
      <c r="C75" s="42">
        <f>IF(ISTEXT(D75),MAX($C$4:$C74)+1,"")</f>
        <v>66</v>
      </c>
      <c r="D75" s="213" t="s">
        <v>9</v>
      </c>
      <c r="E75" s="40" t="s">
        <v>822</v>
      </c>
      <c r="F75" s="363" t="s">
        <v>43</v>
      </c>
      <c r="G75" s="358"/>
      <c r="H75" s="399"/>
      <c r="I75" s="372">
        <f t="shared" si="8"/>
        <v>3</v>
      </c>
      <c r="J75" s="373">
        <f t="shared" si="9"/>
        <v>0</v>
      </c>
      <c r="K75" s="362">
        <f t="shared" si="7"/>
        <v>0</v>
      </c>
      <c r="L75" s="162"/>
    </row>
    <row r="76" spans="2:12" ht="30" customHeight="1" x14ac:dyDescent="0.3">
      <c r="B76" s="42" t="str">
        <f t="shared" si="6"/>
        <v>LCrmA</v>
      </c>
      <c r="C76" s="42">
        <f>IF(ISTEXT(D76),MAX($C$4:$C75)+1,"")</f>
        <v>67</v>
      </c>
      <c r="D76" s="213" t="s">
        <v>9</v>
      </c>
      <c r="E76" s="37" t="s">
        <v>823</v>
      </c>
      <c r="F76" s="363" t="s">
        <v>43</v>
      </c>
      <c r="G76" s="358"/>
      <c r="H76" s="399"/>
      <c r="I76" s="372">
        <f t="shared" si="8"/>
        <v>3</v>
      </c>
      <c r="J76" s="373">
        <f t="shared" si="9"/>
        <v>0</v>
      </c>
      <c r="K76" s="362">
        <f t="shared" si="7"/>
        <v>0</v>
      </c>
      <c r="L76" s="162"/>
    </row>
    <row r="77" spans="2:12" ht="30" customHeight="1" x14ac:dyDescent="0.3">
      <c r="B77" s="35" t="str">
        <f t="shared" si="6"/>
        <v/>
      </c>
      <c r="C77" s="35" t="str">
        <f>IF(ISTEXT(D77),MAX($C$7:$C76)+1,"")</f>
        <v/>
      </c>
      <c r="D77" s="2"/>
      <c r="E77" s="38" t="s">
        <v>824</v>
      </c>
      <c r="F77" s="86"/>
      <c r="G77" s="28"/>
      <c r="H77" s="28"/>
      <c r="I77" s="28"/>
      <c r="J77" s="28"/>
      <c r="K77" s="362"/>
      <c r="L77" s="28"/>
    </row>
    <row r="78" spans="2:12" ht="30" customHeight="1" x14ac:dyDescent="0.3">
      <c r="B78" s="42" t="str">
        <f t="shared" si="6"/>
        <v>LCrmA</v>
      </c>
      <c r="C78" s="42">
        <f>IF(ISTEXT(D78),MAX($C$4:$C76)+1,"")</f>
        <v>68</v>
      </c>
      <c r="D78" s="213" t="s">
        <v>9</v>
      </c>
      <c r="E78" s="41" t="s">
        <v>825</v>
      </c>
      <c r="F78" s="363" t="s">
        <v>43</v>
      </c>
      <c r="G78" s="358"/>
      <c r="H78" s="399"/>
      <c r="I78" s="372">
        <f t="shared" si="8"/>
        <v>3</v>
      </c>
      <c r="J78" s="373">
        <f t="shared" si="9"/>
        <v>0</v>
      </c>
      <c r="K78" s="362">
        <f t="shared" si="7"/>
        <v>0</v>
      </c>
      <c r="L78" s="162"/>
    </row>
    <row r="79" spans="2:12" ht="30" customHeight="1" x14ac:dyDescent="0.3">
      <c r="B79" s="42" t="str">
        <f t="shared" si="6"/>
        <v>LCrmA</v>
      </c>
      <c r="C79" s="42">
        <f>IF(ISTEXT(D79),MAX($C$4:$C78)+1,"")</f>
        <v>69</v>
      </c>
      <c r="D79" s="213" t="s">
        <v>9</v>
      </c>
      <c r="E79" s="39" t="s">
        <v>826</v>
      </c>
      <c r="F79" s="363" t="s">
        <v>43</v>
      </c>
      <c r="G79" s="358"/>
      <c r="H79" s="399"/>
      <c r="I79" s="372">
        <f t="shared" si="8"/>
        <v>3</v>
      </c>
      <c r="J79" s="373">
        <f t="shared" si="9"/>
        <v>0</v>
      </c>
      <c r="K79" s="362">
        <f t="shared" si="7"/>
        <v>0</v>
      </c>
      <c r="L79" s="162"/>
    </row>
    <row r="80" spans="2:12" ht="30" customHeight="1" x14ac:dyDescent="0.3">
      <c r="B80" s="42" t="str">
        <f t="shared" si="6"/>
        <v>LCrmA</v>
      </c>
      <c r="C80" s="42">
        <f>IF(ISTEXT(D80),MAX($C$4:$C79)+1,"")</f>
        <v>70</v>
      </c>
      <c r="D80" s="213" t="s">
        <v>9</v>
      </c>
      <c r="E80" s="39" t="s">
        <v>827</v>
      </c>
      <c r="F80" s="363" t="s">
        <v>43</v>
      </c>
      <c r="G80" s="358"/>
      <c r="H80" s="399"/>
      <c r="I80" s="372">
        <f t="shared" si="8"/>
        <v>3</v>
      </c>
      <c r="J80" s="373">
        <f t="shared" si="9"/>
        <v>0</v>
      </c>
      <c r="K80" s="362">
        <f t="shared" si="7"/>
        <v>0</v>
      </c>
      <c r="L80" s="162"/>
    </row>
    <row r="81" spans="2:12" ht="30" customHeight="1" x14ac:dyDescent="0.3">
      <c r="B81" s="42" t="str">
        <f t="shared" si="6"/>
        <v>LCrmA</v>
      </c>
      <c r="C81" s="42">
        <f>IF(ISTEXT(D81),MAX($C$4:$C80)+1,"")</f>
        <v>71</v>
      </c>
      <c r="D81" s="213" t="s">
        <v>9</v>
      </c>
      <c r="E81" s="39" t="s">
        <v>828</v>
      </c>
      <c r="F81" s="363" t="s">
        <v>43</v>
      </c>
      <c r="G81" s="358"/>
      <c r="H81" s="399"/>
      <c r="I81" s="372">
        <f t="shared" si="8"/>
        <v>3</v>
      </c>
      <c r="J81" s="373">
        <f t="shared" si="9"/>
        <v>0</v>
      </c>
      <c r="K81" s="362">
        <f t="shared" si="7"/>
        <v>0</v>
      </c>
      <c r="L81" s="162"/>
    </row>
    <row r="82" spans="2:12" ht="30" customHeight="1" x14ac:dyDescent="0.3">
      <c r="B82" s="42" t="str">
        <f t="shared" si="6"/>
        <v>LCrmA</v>
      </c>
      <c r="C82" s="42">
        <f>IF(ISTEXT(D82),MAX($C$4:$C81)+1,"")</f>
        <v>72</v>
      </c>
      <c r="D82" s="213" t="s">
        <v>9</v>
      </c>
      <c r="E82" s="45" t="s">
        <v>829</v>
      </c>
      <c r="F82" s="363" t="s">
        <v>43</v>
      </c>
      <c r="G82" s="358"/>
      <c r="H82" s="399"/>
      <c r="I82" s="372">
        <f t="shared" si="8"/>
        <v>3</v>
      </c>
      <c r="J82" s="373">
        <f t="shared" si="9"/>
        <v>0</v>
      </c>
      <c r="K82" s="362">
        <f t="shared" si="7"/>
        <v>0</v>
      </c>
      <c r="L82" s="162"/>
    </row>
    <row r="83" spans="2:12" ht="30" customHeight="1" x14ac:dyDescent="0.3">
      <c r="B83" s="42" t="str">
        <f t="shared" si="6"/>
        <v>LCrmA</v>
      </c>
      <c r="C83" s="42">
        <f>IF(ISTEXT(D83),MAX($C$4:$C82)+1,"")</f>
        <v>73</v>
      </c>
      <c r="D83" s="213" t="s">
        <v>9</v>
      </c>
      <c r="E83" s="45" t="s">
        <v>830</v>
      </c>
      <c r="F83" s="363" t="s">
        <v>43</v>
      </c>
      <c r="G83" s="358"/>
      <c r="H83" s="399"/>
      <c r="I83" s="372">
        <f t="shared" si="8"/>
        <v>3</v>
      </c>
      <c r="J83" s="373">
        <f t="shared" si="9"/>
        <v>0</v>
      </c>
      <c r="K83" s="362">
        <f t="shared" si="7"/>
        <v>0</v>
      </c>
      <c r="L83" s="162"/>
    </row>
    <row r="84" spans="2:12" ht="30" customHeight="1" x14ac:dyDescent="0.3">
      <c r="B84" s="35" t="str">
        <f>IF(C84="","",$B$4)</f>
        <v/>
      </c>
      <c r="C84" s="35" t="str">
        <f>IF(ISTEXT(D84),MAX($C$7:$C83)+1,"")</f>
        <v/>
      </c>
      <c r="D84" s="2"/>
      <c r="E84" s="38" t="s">
        <v>831</v>
      </c>
      <c r="F84" s="86"/>
      <c r="G84" s="28"/>
      <c r="H84" s="28"/>
      <c r="I84" s="28"/>
      <c r="J84" s="28"/>
      <c r="K84" s="362"/>
      <c r="L84" s="28"/>
    </row>
    <row r="85" spans="2:12" ht="30" customHeight="1" x14ac:dyDescent="0.3">
      <c r="B85" s="42" t="str">
        <f t="shared" si="6"/>
        <v>LCrmA</v>
      </c>
      <c r="C85" s="42">
        <f>IF(ISTEXT(D85),MAX($C$4:$C83)+1,"")</f>
        <v>74</v>
      </c>
      <c r="D85" s="213" t="s">
        <v>9</v>
      </c>
      <c r="E85" s="41" t="s">
        <v>832</v>
      </c>
      <c r="F85" s="363" t="s">
        <v>43</v>
      </c>
      <c r="G85" s="358"/>
      <c r="H85" s="399"/>
      <c r="I85" s="372">
        <f t="shared" si="8"/>
        <v>3</v>
      </c>
      <c r="J85" s="373">
        <f t="shared" si="9"/>
        <v>0</v>
      </c>
      <c r="K85" s="362">
        <f t="shared" si="7"/>
        <v>0</v>
      </c>
      <c r="L85" s="162"/>
    </row>
    <row r="86" spans="2:12" ht="30" customHeight="1" x14ac:dyDescent="0.3">
      <c r="B86" s="42" t="str">
        <f t="shared" si="6"/>
        <v>LCrmA</v>
      </c>
      <c r="C86" s="42">
        <f>IF(ISTEXT(D86),MAX($C$4:$C85)+1,"")</f>
        <v>75</v>
      </c>
      <c r="D86" s="213" t="s">
        <v>9</v>
      </c>
      <c r="E86" s="39" t="s">
        <v>833</v>
      </c>
      <c r="F86" s="363" t="s">
        <v>43</v>
      </c>
      <c r="G86" s="358"/>
      <c r="H86" s="399"/>
      <c r="I86" s="372">
        <f t="shared" si="8"/>
        <v>3</v>
      </c>
      <c r="J86" s="373">
        <f t="shared" si="9"/>
        <v>0</v>
      </c>
      <c r="K86" s="362">
        <f t="shared" si="7"/>
        <v>0</v>
      </c>
      <c r="L86" s="162"/>
    </row>
    <row r="87" spans="2:12" ht="30" customHeight="1" x14ac:dyDescent="0.3">
      <c r="B87" s="42" t="str">
        <f t="shared" si="6"/>
        <v>LCrmA</v>
      </c>
      <c r="C87" s="42">
        <f>IF(ISTEXT(D87),MAX($C$4:$C86)+1,"")</f>
        <v>76</v>
      </c>
      <c r="D87" s="213" t="s">
        <v>9</v>
      </c>
      <c r="E87" s="39" t="s">
        <v>834</v>
      </c>
      <c r="F87" s="363" t="s">
        <v>43</v>
      </c>
      <c r="G87" s="358"/>
      <c r="H87" s="399"/>
      <c r="I87" s="372">
        <f t="shared" si="8"/>
        <v>3</v>
      </c>
      <c r="J87" s="373">
        <f t="shared" si="9"/>
        <v>0</v>
      </c>
      <c r="K87" s="362">
        <f t="shared" si="7"/>
        <v>0</v>
      </c>
      <c r="L87" s="162"/>
    </row>
    <row r="88" spans="2:12" ht="41.4" x14ac:dyDescent="0.3">
      <c r="B88" s="42" t="str">
        <f t="shared" si="6"/>
        <v>LCrmA</v>
      </c>
      <c r="C88" s="42">
        <f>IF(ISTEXT(D88),MAX($C$4:$C87)+1,"")</f>
        <v>77</v>
      </c>
      <c r="D88" s="213" t="s">
        <v>9</v>
      </c>
      <c r="E88" s="40" t="s">
        <v>835</v>
      </c>
      <c r="F88" s="363" t="s">
        <v>43</v>
      </c>
      <c r="G88" s="358"/>
      <c r="H88" s="399"/>
      <c r="I88" s="372">
        <f t="shared" si="8"/>
        <v>3</v>
      </c>
      <c r="J88" s="373">
        <f t="shared" si="9"/>
        <v>0</v>
      </c>
      <c r="K88" s="362">
        <f t="shared" si="7"/>
        <v>0</v>
      </c>
      <c r="L88" s="162"/>
    </row>
    <row r="89" spans="2:12" ht="30" customHeight="1" x14ac:dyDescent="0.3">
      <c r="B89" s="42" t="str">
        <f t="shared" si="6"/>
        <v>LCrmA</v>
      </c>
      <c r="C89" s="42">
        <f>IF(ISTEXT(D89),MAX($C$4:$C88)+1,"")</f>
        <v>78</v>
      </c>
      <c r="D89" s="213" t="s">
        <v>9</v>
      </c>
      <c r="E89" s="40" t="s">
        <v>836</v>
      </c>
      <c r="F89" s="363" t="s">
        <v>43</v>
      </c>
      <c r="G89" s="358"/>
      <c r="H89" s="399"/>
      <c r="I89" s="372">
        <f t="shared" si="8"/>
        <v>3</v>
      </c>
      <c r="J89" s="373">
        <f t="shared" si="9"/>
        <v>0</v>
      </c>
      <c r="K89" s="362">
        <f t="shared" si="7"/>
        <v>0</v>
      </c>
      <c r="L89" s="162"/>
    </row>
    <row r="90" spans="2:12" ht="30" customHeight="1" x14ac:dyDescent="0.3">
      <c r="B90" s="335" t="str">
        <f t="shared" si="6"/>
        <v>LCrmA</v>
      </c>
      <c r="C90" s="335">
        <f>IF(ISTEXT(D90),MAX($C$4:$C89)+1,"")</f>
        <v>79</v>
      </c>
      <c r="D90" s="336" t="s">
        <v>9</v>
      </c>
      <c r="E90" s="37" t="s">
        <v>838</v>
      </c>
      <c r="F90" s="364" t="s">
        <v>43</v>
      </c>
      <c r="G90" s="389"/>
      <c r="H90" s="401"/>
      <c r="I90" s="372">
        <f t="shared" si="8"/>
        <v>3</v>
      </c>
      <c r="J90" s="373">
        <f t="shared" si="9"/>
        <v>0</v>
      </c>
      <c r="K90" s="362">
        <f t="shared" si="7"/>
        <v>0</v>
      </c>
      <c r="L90" s="165"/>
    </row>
    <row r="91" spans="2:12" ht="30" customHeight="1" x14ac:dyDescent="0.3">
      <c r="B91" s="35" t="str">
        <f t="shared" si="6"/>
        <v/>
      </c>
      <c r="C91" s="35" t="str">
        <f>IF(ISTEXT(D91),MAX($C$4:$C90)+1,"")</f>
        <v/>
      </c>
      <c r="D91" s="2"/>
      <c r="E91" s="38" t="s">
        <v>2468</v>
      </c>
      <c r="F91" s="86"/>
      <c r="G91" s="310"/>
      <c r="H91" s="311"/>
      <c r="I91" s="312"/>
      <c r="J91" s="313"/>
      <c r="K91" s="362"/>
      <c r="L91" s="314"/>
    </row>
    <row r="92" spans="2:12" ht="30" customHeight="1" x14ac:dyDescent="0.3">
      <c r="B92" s="1" t="str">
        <f t="shared" si="6"/>
        <v>LCrmA</v>
      </c>
      <c r="C92" s="1">
        <f>IF(ISTEXT(D92),MAX($C$4:$C91)+1,"")</f>
        <v>80</v>
      </c>
      <c r="D92" s="192" t="s">
        <v>9</v>
      </c>
      <c r="E92" s="41" t="s">
        <v>1727</v>
      </c>
      <c r="F92" s="357" t="s">
        <v>43</v>
      </c>
      <c r="G92" s="367"/>
      <c r="H92" s="405"/>
      <c r="I92" s="360">
        <f>VLOOKUP($D92,SpecData,2,FALSE)</f>
        <v>3</v>
      </c>
      <c r="J92" s="361">
        <f>VLOOKUP($F92,AvailabilityData,2,FALSE)</f>
        <v>0</v>
      </c>
      <c r="K92" s="362">
        <f t="shared" si="7"/>
        <v>0</v>
      </c>
      <c r="L92" s="164"/>
    </row>
    <row r="93" spans="2:12" ht="30" customHeight="1" x14ac:dyDescent="0.3">
      <c r="B93" s="42" t="str">
        <f t="shared" si="6"/>
        <v>LCrmA</v>
      </c>
      <c r="C93" s="42">
        <f>IF(ISTEXT(D93),MAX($C$4:$C92)+1,"")</f>
        <v>81</v>
      </c>
      <c r="D93" s="213" t="s">
        <v>9</v>
      </c>
      <c r="E93" s="337" t="s">
        <v>1728</v>
      </c>
      <c r="F93" s="363" t="s">
        <v>43</v>
      </c>
      <c r="G93" s="358"/>
      <c r="H93" s="365"/>
      <c r="I93" s="369">
        <f>VLOOKUP($D93,SpecData,2,FALSE)</f>
        <v>3</v>
      </c>
      <c r="J93" s="370">
        <f>VLOOKUP($F93,AvailabilityData,2,FALSE)</f>
        <v>0</v>
      </c>
      <c r="K93" s="362">
        <f t="shared" si="7"/>
        <v>0</v>
      </c>
      <c r="L93" s="162"/>
    </row>
    <row r="94" spans="2:12" ht="30" customHeight="1" x14ac:dyDescent="0.3">
      <c r="B94" s="42" t="str">
        <f t="shared" si="6"/>
        <v>LCrmA</v>
      </c>
      <c r="C94" s="42">
        <f>IF(ISTEXT(D94),MAX($C$4:$C93)+1,"")</f>
        <v>82</v>
      </c>
      <c r="D94" s="213" t="s">
        <v>9</v>
      </c>
      <c r="E94" s="337" t="s">
        <v>2466</v>
      </c>
      <c r="F94" s="363" t="s">
        <v>43</v>
      </c>
      <c r="G94" s="358"/>
      <c r="H94" s="365"/>
      <c r="I94" s="369">
        <f>VLOOKUP($D94,SpecData,2,FALSE)</f>
        <v>3</v>
      </c>
      <c r="J94" s="370">
        <f>VLOOKUP($F94,AvailabilityData,2,FALSE)</f>
        <v>0</v>
      </c>
      <c r="K94" s="362">
        <f t="shared" si="7"/>
        <v>0</v>
      </c>
      <c r="L94" s="162"/>
    </row>
    <row r="95" spans="2:12" ht="30" customHeight="1" x14ac:dyDescent="0.3">
      <c r="B95" s="42" t="str">
        <f t="shared" si="6"/>
        <v>LCrmA</v>
      </c>
      <c r="C95" s="42">
        <f>IF(ISTEXT(D95),MAX($C$4:$C94)+1,"")</f>
        <v>83</v>
      </c>
      <c r="D95" s="213" t="s">
        <v>9</v>
      </c>
      <c r="E95" s="337" t="s">
        <v>2467</v>
      </c>
      <c r="F95" s="363" t="s">
        <v>43</v>
      </c>
      <c r="G95" s="358"/>
      <c r="H95" s="365"/>
      <c r="I95" s="369">
        <f>VLOOKUP($D95,SpecData,2,FALSE)</f>
        <v>3</v>
      </c>
      <c r="J95" s="370">
        <f>VLOOKUP($F95,AvailabilityData,2,FALSE)</f>
        <v>0</v>
      </c>
      <c r="K95" s="362">
        <f t="shared" si="7"/>
        <v>0</v>
      </c>
      <c r="L95" s="162"/>
    </row>
    <row r="96" spans="2:12" ht="30" customHeight="1" x14ac:dyDescent="0.3">
      <c r="B96" s="42" t="str">
        <f t="shared" si="6"/>
        <v>LCrmA</v>
      </c>
      <c r="C96" s="42">
        <f>IF(ISTEXT(D96),MAX($C$4:$C95)+1,"")</f>
        <v>84</v>
      </c>
      <c r="D96" s="213" t="s">
        <v>9</v>
      </c>
      <c r="E96" s="40" t="s">
        <v>839</v>
      </c>
      <c r="F96" s="363" t="s">
        <v>43</v>
      </c>
      <c r="G96" s="358"/>
      <c r="H96" s="399"/>
      <c r="I96" s="372">
        <f t="shared" si="8"/>
        <v>3</v>
      </c>
      <c r="J96" s="373">
        <f t="shared" si="9"/>
        <v>0</v>
      </c>
      <c r="K96" s="362">
        <f t="shared" si="7"/>
        <v>0</v>
      </c>
      <c r="L96" s="162"/>
    </row>
    <row r="97" spans="2:12" ht="30" customHeight="1" x14ac:dyDescent="0.3">
      <c r="B97" s="42" t="str">
        <f>IF(C97="","",$B$4)</f>
        <v>LCrmA</v>
      </c>
      <c r="C97" s="42">
        <f>IF(ISTEXT(D97),MAX($C$4:$C96)+1,"")</f>
        <v>85</v>
      </c>
      <c r="D97" s="213" t="s">
        <v>9</v>
      </c>
      <c r="E97" s="40" t="s">
        <v>840</v>
      </c>
      <c r="F97" s="363" t="s">
        <v>43</v>
      </c>
      <c r="G97" s="358"/>
      <c r="H97" s="399"/>
      <c r="I97" s="372">
        <f t="shared" si="8"/>
        <v>3</v>
      </c>
      <c r="J97" s="373">
        <f t="shared" si="9"/>
        <v>0</v>
      </c>
      <c r="K97" s="362">
        <f t="shared" si="7"/>
        <v>0</v>
      </c>
      <c r="L97" s="162"/>
    </row>
    <row r="98" spans="2:12" ht="30" customHeight="1" x14ac:dyDescent="0.3">
      <c r="B98" s="42" t="str">
        <f>IF(C98="","",$B$4)</f>
        <v>LCrmA</v>
      </c>
      <c r="C98" s="42">
        <f>IF(ISTEXT(D98),MAX($C$4:$C97)+1,"")</f>
        <v>86</v>
      </c>
      <c r="D98" s="213" t="s">
        <v>9</v>
      </c>
      <c r="E98" s="40" t="s">
        <v>836</v>
      </c>
      <c r="F98" s="363" t="s">
        <v>43</v>
      </c>
      <c r="G98" s="358"/>
      <c r="H98" s="399"/>
      <c r="I98" s="372">
        <f t="shared" si="8"/>
        <v>3</v>
      </c>
      <c r="J98" s="373">
        <f t="shared" si="9"/>
        <v>0</v>
      </c>
      <c r="K98" s="362">
        <f t="shared" si="7"/>
        <v>0</v>
      </c>
      <c r="L98" s="162"/>
    </row>
    <row r="99" spans="2:12" ht="11.7" customHeight="1" x14ac:dyDescent="0.3">
      <c r="B99" s="267"/>
      <c r="C99" s="267"/>
      <c r="D99" s="268"/>
      <c r="E99" s="236"/>
      <c r="F99" s="270"/>
      <c r="H99" s="271"/>
      <c r="I99" s="272"/>
      <c r="J99" s="273"/>
      <c r="K99" s="272"/>
      <c r="L99" s="274"/>
    </row>
    <row r="100" spans="2:12" ht="15.6" hidden="1" x14ac:dyDescent="0.3">
      <c r="B100" s="267"/>
      <c r="C100" s="267"/>
      <c r="D100" s="268"/>
      <c r="E100" s="236"/>
      <c r="F100" s="270"/>
      <c r="H100" s="271"/>
      <c r="I100" s="272"/>
      <c r="J100" s="273"/>
      <c r="K100" s="272"/>
      <c r="L100" s="274"/>
    </row>
    <row r="101" spans="2:12" ht="15.6" hidden="1" x14ac:dyDescent="0.3">
      <c r="B101" s="267"/>
      <c r="C101" s="267"/>
      <c r="D101" s="268"/>
      <c r="E101" s="236"/>
      <c r="F101" s="270"/>
      <c r="H101" s="271"/>
      <c r="I101" s="272"/>
      <c r="J101" s="273"/>
      <c r="K101" s="272"/>
      <c r="L101" s="274"/>
    </row>
    <row r="102" spans="2:12" ht="15.6" hidden="1" x14ac:dyDescent="0.3">
      <c r="B102" s="267"/>
      <c r="C102" s="267"/>
      <c r="D102" s="268"/>
      <c r="E102" s="236"/>
      <c r="F102" s="270"/>
      <c r="H102" s="271"/>
      <c r="I102" s="272"/>
      <c r="J102" s="273"/>
      <c r="K102" s="272"/>
      <c r="L102" s="274"/>
    </row>
  </sheetData>
  <sheetProtection algorithmName="SHA-512" hashValue="15olUOX7/5PDf7OEQLM0hra6jsUNNVdr47GGjWd6xp4gnk0kfrkOZm9k7RxaXpbCdf3dCk8gY10Lb554fBEPLQ==" saltValue="HQIVUXcGoAGCxCVPhLykGg==" spinCount="100000" sheet="1" selectLockedCells="1"/>
  <conditionalFormatting sqref="D4">
    <cfRule type="cellIs" dxfId="281" priority="22" operator="equal">
      <formula>"Important"</formula>
    </cfRule>
    <cfRule type="cellIs" dxfId="280" priority="23" operator="equal">
      <formula>"Crucial"</formula>
    </cfRule>
    <cfRule type="cellIs" dxfId="279" priority="24" operator="equal">
      <formula>"N/A"</formula>
    </cfRule>
  </conditionalFormatting>
  <conditionalFormatting sqref="D6:D24 D26:D42 D44:D48 D50:D56 D58:D63">
    <cfRule type="cellIs" dxfId="278" priority="10" operator="equal">
      <formula>"Important"</formula>
    </cfRule>
    <cfRule type="cellIs" dxfId="277" priority="11" operator="equal">
      <formula>"Crucial"</formula>
    </cfRule>
    <cfRule type="cellIs" dxfId="276" priority="12" operator="equal">
      <formula>"N/A"</formula>
    </cfRule>
  </conditionalFormatting>
  <conditionalFormatting sqref="D65:D76 D78:D83">
    <cfRule type="cellIs" dxfId="275" priority="7" operator="equal">
      <formula>"Important"</formula>
    </cfRule>
    <cfRule type="cellIs" dxfId="274" priority="8" operator="equal">
      <formula>"Crucial"</formula>
    </cfRule>
    <cfRule type="cellIs" dxfId="273" priority="9" operator="equal">
      <formula>"N/A"</formula>
    </cfRule>
  </conditionalFormatting>
  <conditionalFormatting sqref="D85:D98">
    <cfRule type="cellIs" dxfId="272" priority="1" operator="equal">
      <formula>"Important"</formula>
    </cfRule>
    <cfRule type="cellIs" dxfId="271" priority="2" operator="equal">
      <formula>"Crucial"</formula>
    </cfRule>
    <cfRule type="cellIs" dxfId="270" priority="3" operator="equal">
      <formula>"N/A"</formula>
    </cfRule>
  </conditionalFormatting>
  <conditionalFormatting sqref="D99:D102">
    <cfRule type="cellIs" dxfId="269" priority="28" operator="equal">
      <formula>"Important"</formula>
    </cfRule>
    <cfRule type="cellIs" dxfId="268" priority="29" operator="equal">
      <formula>"Crucial"</formula>
    </cfRule>
    <cfRule type="cellIs" dxfId="267" priority="30" operator="equal">
      <formula>"N/A"</formula>
    </cfRule>
  </conditionalFormatting>
  <conditionalFormatting sqref="F4:F97">
    <cfRule type="cellIs" dxfId="266" priority="31" operator="equal">
      <formula>"Function Not Available"</formula>
    </cfRule>
    <cfRule type="cellIs" dxfId="265" priority="32" operator="equal">
      <formula>"Function Available"</formula>
    </cfRule>
    <cfRule type="cellIs" dxfId="264" priority="33" operator="equal">
      <formula>"Exception"</formula>
    </cfRule>
  </conditionalFormatting>
  <conditionalFormatting sqref="F98:F102">
    <cfRule type="cellIs" dxfId="263" priority="25" operator="equal">
      <formula>"Function Not Available"</formula>
    </cfRule>
    <cfRule type="cellIs" dxfId="262" priority="26" operator="equal">
      <formula>"Function Available"</formula>
    </cfRule>
    <cfRule type="cellIs" dxfId="261" priority="27" operator="equal">
      <formula>"Exception"</formula>
    </cfRule>
  </conditionalFormatting>
  <dataValidations count="3">
    <dataValidation type="list" allowBlank="1" showInputMessage="1" showErrorMessage="1" sqref="F4 F6" xr:uid="{00000000-0002-0000-0F00-000000000000}">
      <formula1>AvailabilityType</formula1>
    </dataValidation>
    <dataValidation type="list" allowBlank="1" showInputMessage="1" showErrorMessage="1" sqref="D85:D102 D26:D42 D4 D6:D24 D44:D48 D50:D56 D58:D63 D65:D76 D78:D83" xr:uid="{00000000-0002-0000-0F00-000001000000}">
      <formula1>SpecType</formula1>
    </dataValidation>
    <dataValidation type="list" allowBlank="1" showInputMessage="1" showErrorMessage="1" errorTitle="Invalid specification type" error="Please enter a Specification type from the drop-down list." sqref="F26:F42 F7:F24 F44:F48 F50:F56 F58:F63 F65:F76 F78:F83 F85:F102" xr:uid="{00000000-0002-0000-0F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C00"/>
  </sheetPr>
  <dimension ref="B1:L127"/>
  <sheetViews>
    <sheetView zoomScale="90" zoomScaleNormal="90" zoomScalePageLayoutView="70" workbookViewId="0">
      <selection activeCell="F4" sqref="F4"/>
    </sheetView>
  </sheetViews>
  <sheetFormatPr defaultColWidth="0" defaultRowHeight="14.4" zeroHeight="1" x14ac:dyDescent="0.3"/>
  <cols>
    <col min="1" max="1" width="0.7773437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s>
  <sheetData>
    <row r="1" spans="2:12" ht="2.7" customHeight="1" thickBot="1" x14ac:dyDescent="0.35"/>
    <row r="2" spans="2:12" ht="129" customHeight="1" thickBot="1" x14ac:dyDescent="0.35">
      <c r="B2" s="153" t="s">
        <v>44</v>
      </c>
      <c r="C2" s="153" t="s">
        <v>45</v>
      </c>
      <c r="D2" s="153" t="s">
        <v>46</v>
      </c>
      <c r="E2" s="153" t="s">
        <v>841</v>
      </c>
      <c r="F2" s="153" t="s">
        <v>42</v>
      </c>
      <c r="G2" s="154" t="s">
        <v>48</v>
      </c>
      <c r="H2" s="154" t="s">
        <v>49</v>
      </c>
      <c r="I2" s="155" t="s">
        <v>50</v>
      </c>
      <c r="J2" s="155" t="s">
        <v>51</v>
      </c>
      <c r="K2" s="156" t="s">
        <v>14</v>
      </c>
      <c r="L2" s="157" t="s">
        <v>52</v>
      </c>
    </row>
    <row r="3" spans="2:12" ht="16.2" thickBot="1" x14ac:dyDescent="0.35">
      <c r="B3" s="127" t="s">
        <v>842</v>
      </c>
      <c r="C3" s="7"/>
      <c r="D3" s="7"/>
      <c r="E3" s="7"/>
      <c r="F3" s="7"/>
      <c r="G3" s="30" t="s">
        <v>54</v>
      </c>
      <c r="H3" s="6">
        <f>COUNTA(D5:D450)</f>
        <v>9</v>
      </c>
      <c r="I3" s="19"/>
      <c r="J3" s="20" t="s">
        <v>55</v>
      </c>
      <c r="K3" s="21">
        <f>SUM(K5:K450)</f>
        <v>0</v>
      </c>
      <c r="L3" s="128"/>
    </row>
    <row r="4" spans="2:12" ht="30" customHeight="1" x14ac:dyDescent="0.3">
      <c r="B4" s="317" t="str">
        <f>IF(C4="","",$B$4)</f>
        <v/>
      </c>
      <c r="C4" s="35" t="str">
        <f>IF(ISTEXT(D4),MAX($C3:$C$7)+1,"")</f>
        <v/>
      </c>
      <c r="D4" s="2"/>
      <c r="E4" s="48" t="s">
        <v>843</v>
      </c>
      <c r="F4" s="86"/>
      <c r="G4" s="28"/>
      <c r="H4" s="28"/>
      <c r="I4" s="28"/>
      <c r="J4" s="28"/>
      <c r="K4" s="28"/>
      <c r="L4" s="198"/>
    </row>
    <row r="5" spans="2:12" ht="30" customHeight="1" x14ac:dyDescent="0.3">
      <c r="B5" s="129" t="s">
        <v>844</v>
      </c>
      <c r="C5" s="1">
        <v>1</v>
      </c>
      <c r="D5" s="192" t="s">
        <v>10</v>
      </c>
      <c r="E5" s="41" t="s">
        <v>845</v>
      </c>
      <c r="F5" s="357" t="s">
        <v>43</v>
      </c>
      <c r="G5" s="358" t="s">
        <v>58</v>
      </c>
      <c r="H5" s="359">
        <f>COUNTIF(F5:F450,"Select from Drop Down")</f>
        <v>9</v>
      </c>
      <c r="I5" s="360">
        <f>VLOOKUP($D5,SpecData,2,FALSE)</f>
        <v>2</v>
      </c>
      <c r="J5" s="361">
        <f>VLOOKUP($F5,AvailabilityData,2,FALSE)</f>
        <v>0</v>
      </c>
      <c r="K5" s="362">
        <f>I5*J5</f>
        <v>0</v>
      </c>
      <c r="L5" s="169"/>
    </row>
    <row r="6" spans="2:12" ht="30" customHeight="1" x14ac:dyDescent="0.3">
      <c r="B6" s="129" t="str">
        <f>IF(C6="","",$B$5)</f>
        <v>LCrmR</v>
      </c>
      <c r="C6" s="1">
        <f>IF(ISTEXT(D6),MAX($C$5:$C5)+1,"")</f>
        <v>2</v>
      </c>
      <c r="D6" s="192" t="s">
        <v>9</v>
      </c>
      <c r="E6" s="39" t="s">
        <v>846</v>
      </c>
      <c r="F6" s="357" t="s">
        <v>43</v>
      </c>
      <c r="G6" s="358" t="s">
        <v>60</v>
      </c>
      <c r="H6" s="359">
        <f>COUNTIF(F5:F450,"Function Available")</f>
        <v>0</v>
      </c>
      <c r="I6" s="360">
        <f>VLOOKUP($D6,SpecData,2,FALSE)</f>
        <v>3</v>
      </c>
      <c r="J6" s="361">
        <f>VLOOKUP($F6,AvailabilityData,2,FALSE)</f>
        <v>0</v>
      </c>
      <c r="K6" s="362">
        <f t="shared" ref="K6:K13" si="0">I6*J6</f>
        <v>0</v>
      </c>
      <c r="L6" s="169"/>
    </row>
    <row r="7" spans="2:12" ht="30" customHeight="1" x14ac:dyDescent="0.3">
      <c r="B7" s="129" t="str">
        <f>IF(C7="","",$B$5)</f>
        <v>LCrmR</v>
      </c>
      <c r="C7" s="1">
        <f>IF(ISTEXT(D7),MAX($C$5:$C6)+1,"")</f>
        <v>3</v>
      </c>
      <c r="D7" s="192" t="s">
        <v>9</v>
      </c>
      <c r="E7" s="39" t="s">
        <v>2463</v>
      </c>
      <c r="F7" s="357" t="s">
        <v>43</v>
      </c>
      <c r="G7" s="358" t="s">
        <v>63</v>
      </c>
      <c r="H7" s="365">
        <f>COUNTIF(F5:F450,"Function Not Available")</f>
        <v>0</v>
      </c>
      <c r="I7" s="360">
        <f t="shared" ref="I7:I13" si="1">VLOOKUP($D7,SpecData,2,FALSE)</f>
        <v>3</v>
      </c>
      <c r="J7" s="361">
        <f t="shared" ref="J7:J13" si="2">VLOOKUP($F7,AvailabilityData,2,FALSE)</f>
        <v>0</v>
      </c>
      <c r="K7" s="362">
        <f t="shared" si="0"/>
        <v>0</v>
      </c>
      <c r="L7" s="169"/>
    </row>
    <row r="8" spans="2:12" ht="42" x14ac:dyDescent="0.3">
      <c r="B8" s="129" t="str">
        <f t="shared" ref="B8:B13" si="3">IF(C8="","",$B$5)</f>
        <v>LCrmR</v>
      </c>
      <c r="C8" s="1">
        <f>IF(ISTEXT(D8),MAX($C$5:$C7)+1,"")</f>
        <v>4</v>
      </c>
      <c r="D8" s="192" t="s">
        <v>9</v>
      </c>
      <c r="E8" s="257" t="s">
        <v>847</v>
      </c>
      <c r="F8" s="357" t="s">
        <v>43</v>
      </c>
      <c r="G8" s="358" t="s">
        <v>65</v>
      </c>
      <c r="H8" s="365">
        <f>COUNTIF(F5:F450,"Exception")</f>
        <v>0</v>
      </c>
      <c r="I8" s="360">
        <f t="shared" si="1"/>
        <v>3</v>
      </c>
      <c r="J8" s="361">
        <f t="shared" si="2"/>
        <v>0</v>
      </c>
      <c r="K8" s="362">
        <f t="shared" si="0"/>
        <v>0</v>
      </c>
      <c r="L8" s="169"/>
    </row>
    <row r="9" spans="2:12" ht="30" customHeight="1" x14ac:dyDescent="0.3">
      <c r="B9" s="129" t="str">
        <f t="shared" si="3"/>
        <v>LCrmR</v>
      </c>
      <c r="C9" s="1">
        <f>IF(ISTEXT(D9),MAX($C$5:$C8)+1,"")</f>
        <v>5</v>
      </c>
      <c r="D9" s="192" t="s">
        <v>9</v>
      </c>
      <c r="E9" s="40" t="s">
        <v>848</v>
      </c>
      <c r="F9" s="357" t="s">
        <v>43</v>
      </c>
      <c r="G9" s="358" t="s">
        <v>67</v>
      </c>
      <c r="H9" s="366">
        <f>COUNTIFS(D:D,"=Crucial",F:F,"=Select From Drop Down")</f>
        <v>6</v>
      </c>
      <c r="I9" s="360">
        <f t="shared" si="1"/>
        <v>3</v>
      </c>
      <c r="J9" s="361">
        <f t="shared" si="2"/>
        <v>0</v>
      </c>
      <c r="K9" s="362">
        <f t="shared" si="0"/>
        <v>0</v>
      </c>
      <c r="L9" s="169"/>
    </row>
    <row r="10" spans="2:12" ht="30" customHeight="1" x14ac:dyDescent="0.3">
      <c r="B10" s="129" t="str">
        <f t="shared" si="3"/>
        <v>LCrmR</v>
      </c>
      <c r="C10" s="1">
        <f>IF(ISTEXT(D10),MAX($C$5:$C9)+1,"")</f>
        <v>6</v>
      </c>
      <c r="D10" s="192" t="s">
        <v>9</v>
      </c>
      <c r="E10" s="40" t="s">
        <v>849</v>
      </c>
      <c r="F10" s="357" t="s">
        <v>43</v>
      </c>
      <c r="G10" s="358" t="s">
        <v>69</v>
      </c>
      <c r="H10" s="366">
        <f>COUNTIFS(D:D,"=Crucial",F:F,"=Function Available")</f>
        <v>0</v>
      </c>
      <c r="I10" s="360">
        <f t="shared" si="1"/>
        <v>3</v>
      </c>
      <c r="J10" s="361">
        <f t="shared" si="2"/>
        <v>0</v>
      </c>
      <c r="K10" s="362">
        <f t="shared" si="0"/>
        <v>0</v>
      </c>
      <c r="L10" s="169"/>
    </row>
    <row r="11" spans="2:12" ht="30" customHeight="1" x14ac:dyDescent="0.3">
      <c r="B11" s="129" t="str">
        <f t="shared" si="3"/>
        <v>LCrmR</v>
      </c>
      <c r="C11" s="1">
        <f>IF(ISTEXT(D11),MAX($C$5:$C10)+1,"")</f>
        <v>7</v>
      </c>
      <c r="D11" s="192" t="s">
        <v>10</v>
      </c>
      <c r="E11" s="40" t="s">
        <v>850</v>
      </c>
      <c r="F11" s="357" t="s">
        <v>43</v>
      </c>
      <c r="G11" s="358" t="s">
        <v>71</v>
      </c>
      <c r="H11" s="366">
        <f>COUNTIFS(D:D,"=Crucial",F:F,"=Function Not Available")</f>
        <v>0</v>
      </c>
      <c r="I11" s="360">
        <f t="shared" si="1"/>
        <v>2</v>
      </c>
      <c r="J11" s="361">
        <f t="shared" si="2"/>
        <v>0</v>
      </c>
      <c r="K11" s="362">
        <f t="shared" si="0"/>
        <v>0</v>
      </c>
      <c r="L11" s="169"/>
    </row>
    <row r="12" spans="2:12" ht="30" customHeight="1" x14ac:dyDescent="0.3">
      <c r="B12" s="129" t="str">
        <f t="shared" si="3"/>
        <v>LCrmR</v>
      </c>
      <c r="C12" s="1">
        <f>IF(ISTEXT(D12),MAX($C$5:$C11)+1,"")</f>
        <v>8</v>
      </c>
      <c r="D12" s="192" t="s">
        <v>10</v>
      </c>
      <c r="E12" s="40" t="s">
        <v>851</v>
      </c>
      <c r="F12" s="357" t="s">
        <v>43</v>
      </c>
      <c r="G12" s="358" t="s">
        <v>73</v>
      </c>
      <c r="H12" s="366">
        <f>COUNTIFS(D:D,"=Crucial",F:F,"=Exception")</f>
        <v>0</v>
      </c>
      <c r="I12" s="360">
        <f t="shared" si="1"/>
        <v>2</v>
      </c>
      <c r="J12" s="361">
        <f t="shared" si="2"/>
        <v>0</v>
      </c>
      <c r="K12" s="362">
        <f t="shared" si="0"/>
        <v>0</v>
      </c>
      <c r="L12" s="169"/>
    </row>
    <row r="13" spans="2:12" ht="30" customHeight="1" thickBot="1" x14ac:dyDescent="0.35">
      <c r="B13" s="130" t="str">
        <f t="shared" si="3"/>
        <v>LCrmR</v>
      </c>
      <c r="C13" s="131">
        <f>IF(ISTEXT(D13),MAX($C$5:$C12)+1,"")</f>
        <v>9</v>
      </c>
      <c r="D13" s="318" t="s">
        <v>9</v>
      </c>
      <c r="E13" s="132" t="s">
        <v>852</v>
      </c>
      <c r="F13" s="406" t="s">
        <v>43</v>
      </c>
      <c r="G13" s="407" t="s">
        <v>75</v>
      </c>
      <c r="H13" s="408">
        <f>COUNTIFS(D:D,"=Important",F:F,"=Select From Drop Down")</f>
        <v>3</v>
      </c>
      <c r="I13" s="409">
        <f t="shared" si="1"/>
        <v>3</v>
      </c>
      <c r="J13" s="410">
        <f t="shared" si="2"/>
        <v>0</v>
      </c>
      <c r="K13" s="411">
        <f t="shared" si="0"/>
        <v>0</v>
      </c>
      <c r="L13" s="171"/>
    </row>
    <row r="14" spans="2:12" ht="30" hidden="1" customHeight="1" x14ac:dyDescent="0.3">
      <c r="B14" s="122"/>
      <c r="C14" s="122"/>
      <c r="D14" s="319"/>
      <c r="E14" s="329"/>
      <c r="F14" s="330"/>
      <c r="G14" s="30" t="s">
        <v>77</v>
      </c>
      <c r="H14" s="80">
        <f>COUNTIFS(D:D,"=Important",F:F,"=Function Available")</f>
        <v>0</v>
      </c>
      <c r="I14" s="125"/>
      <c r="J14" s="126"/>
      <c r="K14" s="125"/>
      <c r="L14" s="296"/>
    </row>
    <row r="15" spans="2:12" ht="30" hidden="1" customHeight="1" x14ac:dyDescent="0.3">
      <c r="B15" s="44"/>
      <c r="C15" s="44"/>
      <c r="D15" s="331"/>
      <c r="E15" s="332"/>
      <c r="F15" s="333"/>
      <c r="G15" s="25" t="s">
        <v>80</v>
      </c>
      <c r="H15" s="23">
        <f>COUNTIFS(D:D,"=Important",F:F,"=Function Not Available")</f>
        <v>0</v>
      </c>
      <c r="I15" s="88"/>
      <c r="J15" s="89"/>
      <c r="K15" s="88"/>
      <c r="L15" s="194"/>
    </row>
    <row r="16" spans="2:12" ht="30" hidden="1" customHeight="1" x14ac:dyDescent="0.3">
      <c r="B16" s="44"/>
      <c r="C16" s="44"/>
      <c r="D16" s="331"/>
      <c r="E16" s="332"/>
      <c r="F16" s="333"/>
      <c r="G16" s="25" t="s">
        <v>82</v>
      </c>
      <c r="H16" s="85">
        <f>COUNTIFS(D:D,"=Important",F:F,"=Exception")</f>
        <v>0</v>
      </c>
      <c r="I16" s="88"/>
      <c r="J16" s="89"/>
      <c r="K16" s="88"/>
      <c r="L16" s="194"/>
    </row>
    <row r="17" spans="2:12" ht="30" hidden="1" customHeight="1" x14ac:dyDescent="0.3">
      <c r="B17" s="44"/>
      <c r="C17" s="44"/>
      <c r="D17" s="331"/>
      <c r="E17" s="332"/>
      <c r="F17" s="333"/>
      <c r="G17" s="25" t="s">
        <v>84</v>
      </c>
      <c r="H17" s="85">
        <f>COUNTIFS(D:D,"=Minimal",F:F,"=Select From Drop Down")</f>
        <v>0</v>
      </c>
      <c r="I17" s="88"/>
      <c r="J17" s="89"/>
      <c r="K17" s="88"/>
      <c r="L17" s="194"/>
    </row>
    <row r="18" spans="2:12" ht="30" hidden="1" customHeight="1" x14ac:dyDescent="0.3">
      <c r="B18" s="44"/>
      <c r="C18" s="44"/>
      <c r="D18" s="331"/>
      <c r="E18" s="332"/>
      <c r="F18" s="333"/>
      <c r="G18" s="25" t="s">
        <v>86</v>
      </c>
      <c r="H18" s="85">
        <f>COUNTIFS(D:D,"=Minimal",F:F,"=Function Available")</f>
        <v>0</v>
      </c>
      <c r="I18" s="88"/>
      <c r="J18" s="89"/>
      <c r="K18" s="88"/>
      <c r="L18" s="194"/>
    </row>
    <row r="19" spans="2:12" ht="30" hidden="1" customHeight="1" x14ac:dyDescent="0.3">
      <c r="B19" s="44"/>
      <c r="C19" s="44"/>
      <c r="D19" s="331"/>
      <c r="E19" s="332"/>
      <c r="F19" s="333"/>
      <c r="G19" s="25" t="s">
        <v>87</v>
      </c>
      <c r="H19" s="85">
        <f>COUNTIFS(D:D,"=Minimal",F:F,"=Function Not Available")</f>
        <v>0</v>
      </c>
      <c r="I19" s="88"/>
      <c r="J19" s="89"/>
      <c r="K19" s="88"/>
      <c r="L19" s="194"/>
    </row>
    <row r="20" spans="2:12" ht="30" hidden="1" customHeight="1" x14ac:dyDescent="0.3">
      <c r="B20" s="44"/>
      <c r="C20" s="44"/>
      <c r="D20" s="331"/>
      <c r="E20" s="332"/>
      <c r="F20" s="333"/>
      <c r="G20" s="25" t="s">
        <v>88</v>
      </c>
      <c r="H20" s="85">
        <f>COUNTIFS(D:D,"=Minimal",F:F,"=Exception")</f>
        <v>0</v>
      </c>
      <c r="I20" s="88"/>
      <c r="J20" s="89"/>
      <c r="K20" s="88"/>
      <c r="L20" s="194"/>
    </row>
    <row r="21" spans="2:12" x14ac:dyDescent="0.3">
      <c r="E21" s="46"/>
    </row>
    <row r="22" spans="2:12" hidden="1" x14ac:dyDescent="0.3">
      <c r="E22" s="46"/>
    </row>
    <row r="23" spans="2:12" hidden="1" x14ac:dyDescent="0.3">
      <c r="E23" s="46"/>
    </row>
    <row r="24" spans="2:12" hidden="1" x14ac:dyDescent="0.3">
      <c r="E24" s="46"/>
    </row>
    <row r="25" spans="2:12" hidden="1" x14ac:dyDescent="0.3">
      <c r="E25" s="46"/>
    </row>
    <row r="26" spans="2:12" hidden="1" x14ac:dyDescent="0.3">
      <c r="E26" s="46"/>
    </row>
    <row r="27" spans="2:12" hidden="1" x14ac:dyDescent="0.3">
      <c r="E27" s="46"/>
    </row>
    <row r="28" spans="2:12" hidden="1" x14ac:dyDescent="0.3">
      <c r="E28" s="46"/>
    </row>
    <row r="29" spans="2:12" hidden="1" x14ac:dyDescent="0.3">
      <c r="E29" s="46"/>
    </row>
    <row r="30" spans="2:12" hidden="1" x14ac:dyDescent="0.3">
      <c r="E30" s="46"/>
    </row>
    <row r="31" spans="2:12" hidden="1" x14ac:dyDescent="0.3">
      <c r="E31" s="46"/>
    </row>
    <row r="32" spans="2:12" hidden="1" x14ac:dyDescent="0.3">
      <c r="E32" s="46"/>
    </row>
    <row r="33" spans="5:5" hidden="1" x14ac:dyDescent="0.3">
      <c r="E33" s="46"/>
    </row>
    <row r="34" spans="5:5" hidden="1" x14ac:dyDescent="0.3">
      <c r="E34" s="46"/>
    </row>
    <row r="35" spans="5:5" hidden="1" x14ac:dyDescent="0.3">
      <c r="E35" s="46"/>
    </row>
    <row r="36" spans="5:5" hidden="1" x14ac:dyDescent="0.3">
      <c r="E36" s="46"/>
    </row>
    <row r="37" spans="5:5" hidden="1" x14ac:dyDescent="0.3">
      <c r="E37" s="46"/>
    </row>
    <row r="38" spans="5:5" hidden="1" x14ac:dyDescent="0.3">
      <c r="E38" s="46"/>
    </row>
    <row r="39" spans="5:5" hidden="1" x14ac:dyDescent="0.3">
      <c r="E39" s="46"/>
    </row>
    <row r="40" spans="5:5" hidden="1" x14ac:dyDescent="0.3">
      <c r="E40" s="46"/>
    </row>
    <row r="41" spans="5:5" hidden="1" x14ac:dyDescent="0.3">
      <c r="E41" s="46"/>
    </row>
    <row r="42" spans="5:5" hidden="1" x14ac:dyDescent="0.3">
      <c r="E42" s="46"/>
    </row>
    <row r="43" spans="5:5" hidden="1" x14ac:dyDescent="0.3">
      <c r="E43" s="46"/>
    </row>
    <row r="44" spans="5:5" hidden="1" x14ac:dyDescent="0.3">
      <c r="E44" s="46"/>
    </row>
    <row r="45" spans="5:5" hidden="1" x14ac:dyDescent="0.3">
      <c r="E45" s="46"/>
    </row>
    <row r="46" spans="5:5" hidden="1" x14ac:dyDescent="0.3">
      <c r="E46" s="46"/>
    </row>
    <row r="47" spans="5:5" hidden="1" x14ac:dyDescent="0.3">
      <c r="E47" s="46"/>
    </row>
    <row r="48" spans="5:5" hidden="1" x14ac:dyDescent="0.3">
      <c r="E48" s="46"/>
    </row>
    <row r="49" spans="5:5" hidden="1" x14ac:dyDescent="0.3">
      <c r="E49" s="46"/>
    </row>
    <row r="50" spans="5:5" hidden="1" x14ac:dyDescent="0.3">
      <c r="E50" s="46"/>
    </row>
    <row r="51" spans="5:5" hidden="1" x14ac:dyDescent="0.3">
      <c r="E51" s="46"/>
    </row>
    <row r="52" spans="5:5" hidden="1" x14ac:dyDescent="0.3">
      <c r="E52" s="46"/>
    </row>
    <row r="53" spans="5:5" hidden="1" x14ac:dyDescent="0.3">
      <c r="E53" s="46"/>
    </row>
    <row r="54" spans="5:5" hidden="1" x14ac:dyDescent="0.3">
      <c r="E54" s="46"/>
    </row>
    <row r="55" spans="5:5" hidden="1" x14ac:dyDescent="0.3">
      <c r="E55" s="46"/>
    </row>
    <row r="56" spans="5:5" hidden="1" x14ac:dyDescent="0.3">
      <c r="E56" s="46"/>
    </row>
    <row r="57" spans="5:5" hidden="1" x14ac:dyDescent="0.3">
      <c r="E57" s="46"/>
    </row>
    <row r="58" spans="5:5" hidden="1" x14ac:dyDescent="0.3">
      <c r="E58" s="46"/>
    </row>
    <row r="59" spans="5:5" hidden="1" x14ac:dyDescent="0.3">
      <c r="E59" s="46"/>
    </row>
    <row r="60" spans="5:5" hidden="1" x14ac:dyDescent="0.3">
      <c r="E60" s="46"/>
    </row>
    <row r="61" spans="5:5" hidden="1" x14ac:dyDescent="0.3">
      <c r="E61" s="46"/>
    </row>
    <row r="62" spans="5:5" hidden="1" x14ac:dyDescent="0.3">
      <c r="E62" s="46"/>
    </row>
    <row r="63" spans="5:5" hidden="1" x14ac:dyDescent="0.3">
      <c r="E63" s="46"/>
    </row>
    <row r="64" spans="5:5" hidden="1" x14ac:dyDescent="0.3">
      <c r="E64" s="46"/>
    </row>
    <row r="65" spans="5:5" hidden="1" x14ac:dyDescent="0.3">
      <c r="E65" s="46"/>
    </row>
    <row r="66" spans="5:5" hidden="1" x14ac:dyDescent="0.3">
      <c r="E66" s="46"/>
    </row>
    <row r="67" spans="5:5" hidden="1" x14ac:dyDescent="0.3">
      <c r="E67" s="46"/>
    </row>
    <row r="68" spans="5:5" hidden="1" x14ac:dyDescent="0.3">
      <c r="E68" s="46"/>
    </row>
    <row r="69" spans="5:5" hidden="1" x14ac:dyDescent="0.3">
      <c r="E69" s="46"/>
    </row>
    <row r="70" spans="5:5" hidden="1" x14ac:dyDescent="0.3">
      <c r="E70" s="46"/>
    </row>
    <row r="71" spans="5:5" hidden="1" x14ac:dyDescent="0.3">
      <c r="E71" s="46"/>
    </row>
    <row r="72" spans="5:5" hidden="1" x14ac:dyDescent="0.3">
      <c r="E72" s="46"/>
    </row>
    <row r="73" spans="5:5" hidden="1" x14ac:dyDescent="0.3">
      <c r="E73" s="46"/>
    </row>
    <row r="74" spans="5:5" hidden="1" x14ac:dyDescent="0.3">
      <c r="E74" s="46"/>
    </row>
    <row r="75" spans="5:5" hidden="1" x14ac:dyDescent="0.3">
      <c r="E75" s="46"/>
    </row>
    <row r="76" spans="5:5" hidden="1" x14ac:dyDescent="0.3">
      <c r="E76" s="46"/>
    </row>
    <row r="77" spans="5:5" hidden="1" x14ac:dyDescent="0.3">
      <c r="E77" s="46"/>
    </row>
    <row r="78" spans="5:5" hidden="1" x14ac:dyDescent="0.3">
      <c r="E78" s="46"/>
    </row>
    <row r="79" spans="5:5" hidden="1" x14ac:dyDescent="0.3">
      <c r="E79" s="46"/>
    </row>
    <row r="80" spans="5:5" hidden="1" x14ac:dyDescent="0.3">
      <c r="E80" s="46"/>
    </row>
    <row r="81" spans="5:5" hidden="1" x14ac:dyDescent="0.3">
      <c r="E81" s="46"/>
    </row>
    <row r="82" spans="5:5" hidden="1" x14ac:dyDescent="0.3">
      <c r="E82" s="46"/>
    </row>
    <row r="83" spans="5:5" hidden="1" x14ac:dyDescent="0.3">
      <c r="E83" s="46"/>
    </row>
    <row r="84" spans="5:5" hidden="1" x14ac:dyDescent="0.3">
      <c r="E84" s="46"/>
    </row>
    <row r="85" spans="5:5" hidden="1" x14ac:dyDescent="0.3">
      <c r="E85" s="46"/>
    </row>
    <row r="86" spans="5:5" hidden="1" x14ac:dyDescent="0.3">
      <c r="E86" s="46"/>
    </row>
    <row r="87" spans="5:5" hidden="1" x14ac:dyDescent="0.3">
      <c r="E87" s="46"/>
    </row>
    <row r="88" spans="5:5" hidden="1" x14ac:dyDescent="0.3">
      <c r="E88" s="46"/>
    </row>
    <row r="89" spans="5:5" hidden="1" x14ac:dyDescent="0.3">
      <c r="E89" s="46"/>
    </row>
    <row r="90" spans="5:5" hidden="1" x14ac:dyDescent="0.3">
      <c r="E90" s="46"/>
    </row>
    <row r="91" spans="5:5" hidden="1" x14ac:dyDescent="0.3">
      <c r="E91" s="46"/>
    </row>
    <row r="92" spans="5:5" hidden="1" x14ac:dyDescent="0.3">
      <c r="E92" s="46"/>
    </row>
    <row r="93" spans="5:5" hidden="1" x14ac:dyDescent="0.3">
      <c r="E93" s="46"/>
    </row>
    <row r="94" spans="5:5" hidden="1" x14ac:dyDescent="0.3">
      <c r="E94" s="46"/>
    </row>
    <row r="95" spans="5:5" hidden="1" x14ac:dyDescent="0.3">
      <c r="E95" s="46"/>
    </row>
    <row r="96" spans="5:5" hidden="1" x14ac:dyDescent="0.3">
      <c r="E96" s="46"/>
    </row>
    <row r="97" spans="5:5" hidden="1" x14ac:dyDescent="0.3">
      <c r="E97" s="46"/>
    </row>
    <row r="98" spans="5:5" hidden="1" x14ac:dyDescent="0.3">
      <c r="E98" s="46"/>
    </row>
    <row r="99" spans="5:5" hidden="1" x14ac:dyDescent="0.3">
      <c r="E99" s="46"/>
    </row>
    <row r="100" spans="5:5" hidden="1" x14ac:dyDescent="0.3">
      <c r="E100" s="46"/>
    </row>
    <row r="101" spans="5:5" hidden="1" x14ac:dyDescent="0.3">
      <c r="E101" s="46"/>
    </row>
    <row r="102" spans="5:5" hidden="1" x14ac:dyDescent="0.3">
      <c r="E102" s="46"/>
    </row>
    <row r="103" spans="5:5" hidden="1" x14ac:dyDescent="0.3">
      <c r="E103" s="46"/>
    </row>
    <row r="104" spans="5:5" hidden="1" x14ac:dyDescent="0.3">
      <c r="E104" s="46"/>
    </row>
    <row r="105" spans="5:5" hidden="1" x14ac:dyDescent="0.3">
      <c r="E105" s="46"/>
    </row>
    <row r="106" spans="5:5" hidden="1" x14ac:dyDescent="0.3">
      <c r="E106" s="46"/>
    </row>
    <row r="107" spans="5:5" hidden="1" x14ac:dyDescent="0.3">
      <c r="E107" s="46"/>
    </row>
    <row r="108" spans="5:5" hidden="1" x14ac:dyDescent="0.3">
      <c r="E108" s="46"/>
    </row>
    <row r="109" spans="5:5" hidden="1" x14ac:dyDescent="0.3">
      <c r="E109" s="46"/>
    </row>
    <row r="110" spans="5:5" hidden="1" x14ac:dyDescent="0.3">
      <c r="E110" s="46"/>
    </row>
    <row r="111" spans="5:5" hidden="1" x14ac:dyDescent="0.3">
      <c r="E111" s="46"/>
    </row>
    <row r="112" spans="5:5" hidden="1" x14ac:dyDescent="0.3">
      <c r="E112" s="46"/>
    </row>
    <row r="113" spans="5:5" hidden="1" x14ac:dyDescent="0.3">
      <c r="E113" s="46"/>
    </row>
    <row r="114" spans="5:5" hidden="1" x14ac:dyDescent="0.3">
      <c r="E114" s="46"/>
    </row>
    <row r="115" spans="5:5" hidden="1" x14ac:dyDescent="0.3">
      <c r="E115" s="46"/>
    </row>
    <row r="116" spans="5:5" hidden="1" x14ac:dyDescent="0.3">
      <c r="E116" s="46"/>
    </row>
    <row r="117" spans="5:5" hidden="1" x14ac:dyDescent="0.3">
      <c r="E117" s="46"/>
    </row>
    <row r="118" spans="5:5" hidden="1" x14ac:dyDescent="0.3">
      <c r="E118" s="46"/>
    </row>
    <row r="119" spans="5:5" hidden="1" x14ac:dyDescent="0.3">
      <c r="E119" s="46"/>
    </row>
    <row r="120" spans="5:5" hidden="1" x14ac:dyDescent="0.3">
      <c r="E120" s="46"/>
    </row>
    <row r="121" spans="5:5" hidden="1" x14ac:dyDescent="0.3">
      <c r="E121" s="46"/>
    </row>
    <row r="122" spans="5:5" hidden="1" x14ac:dyDescent="0.3">
      <c r="E122" s="46"/>
    </row>
    <row r="123" spans="5:5" hidden="1" x14ac:dyDescent="0.3">
      <c r="E123" s="46"/>
    </row>
    <row r="124" spans="5:5" hidden="1" x14ac:dyDescent="0.3">
      <c r="E124" s="46"/>
    </row>
    <row r="125" spans="5:5" hidden="1" x14ac:dyDescent="0.3">
      <c r="E125" s="46"/>
    </row>
    <row r="126" spans="5:5" hidden="1" x14ac:dyDescent="0.3">
      <c r="E126" s="46"/>
    </row>
    <row r="127" spans="5:5" hidden="1" x14ac:dyDescent="0.3">
      <c r="E127" s="46"/>
    </row>
  </sheetData>
  <sheetProtection algorithmName="SHA-512" hashValue="eyQRiEZeC70Yl5NMN+q+T6W95DLazN8CgdDQowFalT2jZdNxzFixA26Np1cmE1tmC7YVqTNIWORSOj1lUr/Q8w==" saltValue="/HzEaQV3BfO/Q5OpyVO5kA==" spinCount="100000" sheet="1" selectLockedCells="1"/>
  <conditionalFormatting sqref="D5:D13">
    <cfRule type="cellIs" dxfId="260" priority="1" operator="equal">
      <formula>"Important"</formula>
    </cfRule>
    <cfRule type="cellIs" dxfId="259" priority="2" operator="equal">
      <formula>"Crucial"</formula>
    </cfRule>
    <cfRule type="cellIs" dxfId="258" priority="3" operator="equal">
      <formula>"N/A"</formula>
    </cfRule>
  </conditionalFormatting>
  <conditionalFormatting sqref="F4:F13">
    <cfRule type="cellIs" dxfId="257" priority="7" operator="equal">
      <formula>"Function Not Available"</formula>
    </cfRule>
    <cfRule type="cellIs" dxfId="256" priority="8" operator="equal">
      <formula>"Function Available"</formula>
    </cfRule>
    <cfRule type="cellIs" dxfId="255" priority="9" operator="equal">
      <formula>"Exception"</formula>
    </cfRule>
  </conditionalFormatting>
  <dataValidations count="3">
    <dataValidation type="list" allowBlank="1" showInputMessage="1" showErrorMessage="1" errorTitle="Invalid specification type" error="Please enter a Specification type from the drop-down list." sqref="F7:F13" xr:uid="{00000000-0002-0000-1000-000000000000}">
      <formula1>AvailabilityType</formula1>
    </dataValidation>
    <dataValidation type="list" allowBlank="1" showInputMessage="1" showErrorMessage="1" sqref="D5:D13" xr:uid="{AE51ADE3-D7CB-4649-8AAF-8EAFFA028A2C}">
      <formula1>SpecType</formula1>
    </dataValidation>
    <dataValidation type="list" allowBlank="1" showInputMessage="1" showErrorMessage="1" sqref="F5:F6" xr:uid="{00000000-0002-0000-10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C00"/>
  </sheetPr>
  <dimension ref="A1:M77"/>
  <sheetViews>
    <sheetView zoomScale="90" zoomScaleNormal="90" zoomScalePageLayoutView="70" workbookViewId="0">
      <selection activeCell="F4" sqref="F4"/>
    </sheetView>
  </sheetViews>
  <sheetFormatPr defaultColWidth="0" defaultRowHeight="14.4" zeroHeight="1" x14ac:dyDescent="0.3"/>
  <cols>
    <col min="1" max="1" width="0.7773437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 min="14" max="16384" width="8.77734375" hidden="1"/>
  </cols>
  <sheetData>
    <row r="1" spans="2:12" ht="7.2" customHeight="1" thickBot="1" x14ac:dyDescent="0.35"/>
    <row r="2" spans="2:12" ht="129" customHeight="1" thickBot="1" x14ac:dyDescent="0.35">
      <c r="B2" s="153" t="s">
        <v>44</v>
      </c>
      <c r="C2" s="153" t="s">
        <v>45</v>
      </c>
      <c r="D2" s="153" t="s">
        <v>46</v>
      </c>
      <c r="E2" s="153" t="s">
        <v>853</v>
      </c>
      <c r="F2" s="153" t="s">
        <v>42</v>
      </c>
      <c r="G2" s="322" t="s">
        <v>48</v>
      </c>
      <c r="H2" s="322" t="s">
        <v>49</v>
      </c>
      <c r="I2" s="323" t="s">
        <v>50</v>
      </c>
      <c r="J2" s="323" t="s">
        <v>51</v>
      </c>
      <c r="K2" s="324" t="s">
        <v>14</v>
      </c>
      <c r="L2" s="153" t="s">
        <v>52</v>
      </c>
    </row>
    <row r="3" spans="2:12" ht="16.2" thickBot="1" x14ac:dyDescent="0.35">
      <c r="B3" s="325" t="s">
        <v>854</v>
      </c>
      <c r="C3" s="325"/>
      <c r="D3" s="325"/>
      <c r="E3" s="326"/>
      <c r="F3" s="325"/>
      <c r="G3" s="327" t="s">
        <v>54</v>
      </c>
      <c r="H3" s="328">
        <f>COUNTA(D4:D285)</f>
        <v>66</v>
      </c>
      <c r="I3" s="19"/>
      <c r="J3" s="20" t="s">
        <v>55</v>
      </c>
      <c r="K3" s="21">
        <f>SUM(K4:K285)</f>
        <v>0</v>
      </c>
      <c r="L3" s="325"/>
    </row>
    <row r="4" spans="2:12" ht="30" customHeight="1" x14ac:dyDescent="0.3">
      <c r="B4" s="42" t="s">
        <v>855</v>
      </c>
      <c r="C4" s="42">
        <v>1</v>
      </c>
      <c r="D4" s="213" t="s">
        <v>9</v>
      </c>
      <c r="E4" s="40" t="s">
        <v>856</v>
      </c>
      <c r="F4" s="363" t="s">
        <v>43</v>
      </c>
      <c r="G4" s="358" t="s">
        <v>58</v>
      </c>
      <c r="H4" s="366">
        <f>COUNTIF(F4:F285,"Select from Drop Down")</f>
        <v>66</v>
      </c>
      <c r="I4" s="360">
        <f>VLOOKUP($D4,SpecData,2,FALSE)</f>
        <v>3</v>
      </c>
      <c r="J4" s="361">
        <f>VLOOKUP($F4,AvailabilityData,2,FALSE)</f>
        <v>0</v>
      </c>
      <c r="K4" s="362">
        <f>I4*J4</f>
        <v>0</v>
      </c>
      <c r="L4" s="166"/>
    </row>
    <row r="5" spans="2:12" ht="30" customHeight="1" x14ac:dyDescent="0.3">
      <c r="B5" s="33" t="str">
        <f>IF(C5="","",$B$4)</f>
        <v>LDAnl</v>
      </c>
      <c r="C5" s="1">
        <f>IF(ISTEXT(D5),MAX($C$4:$C4)+1,"")</f>
        <v>2</v>
      </c>
      <c r="D5" s="192" t="s">
        <v>9</v>
      </c>
      <c r="E5" s="40" t="s">
        <v>857</v>
      </c>
      <c r="F5" s="357" t="s">
        <v>43</v>
      </c>
      <c r="G5" s="358" t="s">
        <v>60</v>
      </c>
      <c r="H5" s="366">
        <f>COUNTIF(F4:F285,"Function Available")</f>
        <v>0</v>
      </c>
      <c r="I5" s="360">
        <f>VLOOKUP($D5,SpecData,2,FALSE)</f>
        <v>3</v>
      </c>
      <c r="J5" s="361">
        <f>VLOOKUP($F5,AvailabilityData,2,FALSE)</f>
        <v>0</v>
      </c>
      <c r="K5" s="362">
        <f t="shared" ref="K5:K68" si="0">I5*J5</f>
        <v>0</v>
      </c>
      <c r="L5" s="162"/>
    </row>
    <row r="6" spans="2:12" ht="30" customHeight="1" x14ac:dyDescent="0.3">
      <c r="B6" s="33" t="str">
        <f>IF(C6="","",$B$4)</f>
        <v>LDAnl</v>
      </c>
      <c r="C6" s="1">
        <f>IF(ISTEXT(D6),MAX($C$4:$C5)+1,"")</f>
        <v>3</v>
      </c>
      <c r="D6" s="192" t="s">
        <v>9</v>
      </c>
      <c r="E6" s="40" t="s">
        <v>858</v>
      </c>
      <c r="F6" s="357" t="s">
        <v>43</v>
      </c>
      <c r="G6" s="358" t="s">
        <v>63</v>
      </c>
      <c r="H6" s="365">
        <f>COUNTIF(F4:F285,"Function Not Available")</f>
        <v>0</v>
      </c>
      <c r="I6" s="360">
        <f t="shared" ref="I6:I72" si="1">VLOOKUP($D6,SpecData,2,FALSE)</f>
        <v>3</v>
      </c>
      <c r="J6" s="361">
        <f t="shared" ref="J6:J72" si="2">VLOOKUP($F6,AvailabilityData,2,FALSE)</f>
        <v>0</v>
      </c>
      <c r="K6" s="362">
        <f t="shared" si="0"/>
        <v>0</v>
      </c>
      <c r="L6" s="162"/>
    </row>
    <row r="7" spans="2:12" ht="30" customHeight="1" x14ac:dyDescent="0.3">
      <c r="B7" s="35" t="str">
        <f>IF(C7="","",$B$4)</f>
        <v/>
      </c>
      <c r="C7" s="35" t="str">
        <f>IF(ISTEXT(D7),MAX($C$5:$C6)+1,"")</f>
        <v/>
      </c>
      <c r="D7" s="2"/>
      <c r="E7" s="38" t="s">
        <v>859</v>
      </c>
      <c r="F7" s="86"/>
      <c r="G7" s="28"/>
      <c r="H7" s="28"/>
      <c r="I7" s="28"/>
      <c r="J7" s="28"/>
      <c r="K7" s="28"/>
      <c r="L7" s="28"/>
    </row>
    <row r="8" spans="2:12" ht="30" customHeight="1" x14ac:dyDescent="0.3">
      <c r="B8" s="33" t="str">
        <f t="shared" ref="B8:B38" si="3">IF(C8="","",$B$4)</f>
        <v>LDAnl</v>
      </c>
      <c r="C8" s="1">
        <f>IF(ISTEXT(D8),MAX($C$4:$C6)+1,"")</f>
        <v>4</v>
      </c>
      <c r="D8" s="192" t="s">
        <v>9</v>
      </c>
      <c r="E8" s="41" t="s">
        <v>860</v>
      </c>
      <c r="F8" s="357" t="s">
        <v>43</v>
      </c>
      <c r="G8" s="358" t="s">
        <v>65</v>
      </c>
      <c r="H8" s="365">
        <f>COUNTIF(F4:F285,"Exception")</f>
        <v>0</v>
      </c>
      <c r="I8" s="360">
        <f t="shared" si="1"/>
        <v>3</v>
      </c>
      <c r="J8" s="361">
        <f t="shared" si="2"/>
        <v>0</v>
      </c>
      <c r="K8" s="362">
        <f t="shared" si="0"/>
        <v>0</v>
      </c>
      <c r="L8" s="162"/>
    </row>
    <row r="9" spans="2:12" ht="30" customHeight="1" x14ac:dyDescent="0.3">
      <c r="B9" s="33" t="str">
        <f t="shared" si="3"/>
        <v>LDAnl</v>
      </c>
      <c r="C9" s="1">
        <f>IF(ISTEXT(D9),MAX($C$4:$C8)+1,"")</f>
        <v>5</v>
      </c>
      <c r="D9" s="192" t="s">
        <v>9</v>
      </c>
      <c r="E9" s="39" t="s">
        <v>861</v>
      </c>
      <c r="F9" s="357" t="s">
        <v>43</v>
      </c>
      <c r="G9" s="358" t="s">
        <v>67</v>
      </c>
      <c r="H9" s="366">
        <f>COUNTIFS(D:D,"=Crucial",F:F,"=Select From Drop Down")</f>
        <v>46</v>
      </c>
      <c r="I9" s="360">
        <f t="shared" si="1"/>
        <v>3</v>
      </c>
      <c r="J9" s="361">
        <f t="shared" si="2"/>
        <v>0</v>
      </c>
      <c r="K9" s="362">
        <f t="shared" si="0"/>
        <v>0</v>
      </c>
      <c r="L9" s="162"/>
    </row>
    <row r="10" spans="2:12" ht="30" customHeight="1" x14ac:dyDescent="0.3">
      <c r="B10" s="33" t="str">
        <f t="shared" si="3"/>
        <v>LDAnl</v>
      </c>
      <c r="C10" s="1">
        <f>IF(ISTEXT(D10),MAX($C$4:$C9)+1,"")</f>
        <v>6</v>
      </c>
      <c r="D10" s="192" t="s">
        <v>9</v>
      </c>
      <c r="E10" s="39" t="s">
        <v>862</v>
      </c>
      <c r="F10" s="357" t="s">
        <v>43</v>
      </c>
      <c r="G10" s="358" t="s">
        <v>69</v>
      </c>
      <c r="H10" s="366">
        <f>COUNTIFS(D:D,"=Crucial",F:F,"=Function Available")</f>
        <v>0</v>
      </c>
      <c r="I10" s="360">
        <f t="shared" si="1"/>
        <v>3</v>
      </c>
      <c r="J10" s="361">
        <f t="shared" si="2"/>
        <v>0</v>
      </c>
      <c r="K10" s="362">
        <f t="shared" si="0"/>
        <v>0</v>
      </c>
      <c r="L10" s="162"/>
    </row>
    <row r="11" spans="2:12" ht="30" customHeight="1" x14ac:dyDescent="0.3">
      <c r="B11" s="33" t="str">
        <f t="shared" si="3"/>
        <v>LDAnl</v>
      </c>
      <c r="C11" s="1">
        <f>IF(ISTEXT(D11),MAX($C$4:$C10)+1,"")</f>
        <v>7</v>
      </c>
      <c r="D11" s="192" t="s">
        <v>9</v>
      </c>
      <c r="E11" s="39" t="s">
        <v>863</v>
      </c>
      <c r="F11" s="357" t="s">
        <v>43</v>
      </c>
      <c r="G11" s="358" t="s">
        <v>71</v>
      </c>
      <c r="H11" s="366">
        <f>COUNTIFS(D:D,"=Crucial",F:F,"=Function Not Available")</f>
        <v>0</v>
      </c>
      <c r="I11" s="360">
        <f t="shared" si="1"/>
        <v>3</v>
      </c>
      <c r="J11" s="361">
        <f t="shared" si="2"/>
        <v>0</v>
      </c>
      <c r="K11" s="362">
        <f t="shared" si="0"/>
        <v>0</v>
      </c>
      <c r="L11" s="162"/>
    </row>
    <row r="12" spans="2:12" ht="30" customHeight="1" x14ac:dyDescent="0.3">
      <c r="B12" s="33" t="str">
        <f t="shared" si="3"/>
        <v>LDAnl</v>
      </c>
      <c r="C12" s="1">
        <f>IF(ISTEXT(D12),MAX($C$4:$C11)+1,"")</f>
        <v>8</v>
      </c>
      <c r="D12" s="192" t="s">
        <v>9</v>
      </c>
      <c r="E12" s="39" t="s">
        <v>864</v>
      </c>
      <c r="F12" s="357" t="s">
        <v>43</v>
      </c>
      <c r="G12" s="358" t="s">
        <v>73</v>
      </c>
      <c r="H12" s="366">
        <f>COUNTIFS(D:D,"=Crucial",F:F,"=Exception")</f>
        <v>0</v>
      </c>
      <c r="I12" s="360">
        <f t="shared" si="1"/>
        <v>3</v>
      </c>
      <c r="J12" s="361">
        <f t="shared" si="2"/>
        <v>0</v>
      </c>
      <c r="K12" s="362">
        <f t="shared" si="0"/>
        <v>0</v>
      </c>
      <c r="L12" s="162"/>
    </row>
    <row r="13" spans="2:12" ht="30" customHeight="1" x14ac:dyDescent="0.3">
      <c r="B13" s="33" t="str">
        <f t="shared" si="3"/>
        <v>LDAnl</v>
      </c>
      <c r="C13" s="1">
        <f>IF(ISTEXT(D13),MAX($C$4:$C12)+1,"")</f>
        <v>9</v>
      </c>
      <c r="D13" s="192" t="s">
        <v>9</v>
      </c>
      <c r="E13" s="37" t="s">
        <v>865</v>
      </c>
      <c r="F13" s="357" t="s">
        <v>43</v>
      </c>
      <c r="G13" s="367" t="s">
        <v>75</v>
      </c>
      <c r="H13" s="368">
        <f>COUNTIFS(D:D,"=Important",F:F,"=Select From Drop Down")</f>
        <v>20</v>
      </c>
      <c r="I13" s="360">
        <f t="shared" si="1"/>
        <v>3</v>
      </c>
      <c r="J13" s="361">
        <f t="shared" si="2"/>
        <v>0</v>
      </c>
      <c r="K13" s="362">
        <f t="shared" si="0"/>
        <v>0</v>
      </c>
      <c r="L13" s="162"/>
    </row>
    <row r="14" spans="2:12" ht="30" customHeight="1" x14ac:dyDescent="0.3">
      <c r="B14" s="35" t="str">
        <f>IF(C14="","",$B$4)</f>
        <v/>
      </c>
      <c r="C14" s="35" t="str">
        <f>IF(ISTEXT(D14),MAX($C$5:$C13)+1,"")</f>
        <v/>
      </c>
      <c r="D14" s="2"/>
      <c r="E14" s="38" t="s">
        <v>866</v>
      </c>
      <c r="F14" s="86"/>
      <c r="G14" s="28"/>
      <c r="H14" s="28"/>
      <c r="I14" s="28"/>
      <c r="J14" s="28"/>
      <c r="K14" s="28"/>
      <c r="L14" s="28"/>
    </row>
    <row r="15" spans="2:12" ht="30" customHeight="1" x14ac:dyDescent="0.3">
      <c r="B15" s="33" t="str">
        <f t="shared" si="3"/>
        <v>LDAnl</v>
      </c>
      <c r="C15" s="1">
        <f>IF(ISTEXT(D15),MAX($C$4:$C13)+1,"")</f>
        <v>10</v>
      </c>
      <c r="D15" s="192" t="s">
        <v>10</v>
      </c>
      <c r="E15" s="41" t="s">
        <v>867</v>
      </c>
      <c r="F15" s="357" t="s">
        <v>43</v>
      </c>
      <c r="G15" s="367" t="s">
        <v>77</v>
      </c>
      <c r="H15" s="368">
        <f>COUNTIFS(D:D,"=Important",F:F,"=Function Available")</f>
        <v>0</v>
      </c>
      <c r="I15" s="360">
        <f t="shared" si="1"/>
        <v>2</v>
      </c>
      <c r="J15" s="361">
        <f t="shared" si="2"/>
        <v>0</v>
      </c>
      <c r="K15" s="362">
        <f t="shared" si="0"/>
        <v>0</v>
      </c>
      <c r="L15" s="162"/>
    </row>
    <row r="16" spans="2:12" ht="30" customHeight="1" x14ac:dyDescent="0.3">
      <c r="B16" s="33" t="str">
        <f t="shared" si="3"/>
        <v>LDAnl</v>
      </c>
      <c r="C16" s="1">
        <f>IF(ISTEXT(D16),MAX($C$4:$C15)+1,"")</f>
        <v>11</v>
      </c>
      <c r="D16" s="192" t="s">
        <v>9</v>
      </c>
      <c r="E16" s="39" t="s">
        <v>868</v>
      </c>
      <c r="F16" s="357" t="s">
        <v>43</v>
      </c>
      <c r="G16" s="358" t="s">
        <v>80</v>
      </c>
      <c r="H16" s="366">
        <f>COUNTIFS(D:D,"=Important",F:F,"=Function Not Available")</f>
        <v>0</v>
      </c>
      <c r="I16" s="369">
        <f t="shared" si="1"/>
        <v>3</v>
      </c>
      <c r="J16" s="370">
        <f t="shared" si="2"/>
        <v>0</v>
      </c>
      <c r="K16" s="362">
        <f t="shared" si="0"/>
        <v>0</v>
      </c>
      <c r="L16" s="162"/>
    </row>
    <row r="17" spans="2:12" ht="30" customHeight="1" x14ac:dyDescent="0.3">
      <c r="B17" s="33" t="str">
        <f t="shared" si="3"/>
        <v>LDAnl</v>
      </c>
      <c r="C17" s="1">
        <f>IF(ISTEXT(D17),MAX($C$4:$C16)+1,"")</f>
        <v>12</v>
      </c>
      <c r="D17" s="192" t="s">
        <v>10</v>
      </c>
      <c r="E17" s="39" t="s">
        <v>869</v>
      </c>
      <c r="F17" s="357" t="s">
        <v>43</v>
      </c>
      <c r="G17" s="358" t="s">
        <v>82</v>
      </c>
      <c r="H17" s="366">
        <f>COUNTIFS(D:D,"=Important",F:F,"=Exception")</f>
        <v>0</v>
      </c>
      <c r="I17" s="369">
        <f t="shared" si="1"/>
        <v>2</v>
      </c>
      <c r="J17" s="370">
        <f t="shared" si="2"/>
        <v>0</v>
      </c>
      <c r="K17" s="362">
        <f t="shared" si="0"/>
        <v>0</v>
      </c>
      <c r="L17" s="162"/>
    </row>
    <row r="18" spans="2:12" ht="30" customHeight="1" x14ac:dyDescent="0.3">
      <c r="B18" s="33" t="str">
        <f t="shared" si="3"/>
        <v>LDAnl</v>
      </c>
      <c r="C18" s="1">
        <f>IF(ISTEXT(D18),MAX($C$4:$C17)+1,"")</f>
        <v>13</v>
      </c>
      <c r="D18" s="192" t="s">
        <v>9</v>
      </c>
      <c r="E18" s="39" t="s">
        <v>870</v>
      </c>
      <c r="F18" s="357" t="s">
        <v>43</v>
      </c>
      <c r="G18" s="358" t="s">
        <v>84</v>
      </c>
      <c r="H18" s="366">
        <f>COUNTIFS(D:D,"=Minimal",F:F,"=Select From Drop Down")</f>
        <v>0</v>
      </c>
      <c r="I18" s="369">
        <f t="shared" si="1"/>
        <v>3</v>
      </c>
      <c r="J18" s="370">
        <f t="shared" si="2"/>
        <v>0</v>
      </c>
      <c r="K18" s="362">
        <f t="shared" si="0"/>
        <v>0</v>
      </c>
      <c r="L18" s="162"/>
    </row>
    <row r="19" spans="2:12" ht="30" customHeight="1" x14ac:dyDescent="0.3">
      <c r="B19" s="33" t="str">
        <f t="shared" si="3"/>
        <v>LDAnl</v>
      </c>
      <c r="C19" s="1">
        <f>IF(ISTEXT(D19),MAX($C$4:$C18)+1,"")</f>
        <v>14</v>
      </c>
      <c r="D19" s="192" t="s">
        <v>9</v>
      </c>
      <c r="E19" s="37" t="s">
        <v>871</v>
      </c>
      <c r="F19" s="357" t="s">
        <v>43</v>
      </c>
      <c r="G19" s="358" t="s">
        <v>86</v>
      </c>
      <c r="H19" s="366">
        <f>COUNTIFS(D:D,"=Minimal",F:F,"=Function Available")</f>
        <v>0</v>
      </c>
      <c r="I19" s="369">
        <f t="shared" si="1"/>
        <v>3</v>
      </c>
      <c r="J19" s="370">
        <f t="shared" si="2"/>
        <v>0</v>
      </c>
      <c r="K19" s="362">
        <f t="shared" si="0"/>
        <v>0</v>
      </c>
      <c r="L19" s="162"/>
    </row>
    <row r="20" spans="2:12" ht="30" customHeight="1" x14ac:dyDescent="0.3">
      <c r="B20" s="35" t="str">
        <f t="shared" si="3"/>
        <v/>
      </c>
      <c r="C20" s="35" t="str">
        <f>IF(ISTEXT(D20),MAX($C$5:$C19)+1,"")</f>
        <v/>
      </c>
      <c r="D20" s="2"/>
      <c r="E20" s="38" t="s">
        <v>872</v>
      </c>
      <c r="F20" s="86"/>
      <c r="G20" s="28"/>
      <c r="H20" s="28"/>
      <c r="I20" s="28"/>
      <c r="J20" s="28"/>
      <c r="K20" s="28"/>
      <c r="L20" s="28"/>
    </row>
    <row r="21" spans="2:12" ht="30" customHeight="1" x14ac:dyDescent="0.3">
      <c r="B21" s="33" t="str">
        <f t="shared" si="3"/>
        <v>LDAnl</v>
      </c>
      <c r="C21" s="1">
        <f>IF(ISTEXT(D21),MAX($C$4:$C19)+1,"")</f>
        <v>15</v>
      </c>
      <c r="D21" s="192" t="s">
        <v>10</v>
      </c>
      <c r="E21" s="41" t="s">
        <v>873</v>
      </c>
      <c r="F21" s="357" t="s">
        <v>43</v>
      </c>
      <c r="G21" s="358" t="s">
        <v>87</v>
      </c>
      <c r="H21" s="366">
        <f>COUNTIFS(D:D,"=Minimal",F:F,"=Function Not Available")</f>
        <v>0</v>
      </c>
      <c r="I21" s="369">
        <f t="shared" si="1"/>
        <v>2</v>
      </c>
      <c r="J21" s="370">
        <f t="shared" si="2"/>
        <v>0</v>
      </c>
      <c r="K21" s="362">
        <f t="shared" si="0"/>
        <v>0</v>
      </c>
      <c r="L21" s="162"/>
    </row>
    <row r="22" spans="2:12" ht="30" customHeight="1" x14ac:dyDescent="0.3">
      <c r="B22" s="33" t="str">
        <f t="shared" si="3"/>
        <v>LDAnl</v>
      </c>
      <c r="C22" s="1">
        <f>IF(ISTEXT(D22),MAX($C$4:$C21)+1,"")</f>
        <v>16</v>
      </c>
      <c r="D22" s="192" t="s">
        <v>10</v>
      </c>
      <c r="E22" s="39" t="s">
        <v>384</v>
      </c>
      <c r="F22" s="357" t="s">
        <v>43</v>
      </c>
      <c r="G22" s="358" t="s">
        <v>88</v>
      </c>
      <c r="H22" s="366">
        <f>COUNTIFS(D:D,"=Minimal",F:F,"=Exception")</f>
        <v>0</v>
      </c>
      <c r="I22" s="369">
        <f t="shared" si="1"/>
        <v>2</v>
      </c>
      <c r="J22" s="370">
        <f t="shared" si="2"/>
        <v>0</v>
      </c>
      <c r="K22" s="362">
        <f t="shared" si="0"/>
        <v>0</v>
      </c>
      <c r="L22" s="162"/>
    </row>
    <row r="23" spans="2:12" ht="30" customHeight="1" x14ac:dyDescent="0.3">
      <c r="B23" s="33" t="str">
        <f t="shared" si="3"/>
        <v>LDAnl</v>
      </c>
      <c r="C23" s="1">
        <f>IF(ISTEXT(D23),MAX($C$4:$C22)+1,"")</f>
        <v>17</v>
      </c>
      <c r="D23" s="192" t="s">
        <v>10</v>
      </c>
      <c r="E23" s="39" t="s">
        <v>874</v>
      </c>
      <c r="F23" s="357" t="s">
        <v>43</v>
      </c>
      <c r="G23" s="358"/>
      <c r="H23" s="365"/>
      <c r="I23" s="369">
        <f t="shared" si="1"/>
        <v>2</v>
      </c>
      <c r="J23" s="370">
        <f t="shared" si="2"/>
        <v>0</v>
      </c>
      <c r="K23" s="362">
        <f t="shared" si="0"/>
        <v>0</v>
      </c>
      <c r="L23" s="162"/>
    </row>
    <row r="24" spans="2:12" ht="30" customHeight="1" x14ac:dyDescent="0.3">
      <c r="B24" s="33" t="str">
        <f t="shared" si="3"/>
        <v>LDAnl</v>
      </c>
      <c r="C24" s="1">
        <f>IF(ISTEXT(D24),MAX($C$4:$C23)+1,"")</f>
        <v>18</v>
      </c>
      <c r="D24" s="192" t="s">
        <v>10</v>
      </c>
      <c r="E24" s="39" t="s">
        <v>875</v>
      </c>
      <c r="F24" s="357" t="s">
        <v>43</v>
      </c>
      <c r="G24" s="358"/>
      <c r="H24" s="365"/>
      <c r="I24" s="369">
        <f t="shared" si="1"/>
        <v>2</v>
      </c>
      <c r="J24" s="370">
        <f t="shared" si="2"/>
        <v>0</v>
      </c>
      <c r="K24" s="362">
        <f t="shared" si="0"/>
        <v>0</v>
      </c>
      <c r="L24" s="162"/>
    </row>
    <row r="25" spans="2:12" ht="30" customHeight="1" x14ac:dyDescent="0.3">
      <c r="B25" s="33" t="str">
        <f t="shared" si="3"/>
        <v>LDAnl</v>
      </c>
      <c r="C25" s="1">
        <f>IF(ISTEXT(D25),MAX($C$4:$C24)+1,"")</f>
        <v>19</v>
      </c>
      <c r="D25" s="192" t="s">
        <v>9</v>
      </c>
      <c r="E25" s="39" t="s">
        <v>876</v>
      </c>
      <c r="F25" s="357" t="s">
        <v>43</v>
      </c>
      <c r="G25" s="358"/>
      <c r="H25" s="365"/>
      <c r="I25" s="369">
        <f t="shared" si="1"/>
        <v>3</v>
      </c>
      <c r="J25" s="370">
        <f t="shared" si="2"/>
        <v>0</v>
      </c>
      <c r="K25" s="362">
        <f t="shared" si="0"/>
        <v>0</v>
      </c>
      <c r="L25" s="162"/>
    </row>
    <row r="26" spans="2:12" ht="30" customHeight="1" x14ac:dyDescent="0.3">
      <c r="B26" s="33" t="str">
        <f t="shared" si="3"/>
        <v>LDAnl</v>
      </c>
      <c r="C26" s="1">
        <f>IF(ISTEXT(D26),MAX($C$4:$C25)+1,"")</f>
        <v>20</v>
      </c>
      <c r="D26" s="192" t="s">
        <v>9</v>
      </c>
      <c r="E26" s="39" t="s">
        <v>877</v>
      </c>
      <c r="F26" s="357" t="s">
        <v>43</v>
      </c>
      <c r="G26" s="358"/>
      <c r="H26" s="365"/>
      <c r="I26" s="369">
        <f t="shared" si="1"/>
        <v>3</v>
      </c>
      <c r="J26" s="370">
        <f t="shared" si="2"/>
        <v>0</v>
      </c>
      <c r="K26" s="362">
        <f t="shared" si="0"/>
        <v>0</v>
      </c>
      <c r="L26" s="162"/>
    </row>
    <row r="27" spans="2:12" ht="30" customHeight="1" x14ac:dyDescent="0.3">
      <c r="B27" s="33" t="str">
        <f t="shared" si="3"/>
        <v>LDAnl</v>
      </c>
      <c r="C27" s="1">
        <f>IF(ISTEXT(D27),MAX($C$4:$C26)+1,"")</f>
        <v>21</v>
      </c>
      <c r="D27" s="192" t="s">
        <v>9</v>
      </c>
      <c r="E27" s="39" t="s">
        <v>878</v>
      </c>
      <c r="F27" s="357" t="s">
        <v>43</v>
      </c>
      <c r="G27" s="389"/>
      <c r="H27" s="403"/>
      <c r="I27" s="372">
        <f t="shared" si="1"/>
        <v>3</v>
      </c>
      <c r="J27" s="373">
        <f t="shared" si="2"/>
        <v>0</v>
      </c>
      <c r="K27" s="362">
        <f t="shared" si="0"/>
        <v>0</v>
      </c>
      <c r="L27" s="162"/>
    </row>
    <row r="28" spans="2:12" ht="30" customHeight="1" x14ac:dyDescent="0.3">
      <c r="B28" s="33" t="str">
        <f t="shared" si="3"/>
        <v>LDAnl</v>
      </c>
      <c r="C28" s="1">
        <f>IF(ISTEXT(D28),MAX($C$4:$C27)+1,"")</f>
        <v>22</v>
      </c>
      <c r="D28" s="192" t="s">
        <v>9</v>
      </c>
      <c r="E28" s="40" t="s">
        <v>879</v>
      </c>
      <c r="F28" s="357" t="s">
        <v>43</v>
      </c>
      <c r="G28" s="367"/>
      <c r="H28" s="405"/>
      <c r="I28" s="360">
        <f t="shared" si="1"/>
        <v>3</v>
      </c>
      <c r="J28" s="361">
        <f t="shared" si="2"/>
        <v>0</v>
      </c>
      <c r="K28" s="362">
        <f t="shared" si="0"/>
        <v>0</v>
      </c>
      <c r="L28" s="162"/>
    </row>
    <row r="29" spans="2:12" ht="30" customHeight="1" x14ac:dyDescent="0.3">
      <c r="B29" s="33" t="str">
        <f t="shared" si="3"/>
        <v>LDAnl</v>
      </c>
      <c r="C29" s="1">
        <f>IF(ISTEXT(D29),MAX($C$4:$C28)+1,"")</f>
        <v>23</v>
      </c>
      <c r="D29" s="192" t="s">
        <v>9</v>
      </c>
      <c r="E29" s="40" t="s">
        <v>880</v>
      </c>
      <c r="F29" s="357" t="s">
        <v>43</v>
      </c>
      <c r="G29" s="358"/>
      <c r="H29" s="365"/>
      <c r="I29" s="369">
        <f t="shared" si="1"/>
        <v>3</v>
      </c>
      <c r="J29" s="370">
        <f t="shared" si="2"/>
        <v>0</v>
      </c>
      <c r="K29" s="362">
        <f t="shared" si="0"/>
        <v>0</v>
      </c>
      <c r="L29" s="162"/>
    </row>
    <row r="30" spans="2:12" ht="30" customHeight="1" x14ac:dyDescent="0.3">
      <c r="B30" s="33" t="str">
        <f t="shared" si="3"/>
        <v>LDAnl</v>
      </c>
      <c r="C30" s="1">
        <f>IF(ISTEXT(D30),MAX($C$4:$C29)+1,"")</f>
        <v>24</v>
      </c>
      <c r="D30" s="192" t="s">
        <v>10</v>
      </c>
      <c r="E30" s="37" t="s">
        <v>881</v>
      </c>
      <c r="F30" s="357" t="s">
        <v>43</v>
      </c>
      <c r="G30" s="389"/>
      <c r="H30" s="403"/>
      <c r="I30" s="372">
        <f t="shared" si="1"/>
        <v>2</v>
      </c>
      <c r="J30" s="373">
        <f t="shared" si="2"/>
        <v>0</v>
      </c>
      <c r="K30" s="362">
        <f t="shared" si="0"/>
        <v>0</v>
      </c>
      <c r="L30" s="162"/>
    </row>
    <row r="31" spans="2:12" ht="30" customHeight="1" x14ac:dyDescent="0.3">
      <c r="B31" s="35" t="str">
        <f>IF(C31="","",$B$4)</f>
        <v/>
      </c>
      <c r="C31" s="35" t="str">
        <f>IF(ISTEXT(D31),MAX($C$5:$C30)+1,"")</f>
        <v/>
      </c>
      <c r="D31" s="2"/>
      <c r="E31" s="38" t="s">
        <v>882</v>
      </c>
      <c r="F31" s="86"/>
      <c r="G31" s="28"/>
      <c r="H31" s="28"/>
      <c r="I31" s="28"/>
      <c r="J31" s="28"/>
      <c r="K31" s="28"/>
      <c r="L31" s="28"/>
    </row>
    <row r="32" spans="2:12" ht="30" customHeight="1" x14ac:dyDescent="0.3">
      <c r="B32" s="33" t="str">
        <f t="shared" si="3"/>
        <v>LDAnl</v>
      </c>
      <c r="C32" s="1">
        <f>IF(ISTEXT(D32),MAX($C$4:$C30)+1,"")</f>
        <v>25</v>
      </c>
      <c r="D32" s="192" t="s">
        <v>9</v>
      </c>
      <c r="E32" s="41" t="s">
        <v>883</v>
      </c>
      <c r="F32" s="357" t="s">
        <v>43</v>
      </c>
      <c r="G32" s="367"/>
      <c r="H32" s="405"/>
      <c r="I32" s="360">
        <f t="shared" si="1"/>
        <v>3</v>
      </c>
      <c r="J32" s="361">
        <f t="shared" si="2"/>
        <v>0</v>
      </c>
      <c r="K32" s="362">
        <f t="shared" si="0"/>
        <v>0</v>
      </c>
      <c r="L32" s="162"/>
    </row>
    <row r="33" spans="2:12" ht="30" customHeight="1" x14ac:dyDescent="0.3">
      <c r="B33" s="33" t="str">
        <f t="shared" si="3"/>
        <v>LDAnl</v>
      </c>
      <c r="C33" s="1">
        <f>IF(ISTEXT(D33),MAX($C$4:$C32)+1,"")</f>
        <v>26</v>
      </c>
      <c r="D33" s="192" t="s">
        <v>9</v>
      </c>
      <c r="E33" s="39" t="s">
        <v>884</v>
      </c>
      <c r="F33" s="357" t="s">
        <v>43</v>
      </c>
      <c r="G33" s="358"/>
      <c r="H33" s="365"/>
      <c r="I33" s="369">
        <f t="shared" si="1"/>
        <v>3</v>
      </c>
      <c r="J33" s="370">
        <f t="shared" si="2"/>
        <v>0</v>
      </c>
      <c r="K33" s="362">
        <f t="shared" si="0"/>
        <v>0</v>
      </c>
      <c r="L33" s="162"/>
    </row>
    <row r="34" spans="2:12" ht="30.6" customHeight="1" x14ac:dyDescent="0.3">
      <c r="B34" s="33" t="str">
        <f t="shared" si="3"/>
        <v>LDAnl</v>
      </c>
      <c r="C34" s="1">
        <f>IF(ISTEXT(D34),MAX($C$4:$C33)+1,"")</f>
        <v>27</v>
      </c>
      <c r="D34" s="192" t="s">
        <v>9</v>
      </c>
      <c r="E34" s="39" t="s">
        <v>885</v>
      </c>
      <c r="F34" s="357" t="s">
        <v>43</v>
      </c>
      <c r="G34" s="358"/>
      <c r="H34" s="365"/>
      <c r="I34" s="369">
        <f t="shared" si="1"/>
        <v>3</v>
      </c>
      <c r="J34" s="370">
        <f t="shared" si="2"/>
        <v>0</v>
      </c>
      <c r="K34" s="362">
        <f t="shared" si="0"/>
        <v>0</v>
      </c>
      <c r="L34" s="162"/>
    </row>
    <row r="35" spans="2:12" ht="30" customHeight="1" x14ac:dyDescent="0.3">
      <c r="B35" s="33" t="str">
        <f t="shared" si="3"/>
        <v>LDAnl</v>
      </c>
      <c r="C35" s="1">
        <f>IF(ISTEXT(D35),MAX($C$4:$C34)+1,"")</f>
        <v>28</v>
      </c>
      <c r="D35" s="192" t="s">
        <v>9</v>
      </c>
      <c r="E35" s="39" t="s">
        <v>886</v>
      </c>
      <c r="F35" s="357" t="s">
        <v>43</v>
      </c>
      <c r="G35" s="358"/>
      <c r="H35" s="365"/>
      <c r="I35" s="369">
        <f t="shared" si="1"/>
        <v>3</v>
      </c>
      <c r="J35" s="370">
        <f t="shared" si="2"/>
        <v>0</v>
      </c>
      <c r="K35" s="362">
        <f t="shared" si="0"/>
        <v>0</v>
      </c>
      <c r="L35" s="162"/>
    </row>
    <row r="36" spans="2:12" ht="30" customHeight="1" x14ac:dyDescent="0.3">
      <c r="B36" s="33" t="str">
        <f t="shared" si="3"/>
        <v>LDAnl</v>
      </c>
      <c r="C36" s="1">
        <f>IF(ISTEXT(D36),MAX($C$4:$C35)+1,"")</f>
        <v>29</v>
      </c>
      <c r="D36" s="192" t="s">
        <v>9</v>
      </c>
      <c r="E36" s="39" t="s">
        <v>887</v>
      </c>
      <c r="F36" s="357" t="s">
        <v>43</v>
      </c>
      <c r="G36" s="358"/>
      <c r="H36" s="365"/>
      <c r="I36" s="369">
        <f t="shared" si="1"/>
        <v>3</v>
      </c>
      <c r="J36" s="370">
        <f t="shared" si="2"/>
        <v>0</v>
      </c>
      <c r="K36" s="362">
        <f t="shared" si="0"/>
        <v>0</v>
      </c>
      <c r="L36" s="162"/>
    </row>
    <row r="37" spans="2:12" ht="30" customHeight="1" x14ac:dyDescent="0.3">
      <c r="B37" s="33" t="str">
        <f t="shared" si="3"/>
        <v>LDAnl</v>
      </c>
      <c r="C37" s="1">
        <f>IF(ISTEXT(D37),MAX($C$4:$C36)+1,"")</f>
        <v>30</v>
      </c>
      <c r="D37" s="192" t="s">
        <v>9</v>
      </c>
      <c r="E37" s="45" t="s">
        <v>888</v>
      </c>
      <c r="F37" s="357" t="s">
        <v>43</v>
      </c>
      <c r="G37" s="358"/>
      <c r="H37" s="365"/>
      <c r="I37" s="369">
        <f t="shared" si="1"/>
        <v>3</v>
      </c>
      <c r="J37" s="370">
        <f t="shared" si="2"/>
        <v>0</v>
      </c>
      <c r="K37" s="362">
        <f t="shared" si="0"/>
        <v>0</v>
      </c>
      <c r="L37" s="162"/>
    </row>
    <row r="38" spans="2:12" ht="30" customHeight="1" x14ac:dyDescent="0.3">
      <c r="B38" s="33" t="str">
        <f t="shared" si="3"/>
        <v>LDAnl</v>
      </c>
      <c r="C38" s="1">
        <f>IF(ISTEXT(D38),MAX($C$4:$C37)+1,"")</f>
        <v>31</v>
      </c>
      <c r="D38" s="192" t="s">
        <v>10</v>
      </c>
      <c r="E38" s="40" t="s">
        <v>889</v>
      </c>
      <c r="F38" s="357" t="s">
        <v>43</v>
      </c>
      <c r="G38" s="358"/>
      <c r="H38" s="365"/>
      <c r="I38" s="369">
        <f t="shared" si="1"/>
        <v>2</v>
      </c>
      <c r="J38" s="370">
        <f t="shared" si="2"/>
        <v>0</v>
      </c>
      <c r="K38" s="362">
        <f t="shared" si="0"/>
        <v>0</v>
      </c>
      <c r="L38" s="162"/>
    </row>
    <row r="39" spans="2:12" ht="30" customHeight="1" x14ac:dyDescent="0.3">
      <c r="B39" s="33" t="str">
        <f t="shared" ref="B39:B76" si="4">IF(C39="","",$B$4)</f>
        <v>LDAnl</v>
      </c>
      <c r="C39" s="1">
        <f>IF(ISTEXT(D39),MAX($C$4:$C38)+1,"")</f>
        <v>32</v>
      </c>
      <c r="D39" s="192" t="s">
        <v>10</v>
      </c>
      <c r="E39" s="40" t="s">
        <v>890</v>
      </c>
      <c r="F39" s="357" t="s">
        <v>43</v>
      </c>
      <c r="G39" s="358"/>
      <c r="H39" s="365"/>
      <c r="I39" s="369">
        <f t="shared" si="1"/>
        <v>2</v>
      </c>
      <c r="J39" s="370">
        <f t="shared" si="2"/>
        <v>0</v>
      </c>
      <c r="K39" s="362">
        <f t="shared" si="0"/>
        <v>0</v>
      </c>
      <c r="L39" s="162"/>
    </row>
    <row r="40" spans="2:12" ht="30" customHeight="1" x14ac:dyDescent="0.3">
      <c r="B40" s="33" t="str">
        <f t="shared" si="4"/>
        <v>LDAnl</v>
      </c>
      <c r="C40" s="1">
        <f>IF(ISTEXT(D40),MAX($C$4:$C39)+1,"")</f>
        <v>33</v>
      </c>
      <c r="D40" s="192" t="s">
        <v>10</v>
      </c>
      <c r="E40" s="40" t="s">
        <v>891</v>
      </c>
      <c r="F40" s="357" t="s">
        <v>43</v>
      </c>
      <c r="G40" s="358"/>
      <c r="H40" s="365"/>
      <c r="I40" s="369">
        <f t="shared" si="1"/>
        <v>2</v>
      </c>
      <c r="J40" s="370">
        <f t="shared" si="2"/>
        <v>0</v>
      </c>
      <c r="K40" s="362">
        <f t="shared" si="0"/>
        <v>0</v>
      </c>
      <c r="L40" s="162"/>
    </row>
    <row r="41" spans="2:12" ht="30" customHeight="1" x14ac:dyDescent="0.3">
      <c r="B41" s="33" t="str">
        <f t="shared" si="4"/>
        <v>LDAnl</v>
      </c>
      <c r="C41" s="1">
        <f>IF(ISTEXT(D41),MAX($C$4:$C40)+1,"")</f>
        <v>34</v>
      </c>
      <c r="D41" s="192" t="s">
        <v>10</v>
      </c>
      <c r="E41" s="40" t="s">
        <v>892</v>
      </c>
      <c r="F41" s="357" t="s">
        <v>43</v>
      </c>
      <c r="G41" s="358"/>
      <c r="H41" s="365"/>
      <c r="I41" s="369">
        <f t="shared" si="1"/>
        <v>2</v>
      </c>
      <c r="J41" s="370">
        <f t="shared" si="2"/>
        <v>0</v>
      </c>
      <c r="K41" s="362">
        <f t="shared" si="0"/>
        <v>0</v>
      </c>
      <c r="L41" s="162"/>
    </row>
    <row r="42" spans="2:12" ht="30" customHeight="1" x14ac:dyDescent="0.3">
      <c r="B42" s="33" t="str">
        <f t="shared" si="4"/>
        <v>LDAnl</v>
      </c>
      <c r="C42" s="1">
        <f>IF(ISTEXT(D42),MAX($C$4:$C41)+1,"")</f>
        <v>35</v>
      </c>
      <c r="D42" s="192" t="s">
        <v>10</v>
      </c>
      <c r="E42" s="40" t="s">
        <v>893</v>
      </c>
      <c r="F42" s="357" t="s">
        <v>43</v>
      </c>
      <c r="G42" s="358"/>
      <c r="H42" s="365"/>
      <c r="I42" s="369">
        <f t="shared" si="1"/>
        <v>2</v>
      </c>
      <c r="J42" s="370">
        <f t="shared" si="2"/>
        <v>0</v>
      </c>
      <c r="K42" s="362">
        <f t="shared" si="0"/>
        <v>0</v>
      </c>
      <c r="L42" s="162"/>
    </row>
    <row r="43" spans="2:12" ht="30" customHeight="1" x14ac:dyDescent="0.3">
      <c r="B43" s="33" t="str">
        <f t="shared" si="4"/>
        <v>LDAnl</v>
      </c>
      <c r="C43" s="1">
        <f>IF(ISTEXT(D43),MAX($C$4:$C42)+1,"")</f>
        <v>36</v>
      </c>
      <c r="D43" s="192" t="s">
        <v>9</v>
      </c>
      <c r="E43" s="37" t="s">
        <v>894</v>
      </c>
      <c r="F43" s="357" t="s">
        <v>43</v>
      </c>
      <c r="G43" s="358"/>
      <c r="H43" s="365"/>
      <c r="I43" s="369">
        <f t="shared" si="1"/>
        <v>3</v>
      </c>
      <c r="J43" s="370">
        <f t="shared" si="2"/>
        <v>0</v>
      </c>
      <c r="K43" s="362">
        <f t="shared" si="0"/>
        <v>0</v>
      </c>
      <c r="L43" s="162"/>
    </row>
    <row r="44" spans="2:12" ht="30" customHeight="1" x14ac:dyDescent="0.3">
      <c r="B44" s="35" t="str">
        <f t="shared" si="4"/>
        <v/>
      </c>
      <c r="C44" s="35" t="str">
        <f>IF(ISTEXT(D44),MAX($C$5:$C43)+1,"")</f>
        <v/>
      </c>
      <c r="D44" s="2"/>
      <c r="E44" s="38" t="s">
        <v>895</v>
      </c>
      <c r="F44" s="86"/>
      <c r="G44" s="28"/>
      <c r="H44" s="28"/>
      <c r="I44" s="28"/>
      <c r="J44" s="28"/>
      <c r="K44" s="28"/>
      <c r="L44" s="28"/>
    </row>
    <row r="45" spans="2:12" ht="30" customHeight="1" x14ac:dyDescent="0.3">
      <c r="B45" s="33" t="str">
        <f t="shared" si="4"/>
        <v>LDAnl</v>
      </c>
      <c r="C45" s="1">
        <f>IF(ISTEXT(D45),MAX($C$4:$C43)+1,"")</f>
        <v>37</v>
      </c>
      <c r="D45" s="192" t="s">
        <v>10</v>
      </c>
      <c r="E45" s="41" t="s">
        <v>896</v>
      </c>
      <c r="F45" s="357" t="s">
        <v>43</v>
      </c>
      <c r="G45" s="358"/>
      <c r="H45" s="365"/>
      <c r="I45" s="369">
        <f t="shared" si="1"/>
        <v>2</v>
      </c>
      <c r="J45" s="370">
        <f t="shared" si="2"/>
        <v>0</v>
      </c>
      <c r="K45" s="362">
        <f t="shared" si="0"/>
        <v>0</v>
      </c>
      <c r="L45" s="162"/>
    </row>
    <row r="46" spans="2:12" ht="30" customHeight="1" x14ac:dyDescent="0.3">
      <c r="B46" s="33" t="str">
        <f t="shared" si="4"/>
        <v>LDAnl</v>
      </c>
      <c r="C46" s="1">
        <f>IF(ISTEXT(D46),MAX($C$4:$C45)+1,"")</f>
        <v>38</v>
      </c>
      <c r="D46" s="192" t="s">
        <v>10</v>
      </c>
      <c r="E46" s="39" t="s">
        <v>897</v>
      </c>
      <c r="F46" s="357" t="s">
        <v>43</v>
      </c>
      <c r="G46" s="358"/>
      <c r="H46" s="365"/>
      <c r="I46" s="369">
        <f t="shared" si="1"/>
        <v>2</v>
      </c>
      <c r="J46" s="370">
        <f t="shared" si="2"/>
        <v>0</v>
      </c>
      <c r="K46" s="362">
        <f t="shared" si="0"/>
        <v>0</v>
      </c>
      <c r="L46" s="162"/>
    </row>
    <row r="47" spans="2:12" ht="30" customHeight="1" x14ac:dyDescent="0.3">
      <c r="B47" s="33" t="str">
        <f t="shared" si="4"/>
        <v>LDAnl</v>
      </c>
      <c r="C47" s="1">
        <f>IF(ISTEXT(D47),MAX($C$4:$C46)+1,"")</f>
        <v>39</v>
      </c>
      <c r="D47" s="192" t="s">
        <v>10</v>
      </c>
      <c r="E47" s="39" t="s">
        <v>898</v>
      </c>
      <c r="F47" s="357" t="s">
        <v>43</v>
      </c>
      <c r="G47" s="358"/>
      <c r="H47" s="365"/>
      <c r="I47" s="369">
        <f t="shared" si="1"/>
        <v>2</v>
      </c>
      <c r="J47" s="370">
        <f t="shared" si="2"/>
        <v>0</v>
      </c>
      <c r="K47" s="362">
        <f t="shared" si="0"/>
        <v>0</v>
      </c>
      <c r="L47" s="162"/>
    </row>
    <row r="48" spans="2:12" ht="30" customHeight="1" x14ac:dyDescent="0.3">
      <c r="B48" s="33" t="str">
        <f t="shared" si="4"/>
        <v>LDAnl</v>
      </c>
      <c r="C48" s="1">
        <f>IF(ISTEXT(D48),MAX($C$4:$C47)+1,"")</f>
        <v>40</v>
      </c>
      <c r="D48" s="192" t="s">
        <v>10</v>
      </c>
      <c r="E48" s="39" t="s">
        <v>899</v>
      </c>
      <c r="F48" s="357" t="s">
        <v>43</v>
      </c>
      <c r="G48" s="358"/>
      <c r="H48" s="365"/>
      <c r="I48" s="369">
        <f t="shared" si="1"/>
        <v>2</v>
      </c>
      <c r="J48" s="370">
        <f t="shared" si="2"/>
        <v>0</v>
      </c>
      <c r="K48" s="362">
        <f t="shared" si="0"/>
        <v>0</v>
      </c>
      <c r="L48" s="162"/>
    </row>
    <row r="49" spans="2:12" ht="30" customHeight="1" x14ac:dyDescent="0.3">
      <c r="B49" s="35" t="str">
        <f>IF(C49="","",$B$4)</f>
        <v/>
      </c>
      <c r="C49" s="35" t="str">
        <f>IF(ISTEXT(D49),MAX($C$5:$C48)+1,"")</f>
        <v/>
      </c>
      <c r="D49" s="2"/>
      <c r="E49" s="38" t="s">
        <v>900</v>
      </c>
      <c r="F49" s="86"/>
      <c r="G49" s="28"/>
      <c r="H49" s="28"/>
      <c r="I49" s="28"/>
      <c r="J49" s="28"/>
      <c r="K49" s="28"/>
      <c r="L49" s="28"/>
    </row>
    <row r="50" spans="2:12" ht="30" customHeight="1" x14ac:dyDescent="0.3">
      <c r="B50" s="33" t="str">
        <f t="shared" si="4"/>
        <v>LDAnl</v>
      </c>
      <c r="C50" s="1">
        <f>IF(ISTEXT(D50),MAX($C$4:$C48)+1,"")</f>
        <v>41</v>
      </c>
      <c r="D50" s="192" t="s">
        <v>9</v>
      </c>
      <c r="E50" s="41" t="s">
        <v>218</v>
      </c>
      <c r="F50" s="357" t="s">
        <v>43</v>
      </c>
      <c r="G50" s="358"/>
      <c r="H50" s="365"/>
      <c r="I50" s="369">
        <f t="shared" si="1"/>
        <v>3</v>
      </c>
      <c r="J50" s="370">
        <f t="shared" si="2"/>
        <v>0</v>
      </c>
      <c r="K50" s="362">
        <f t="shared" si="0"/>
        <v>0</v>
      </c>
      <c r="L50" s="162"/>
    </row>
    <row r="51" spans="2:12" ht="30" customHeight="1" x14ac:dyDescent="0.3">
      <c r="B51" s="33" t="str">
        <f t="shared" si="4"/>
        <v>LDAnl</v>
      </c>
      <c r="C51" s="1">
        <f>IF(ISTEXT(D51),MAX($C$4:$C50)+1,"")</f>
        <v>42</v>
      </c>
      <c r="D51" s="192" t="s">
        <v>9</v>
      </c>
      <c r="E51" s="39" t="s">
        <v>227</v>
      </c>
      <c r="F51" s="357" t="s">
        <v>43</v>
      </c>
      <c r="G51" s="358"/>
      <c r="H51" s="365"/>
      <c r="I51" s="369">
        <f t="shared" si="1"/>
        <v>3</v>
      </c>
      <c r="J51" s="370">
        <f t="shared" si="2"/>
        <v>0</v>
      </c>
      <c r="K51" s="362">
        <f t="shared" si="0"/>
        <v>0</v>
      </c>
      <c r="L51" s="162"/>
    </row>
    <row r="52" spans="2:12" ht="30" customHeight="1" x14ac:dyDescent="0.3">
      <c r="B52" s="33" t="str">
        <f t="shared" si="4"/>
        <v>LDAnl</v>
      </c>
      <c r="C52" s="1">
        <f>IF(ISTEXT(D52),MAX($C$4:$C51)+1,"")</f>
        <v>43</v>
      </c>
      <c r="D52" s="192" t="s">
        <v>9</v>
      </c>
      <c r="E52" s="39" t="s">
        <v>223</v>
      </c>
      <c r="F52" s="357" t="s">
        <v>43</v>
      </c>
      <c r="G52" s="358"/>
      <c r="H52" s="365"/>
      <c r="I52" s="369">
        <f t="shared" si="1"/>
        <v>3</v>
      </c>
      <c r="J52" s="370">
        <f t="shared" si="2"/>
        <v>0</v>
      </c>
      <c r="K52" s="362">
        <f t="shared" si="0"/>
        <v>0</v>
      </c>
      <c r="L52" s="162"/>
    </row>
    <row r="53" spans="2:12" ht="30" customHeight="1" x14ac:dyDescent="0.3">
      <c r="B53" s="33" t="str">
        <f t="shared" si="4"/>
        <v>LDAnl</v>
      </c>
      <c r="C53" s="1">
        <f>IF(ISTEXT(D53),MAX($C$4:$C52)+1,"")</f>
        <v>44</v>
      </c>
      <c r="D53" s="192" t="s">
        <v>9</v>
      </c>
      <c r="E53" s="39" t="s">
        <v>901</v>
      </c>
      <c r="F53" s="357" t="s">
        <v>43</v>
      </c>
      <c r="G53" s="358"/>
      <c r="H53" s="365"/>
      <c r="I53" s="369">
        <f t="shared" si="1"/>
        <v>3</v>
      </c>
      <c r="J53" s="370">
        <f t="shared" si="2"/>
        <v>0</v>
      </c>
      <c r="K53" s="362">
        <f t="shared" si="0"/>
        <v>0</v>
      </c>
      <c r="L53" s="162"/>
    </row>
    <row r="54" spans="2:12" ht="30" customHeight="1" x14ac:dyDescent="0.3">
      <c r="B54" s="33" t="str">
        <f t="shared" si="4"/>
        <v>LDAnl</v>
      </c>
      <c r="C54" s="1">
        <f>IF(ISTEXT(D54),MAX($C$4:$C53)+1,"")</f>
        <v>45</v>
      </c>
      <c r="D54" s="192" t="s">
        <v>9</v>
      </c>
      <c r="E54" s="39" t="s">
        <v>220</v>
      </c>
      <c r="F54" s="357" t="s">
        <v>43</v>
      </c>
      <c r="G54" s="358"/>
      <c r="H54" s="365"/>
      <c r="I54" s="369">
        <f t="shared" si="1"/>
        <v>3</v>
      </c>
      <c r="J54" s="370">
        <f t="shared" si="2"/>
        <v>0</v>
      </c>
      <c r="K54" s="362">
        <f t="shared" si="0"/>
        <v>0</v>
      </c>
      <c r="L54" s="162"/>
    </row>
    <row r="55" spans="2:12" ht="30" customHeight="1" x14ac:dyDescent="0.3">
      <c r="B55" s="33" t="str">
        <f t="shared" si="4"/>
        <v>LDAnl</v>
      </c>
      <c r="C55" s="1">
        <f>IF(ISTEXT(D55),MAX($C$4:$C54)+1,"")</f>
        <v>46</v>
      </c>
      <c r="D55" s="192" t="s">
        <v>9</v>
      </c>
      <c r="E55" s="39" t="s">
        <v>902</v>
      </c>
      <c r="F55" s="357" t="s">
        <v>43</v>
      </c>
      <c r="G55" s="358"/>
      <c r="H55" s="365"/>
      <c r="I55" s="369">
        <f t="shared" si="1"/>
        <v>3</v>
      </c>
      <c r="J55" s="370">
        <f t="shared" si="2"/>
        <v>0</v>
      </c>
      <c r="K55" s="362">
        <f t="shared" si="0"/>
        <v>0</v>
      </c>
      <c r="L55" s="162"/>
    </row>
    <row r="56" spans="2:12" ht="30" customHeight="1" x14ac:dyDescent="0.3">
      <c r="B56" s="33" t="str">
        <f t="shared" si="4"/>
        <v>LDAnl</v>
      </c>
      <c r="C56" s="1">
        <f>IF(ISTEXT(D56),MAX($C$4:$C55)+1,"")</f>
        <v>47</v>
      </c>
      <c r="D56" s="192" t="s">
        <v>9</v>
      </c>
      <c r="E56" s="39" t="s">
        <v>903</v>
      </c>
      <c r="F56" s="357" t="s">
        <v>43</v>
      </c>
      <c r="G56" s="358"/>
      <c r="H56" s="365"/>
      <c r="I56" s="369">
        <f t="shared" si="1"/>
        <v>3</v>
      </c>
      <c r="J56" s="370">
        <f t="shared" si="2"/>
        <v>0</v>
      </c>
      <c r="K56" s="362">
        <f t="shared" si="0"/>
        <v>0</v>
      </c>
      <c r="L56" s="162"/>
    </row>
    <row r="57" spans="2:12" ht="30" customHeight="1" x14ac:dyDescent="0.3">
      <c r="B57" s="33" t="str">
        <f t="shared" si="4"/>
        <v>LDAnl</v>
      </c>
      <c r="C57" s="1">
        <f>IF(ISTEXT(D57),MAX($C$4:$C56)+1,"")</f>
        <v>48</v>
      </c>
      <c r="D57" s="192" t="s">
        <v>9</v>
      </c>
      <c r="E57" s="39" t="s">
        <v>904</v>
      </c>
      <c r="F57" s="357" t="s">
        <v>43</v>
      </c>
      <c r="G57" s="358"/>
      <c r="H57" s="365"/>
      <c r="I57" s="369">
        <f t="shared" si="1"/>
        <v>3</v>
      </c>
      <c r="J57" s="370">
        <f t="shared" si="2"/>
        <v>0</v>
      </c>
      <c r="K57" s="362">
        <f t="shared" si="0"/>
        <v>0</v>
      </c>
      <c r="L57" s="162"/>
    </row>
    <row r="58" spans="2:12" ht="30" customHeight="1" x14ac:dyDescent="0.3">
      <c r="B58" s="33" t="str">
        <f t="shared" si="4"/>
        <v>LDAnl</v>
      </c>
      <c r="C58" s="1">
        <f>IF(ISTEXT(D58),MAX($C$4:$C57)+1,"")</f>
        <v>49</v>
      </c>
      <c r="D58" s="192" t="s">
        <v>9</v>
      </c>
      <c r="E58" s="39" t="s">
        <v>905</v>
      </c>
      <c r="F58" s="357" t="s">
        <v>43</v>
      </c>
      <c r="G58" s="358"/>
      <c r="H58" s="365"/>
      <c r="I58" s="369">
        <f t="shared" si="1"/>
        <v>3</v>
      </c>
      <c r="J58" s="370">
        <f t="shared" si="2"/>
        <v>0</v>
      </c>
      <c r="K58" s="362">
        <f t="shared" si="0"/>
        <v>0</v>
      </c>
      <c r="L58" s="162"/>
    </row>
    <row r="59" spans="2:12" ht="30" customHeight="1" x14ac:dyDescent="0.3">
      <c r="B59" s="33" t="str">
        <f t="shared" si="4"/>
        <v>LDAnl</v>
      </c>
      <c r="C59" s="1">
        <f>IF(ISTEXT(D59),MAX($C$4:$C58)+1,"")</f>
        <v>50</v>
      </c>
      <c r="D59" s="192" t="s">
        <v>9</v>
      </c>
      <c r="E59" s="39" t="s">
        <v>230</v>
      </c>
      <c r="F59" s="357" t="s">
        <v>43</v>
      </c>
      <c r="G59" s="358"/>
      <c r="H59" s="365"/>
      <c r="I59" s="369">
        <f t="shared" si="1"/>
        <v>3</v>
      </c>
      <c r="J59" s="370">
        <f t="shared" si="2"/>
        <v>0</v>
      </c>
      <c r="K59" s="362">
        <f t="shared" si="0"/>
        <v>0</v>
      </c>
      <c r="L59" s="162"/>
    </row>
    <row r="60" spans="2:12" ht="30" customHeight="1" x14ac:dyDescent="0.3">
      <c r="B60" s="33" t="str">
        <f t="shared" si="4"/>
        <v>LDAnl</v>
      </c>
      <c r="C60" s="1">
        <f>IF(ISTEXT(D60),MAX($C$4:$C59)+1,"")</f>
        <v>51</v>
      </c>
      <c r="D60" s="192" t="s">
        <v>9</v>
      </c>
      <c r="E60" s="39" t="s">
        <v>906</v>
      </c>
      <c r="F60" s="357" t="s">
        <v>43</v>
      </c>
      <c r="G60" s="358"/>
      <c r="H60" s="365"/>
      <c r="I60" s="369">
        <f t="shared" si="1"/>
        <v>3</v>
      </c>
      <c r="J60" s="370">
        <f t="shared" si="2"/>
        <v>0</v>
      </c>
      <c r="K60" s="362">
        <f t="shared" si="0"/>
        <v>0</v>
      </c>
      <c r="L60" s="162"/>
    </row>
    <row r="61" spans="2:12" ht="30" customHeight="1" x14ac:dyDescent="0.3">
      <c r="B61" s="33" t="str">
        <f t="shared" si="4"/>
        <v>LDAnl</v>
      </c>
      <c r="C61" s="1">
        <f>IF(ISTEXT(D61),MAX($C$4:$C60)+1,"")</f>
        <v>52</v>
      </c>
      <c r="D61" s="192" t="s">
        <v>9</v>
      </c>
      <c r="E61" s="39" t="s">
        <v>907</v>
      </c>
      <c r="F61" s="357" t="s">
        <v>43</v>
      </c>
      <c r="G61" s="358"/>
      <c r="H61" s="365"/>
      <c r="I61" s="369">
        <f t="shared" si="1"/>
        <v>3</v>
      </c>
      <c r="J61" s="370">
        <f t="shared" si="2"/>
        <v>0</v>
      </c>
      <c r="K61" s="362">
        <f t="shared" si="0"/>
        <v>0</v>
      </c>
      <c r="L61" s="162"/>
    </row>
    <row r="62" spans="2:12" ht="30" customHeight="1" x14ac:dyDescent="0.3">
      <c r="B62" s="33" t="str">
        <f t="shared" si="4"/>
        <v>LDAnl</v>
      </c>
      <c r="C62" s="1">
        <f>IF(ISTEXT(D62),MAX($C$4:$C61)+1,"")</f>
        <v>53</v>
      </c>
      <c r="D62" s="192" t="s">
        <v>9</v>
      </c>
      <c r="E62" s="39" t="s">
        <v>908</v>
      </c>
      <c r="F62" s="357" t="s">
        <v>43</v>
      </c>
      <c r="G62" s="358"/>
      <c r="H62" s="365"/>
      <c r="I62" s="369">
        <f t="shared" si="1"/>
        <v>3</v>
      </c>
      <c r="J62" s="370">
        <f t="shared" si="2"/>
        <v>0</v>
      </c>
      <c r="K62" s="362">
        <f t="shared" si="0"/>
        <v>0</v>
      </c>
      <c r="L62" s="162"/>
    </row>
    <row r="63" spans="2:12" ht="30" customHeight="1" x14ac:dyDescent="0.3">
      <c r="B63" s="33" t="str">
        <f t="shared" si="4"/>
        <v>LDAnl</v>
      </c>
      <c r="C63" s="1">
        <f>IF(ISTEXT(D63),MAX($C$4:$C62)+1,"")</f>
        <v>54</v>
      </c>
      <c r="D63" s="192" t="s">
        <v>9</v>
      </c>
      <c r="E63" s="45" t="s">
        <v>224</v>
      </c>
      <c r="F63" s="357" t="s">
        <v>43</v>
      </c>
      <c r="G63" s="358"/>
      <c r="H63" s="365"/>
      <c r="I63" s="369">
        <f t="shared" si="1"/>
        <v>3</v>
      </c>
      <c r="J63" s="370">
        <f t="shared" si="2"/>
        <v>0</v>
      </c>
      <c r="K63" s="362">
        <f t="shared" si="0"/>
        <v>0</v>
      </c>
      <c r="L63" s="162"/>
    </row>
    <row r="64" spans="2:12" ht="30" customHeight="1" x14ac:dyDescent="0.3">
      <c r="B64" s="35" t="str">
        <f t="shared" si="4"/>
        <v/>
      </c>
      <c r="C64" s="35" t="str">
        <f>IF(ISTEXT(D64),MAX($C$5:$C63)+1,"")</f>
        <v/>
      </c>
      <c r="D64" s="2"/>
      <c r="E64" s="38" t="s">
        <v>909</v>
      </c>
      <c r="F64" s="86"/>
      <c r="G64" s="28"/>
      <c r="H64" s="28"/>
      <c r="I64" s="28"/>
      <c r="J64" s="28"/>
      <c r="K64" s="28"/>
      <c r="L64" s="28"/>
    </row>
    <row r="65" spans="2:12" ht="30" customHeight="1" x14ac:dyDescent="0.3">
      <c r="B65" s="33" t="str">
        <f t="shared" si="4"/>
        <v>LDAnl</v>
      </c>
      <c r="C65" s="1">
        <f>IF(ISTEXT(D65),MAX($C$4:$C63)+1,"")</f>
        <v>55</v>
      </c>
      <c r="D65" s="192" t="s">
        <v>9</v>
      </c>
      <c r="E65" s="41" t="s">
        <v>910</v>
      </c>
      <c r="F65" s="357" t="s">
        <v>43</v>
      </c>
      <c r="G65" s="358"/>
      <c r="H65" s="365"/>
      <c r="I65" s="369">
        <f t="shared" si="1"/>
        <v>3</v>
      </c>
      <c r="J65" s="370">
        <f t="shared" si="2"/>
        <v>0</v>
      </c>
      <c r="K65" s="362">
        <f t="shared" si="0"/>
        <v>0</v>
      </c>
      <c r="L65" s="162"/>
    </row>
    <row r="66" spans="2:12" ht="30" customHeight="1" x14ac:dyDescent="0.3">
      <c r="B66" s="33" t="str">
        <f t="shared" si="4"/>
        <v>LDAnl</v>
      </c>
      <c r="C66" s="1">
        <f>IF(ISTEXT(D66),MAX($C$4:$C65)+1,"")</f>
        <v>56</v>
      </c>
      <c r="D66" s="192" t="s">
        <v>9</v>
      </c>
      <c r="E66" s="39" t="s">
        <v>911</v>
      </c>
      <c r="F66" s="357" t="s">
        <v>43</v>
      </c>
      <c r="G66" s="358"/>
      <c r="H66" s="365"/>
      <c r="I66" s="369">
        <f t="shared" si="1"/>
        <v>3</v>
      </c>
      <c r="J66" s="370">
        <f t="shared" si="2"/>
        <v>0</v>
      </c>
      <c r="K66" s="362">
        <f t="shared" si="0"/>
        <v>0</v>
      </c>
      <c r="L66" s="162"/>
    </row>
    <row r="67" spans="2:12" ht="30" customHeight="1" x14ac:dyDescent="0.3">
      <c r="B67" s="33" t="str">
        <f t="shared" si="4"/>
        <v>LDAnl</v>
      </c>
      <c r="C67" s="1">
        <f>IF(ISTEXT(D67),MAX($C$4:$C66)+1,"")</f>
        <v>57</v>
      </c>
      <c r="D67" s="192" t="s">
        <v>10</v>
      </c>
      <c r="E67" s="39" t="s">
        <v>912</v>
      </c>
      <c r="F67" s="357" t="s">
        <v>43</v>
      </c>
      <c r="G67" s="358"/>
      <c r="H67" s="365"/>
      <c r="I67" s="369">
        <f t="shared" si="1"/>
        <v>2</v>
      </c>
      <c r="J67" s="370">
        <f t="shared" si="2"/>
        <v>0</v>
      </c>
      <c r="K67" s="362">
        <f t="shared" si="0"/>
        <v>0</v>
      </c>
      <c r="L67" s="162"/>
    </row>
    <row r="68" spans="2:12" ht="30" customHeight="1" x14ac:dyDescent="0.3">
      <c r="B68" s="33" t="str">
        <f t="shared" si="4"/>
        <v>LDAnl</v>
      </c>
      <c r="C68" s="1">
        <f>IF(ISTEXT(D68),MAX($C$4:$C67)+1,"")</f>
        <v>58</v>
      </c>
      <c r="D68" s="192" t="s">
        <v>9</v>
      </c>
      <c r="E68" s="39" t="s">
        <v>913</v>
      </c>
      <c r="F68" s="357" t="s">
        <v>43</v>
      </c>
      <c r="G68" s="358"/>
      <c r="H68" s="365"/>
      <c r="I68" s="369">
        <f t="shared" si="1"/>
        <v>3</v>
      </c>
      <c r="J68" s="370">
        <f t="shared" si="2"/>
        <v>0</v>
      </c>
      <c r="K68" s="362">
        <f t="shared" si="0"/>
        <v>0</v>
      </c>
      <c r="L68" s="162"/>
    </row>
    <row r="69" spans="2:12" ht="30" customHeight="1" x14ac:dyDescent="0.3">
      <c r="B69" s="33" t="str">
        <f t="shared" si="4"/>
        <v>LDAnl</v>
      </c>
      <c r="C69" s="1">
        <f>IF(ISTEXT(D69),MAX($C$4:$C68)+1,"")</f>
        <v>59</v>
      </c>
      <c r="D69" s="192" t="s">
        <v>9</v>
      </c>
      <c r="E69" s="39" t="s">
        <v>914</v>
      </c>
      <c r="F69" s="357" t="s">
        <v>43</v>
      </c>
      <c r="G69" s="358"/>
      <c r="H69" s="365"/>
      <c r="I69" s="369">
        <f t="shared" si="1"/>
        <v>3</v>
      </c>
      <c r="J69" s="370">
        <f t="shared" si="2"/>
        <v>0</v>
      </c>
      <c r="K69" s="362">
        <f t="shared" ref="K69:K76" si="5">I69*J69</f>
        <v>0</v>
      </c>
      <c r="L69" s="162"/>
    </row>
    <row r="70" spans="2:12" ht="30" customHeight="1" x14ac:dyDescent="0.3">
      <c r="B70" s="33" t="str">
        <f t="shared" si="4"/>
        <v>LDAnl</v>
      </c>
      <c r="C70" s="1">
        <f>IF(ISTEXT(D70),MAX($C$4:$C69)+1,"")</f>
        <v>60</v>
      </c>
      <c r="D70" s="192" t="s">
        <v>10</v>
      </c>
      <c r="E70" s="39" t="s">
        <v>915</v>
      </c>
      <c r="F70" s="357" t="s">
        <v>43</v>
      </c>
      <c r="G70" s="358"/>
      <c r="H70" s="365"/>
      <c r="I70" s="369">
        <f t="shared" si="1"/>
        <v>2</v>
      </c>
      <c r="J70" s="370">
        <f t="shared" si="2"/>
        <v>0</v>
      </c>
      <c r="K70" s="362">
        <f t="shared" si="5"/>
        <v>0</v>
      </c>
      <c r="L70" s="162"/>
    </row>
    <row r="71" spans="2:12" ht="30" customHeight="1" x14ac:dyDescent="0.3">
      <c r="B71" s="33" t="str">
        <f t="shared" si="4"/>
        <v>LDAnl</v>
      </c>
      <c r="C71" s="1">
        <f>IF(ISTEXT(D71),MAX($C$4:$C70)+1,"")</f>
        <v>61</v>
      </c>
      <c r="D71" s="192" t="s">
        <v>9</v>
      </c>
      <c r="E71" s="39" t="s">
        <v>916</v>
      </c>
      <c r="F71" s="357" t="s">
        <v>43</v>
      </c>
      <c r="G71" s="358"/>
      <c r="H71" s="365"/>
      <c r="I71" s="369">
        <f t="shared" si="1"/>
        <v>3</v>
      </c>
      <c r="J71" s="370">
        <f t="shared" si="2"/>
        <v>0</v>
      </c>
      <c r="K71" s="362">
        <f t="shared" si="5"/>
        <v>0</v>
      </c>
      <c r="L71" s="162"/>
    </row>
    <row r="72" spans="2:12" ht="30" customHeight="1" x14ac:dyDescent="0.3">
      <c r="B72" s="33" t="str">
        <f t="shared" si="4"/>
        <v>LDAnl</v>
      </c>
      <c r="C72" s="1">
        <f>IF(ISTEXT(D72),MAX($C$4:$C71)+1,"")</f>
        <v>62</v>
      </c>
      <c r="D72" s="192" t="s">
        <v>9</v>
      </c>
      <c r="E72" s="40" t="s">
        <v>917</v>
      </c>
      <c r="F72" s="357" t="s">
        <v>43</v>
      </c>
      <c r="G72" s="358"/>
      <c r="H72" s="365"/>
      <c r="I72" s="369">
        <f t="shared" si="1"/>
        <v>3</v>
      </c>
      <c r="J72" s="370">
        <f t="shared" si="2"/>
        <v>0</v>
      </c>
      <c r="K72" s="362">
        <f t="shared" si="5"/>
        <v>0</v>
      </c>
      <c r="L72" s="162"/>
    </row>
    <row r="73" spans="2:12" ht="30" customHeight="1" x14ac:dyDescent="0.3">
      <c r="B73" s="33" t="str">
        <f t="shared" si="4"/>
        <v>LDAnl</v>
      </c>
      <c r="C73" s="1">
        <f>IF(ISTEXT(D73),MAX($C$4:$C72)+1,"")</f>
        <v>63</v>
      </c>
      <c r="D73" s="192" t="s">
        <v>9</v>
      </c>
      <c r="E73" s="40" t="s">
        <v>918</v>
      </c>
      <c r="F73" s="357" t="s">
        <v>43</v>
      </c>
      <c r="G73" s="358"/>
      <c r="H73" s="365"/>
      <c r="I73" s="369">
        <f>VLOOKUP($D73,SpecData,2,FALSE)</f>
        <v>3</v>
      </c>
      <c r="J73" s="370">
        <f>VLOOKUP($F73,AvailabilityData,2,FALSE)</f>
        <v>0</v>
      </c>
      <c r="K73" s="362">
        <f t="shared" si="5"/>
        <v>0</v>
      </c>
      <c r="L73" s="162"/>
    </row>
    <row r="74" spans="2:12" ht="30" customHeight="1" x14ac:dyDescent="0.3">
      <c r="B74" s="33" t="str">
        <f t="shared" si="4"/>
        <v>LDAnl</v>
      </c>
      <c r="C74" s="1">
        <f>IF(ISTEXT(D74),MAX($C$4:$C73)+1,"")</f>
        <v>64</v>
      </c>
      <c r="D74" s="192" t="s">
        <v>9</v>
      </c>
      <c r="E74" s="40" t="s">
        <v>919</v>
      </c>
      <c r="F74" s="357" t="s">
        <v>43</v>
      </c>
      <c r="G74" s="358"/>
      <c r="H74" s="365"/>
      <c r="I74" s="369">
        <f>VLOOKUP($D74,SpecData,2,FALSE)</f>
        <v>3</v>
      </c>
      <c r="J74" s="370">
        <f>VLOOKUP($F74,AvailabilityData,2,FALSE)</f>
        <v>0</v>
      </c>
      <c r="K74" s="362">
        <f t="shared" si="5"/>
        <v>0</v>
      </c>
      <c r="L74" s="162"/>
    </row>
    <row r="75" spans="2:12" ht="30" customHeight="1" x14ac:dyDescent="0.3">
      <c r="B75" s="33" t="str">
        <f t="shared" si="4"/>
        <v>LDAnl</v>
      </c>
      <c r="C75" s="1">
        <f>IF(ISTEXT(D75),MAX($C$4:$C74)+1,"")</f>
        <v>65</v>
      </c>
      <c r="D75" s="192" t="s">
        <v>10</v>
      </c>
      <c r="E75" s="40" t="s">
        <v>920</v>
      </c>
      <c r="F75" s="357" t="s">
        <v>43</v>
      </c>
      <c r="G75" s="358"/>
      <c r="H75" s="365"/>
      <c r="I75" s="369">
        <f>VLOOKUP($D75,SpecData,2,FALSE)</f>
        <v>2</v>
      </c>
      <c r="J75" s="370">
        <f>VLOOKUP($F75,AvailabilityData,2,FALSE)</f>
        <v>0</v>
      </c>
      <c r="K75" s="362">
        <f t="shared" si="5"/>
        <v>0</v>
      </c>
      <c r="L75" s="162"/>
    </row>
    <row r="76" spans="2:12" ht="30" customHeight="1" x14ac:dyDescent="0.3">
      <c r="B76" s="33" t="str">
        <f t="shared" si="4"/>
        <v>LDAnl</v>
      </c>
      <c r="C76" s="1">
        <f>IF(ISTEXT(D76),MAX($C$4:$C75)+1,"")</f>
        <v>66</v>
      </c>
      <c r="D76" s="192" t="s">
        <v>10</v>
      </c>
      <c r="E76" s="40" t="s">
        <v>921</v>
      </c>
      <c r="F76" s="357" t="s">
        <v>43</v>
      </c>
      <c r="G76" s="358"/>
      <c r="H76" s="365"/>
      <c r="I76" s="369">
        <f>VLOOKUP($D76,SpecData,2,FALSE)</f>
        <v>2</v>
      </c>
      <c r="J76" s="370">
        <f>VLOOKUP($F76,AvailabilityData,2,FALSE)</f>
        <v>0</v>
      </c>
      <c r="K76" s="362">
        <f t="shared" si="5"/>
        <v>0</v>
      </c>
      <c r="L76" s="162"/>
    </row>
    <row r="77" spans="2:12" ht="8.6999999999999993" customHeight="1" x14ac:dyDescent="0.3"/>
  </sheetData>
  <sheetProtection algorithmName="SHA-512" hashValue="PMwAAufKs8ma64HKH1cVnEDyvu4dH93KrRq60DGOMAMLVsaZceAkz3WZyu4SpfK9kvlhgJm7/1yNaq1ytOqleA==" saltValue="RHhN1CKPkVq9krw6sfp+Zw==" spinCount="100000" sheet="1" selectLockedCells="1"/>
  <conditionalFormatting sqref="D4:D6 D8:D13 D15:D19 D21:D30">
    <cfRule type="cellIs" dxfId="254" priority="4" operator="equal">
      <formula>"Important"</formula>
    </cfRule>
    <cfRule type="cellIs" dxfId="253" priority="5" operator="equal">
      <formula>"Crucial"</formula>
    </cfRule>
    <cfRule type="cellIs" dxfId="252" priority="6" operator="equal">
      <formula>"N/A"</formula>
    </cfRule>
  </conditionalFormatting>
  <conditionalFormatting sqref="D32:D43 D45:D48 D50:D63 D65:D76">
    <cfRule type="cellIs" dxfId="251" priority="1" operator="equal">
      <formula>"Important"</formula>
    </cfRule>
    <cfRule type="cellIs" dxfId="250" priority="2" operator="equal">
      <formula>"Crucial"</formula>
    </cfRule>
    <cfRule type="cellIs" dxfId="249" priority="3" operator="equal">
      <formula>"N/A"</formula>
    </cfRule>
  </conditionalFormatting>
  <conditionalFormatting sqref="F4:F76">
    <cfRule type="cellIs" dxfId="248" priority="10" operator="equal">
      <formula>"Function Not Available"</formula>
    </cfRule>
    <cfRule type="cellIs" dxfId="247" priority="11" operator="equal">
      <formula>"Function Available"</formula>
    </cfRule>
    <cfRule type="cellIs" dxfId="246" priority="12" operator="equal">
      <formula>"Exception"</formula>
    </cfRule>
  </conditionalFormatting>
  <dataValidations count="3">
    <dataValidation type="list" allowBlank="1" showInputMessage="1" showErrorMessage="1" errorTitle="Invalid specification type" error="Please enter a Specification type from the drop-down list." sqref="F6 F8:F13 F15:F19 F21:F30 F32:F43 F45:F48 F50:F63 F65:F76" xr:uid="{00000000-0002-0000-1100-000000000000}">
      <formula1>AvailabilityType</formula1>
    </dataValidation>
    <dataValidation type="list" allowBlank="1" showInputMessage="1" showErrorMessage="1" sqref="D4:D6 D8:D13 D15:D19 D21:D30 D32:D43 D45:D48 D50:D63 D65:D76" xr:uid="{6B3804EE-C21D-4D14-BA9A-8F9850B00AC7}">
      <formula1>SpecType</formula1>
    </dataValidation>
    <dataValidation type="list" allowBlank="1" showInputMessage="1" showErrorMessage="1" sqref="F4:F5" xr:uid="{00000000-0002-0000-11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pageSetUpPr fitToPage="1"/>
  </sheetPr>
  <dimension ref="A1:M130"/>
  <sheetViews>
    <sheetView zoomScale="80" zoomScaleNormal="80" zoomScalePageLayoutView="70" workbookViewId="0">
      <selection activeCell="F18" sqref="F18"/>
    </sheetView>
  </sheetViews>
  <sheetFormatPr defaultColWidth="0" defaultRowHeight="14.4" zeroHeight="1" x14ac:dyDescent="0.3"/>
  <cols>
    <col min="1" max="1" width="0.77734375" customWidth="1"/>
    <col min="2" max="2" width="11.77734375" customWidth="1"/>
    <col min="3" max="3" width="11.44140625" customWidth="1"/>
    <col min="4" max="4" width="23.21875" style="158" customWidth="1"/>
    <col min="5" max="5" width="65.77734375" customWidth="1"/>
    <col min="6" max="6" width="28.77734375" customWidth="1"/>
    <col min="7" max="7" width="15.44140625" style="31" hidden="1" customWidth="1"/>
    <col min="8" max="11" width="12.77734375" hidden="1" customWidth="1"/>
    <col min="12" max="12" width="49.44140625" style="158" customWidth="1"/>
    <col min="13" max="13" width="8.77734375" customWidth="1"/>
    <col min="14" max="16384" width="8.77734375" hidden="1"/>
  </cols>
  <sheetData>
    <row r="1" spans="2:12" ht="3.6" customHeight="1" x14ac:dyDescent="0.3"/>
    <row r="2" spans="2:12" ht="129" customHeight="1" thickBot="1" x14ac:dyDescent="0.35">
      <c r="B2" s="147" t="s">
        <v>44</v>
      </c>
      <c r="C2" s="148" t="s">
        <v>45</v>
      </c>
      <c r="D2" s="148" t="s">
        <v>46</v>
      </c>
      <c r="E2" s="148" t="s">
        <v>922</v>
      </c>
      <c r="F2" s="148" t="s">
        <v>42</v>
      </c>
      <c r="G2" s="149" t="s">
        <v>48</v>
      </c>
      <c r="H2" s="149" t="s">
        <v>49</v>
      </c>
      <c r="I2" s="150" t="s">
        <v>50</v>
      </c>
      <c r="J2" s="150" t="s">
        <v>51</v>
      </c>
      <c r="K2" s="151" t="s">
        <v>14</v>
      </c>
      <c r="L2" s="152" t="s">
        <v>52</v>
      </c>
    </row>
    <row r="3" spans="2:12" ht="16.2" thickBot="1" x14ac:dyDescent="0.35">
      <c r="B3" s="7" t="s">
        <v>923</v>
      </c>
      <c r="C3" s="7"/>
      <c r="D3" s="7"/>
      <c r="E3" s="7"/>
      <c r="F3" s="7"/>
      <c r="G3" s="30" t="s">
        <v>54</v>
      </c>
      <c r="H3" s="6">
        <f>COUNTA(D4:D404)</f>
        <v>50</v>
      </c>
      <c r="I3" s="19"/>
      <c r="J3" s="20" t="s">
        <v>55</v>
      </c>
      <c r="K3" s="21">
        <f>SUM(K4:K404)</f>
        <v>0</v>
      </c>
      <c r="L3" s="7"/>
    </row>
    <row r="4" spans="2:12" ht="30" customHeight="1" x14ac:dyDescent="0.3">
      <c r="B4" s="42" t="s">
        <v>924</v>
      </c>
      <c r="C4" s="42">
        <v>1</v>
      </c>
      <c r="D4" s="161" t="s">
        <v>11</v>
      </c>
      <c r="E4" s="40" t="s">
        <v>925</v>
      </c>
      <c r="F4" s="83" t="s">
        <v>43</v>
      </c>
      <c r="G4" s="25" t="s">
        <v>58</v>
      </c>
      <c r="H4" s="71">
        <f>COUNTIF(F4:F404,"Select from Drop Down")</f>
        <v>50</v>
      </c>
      <c r="I4" s="72">
        <f>VLOOKUP($D4,SpecData,2,FALSE)</f>
        <v>1</v>
      </c>
      <c r="J4" s="73">
        <f>VLOOKUP($F4,AvailabilityData,2,FALSE)</f>
        <v>0</v>
      </c>
      <c r="K4" s="74">
        <f>I4*J4</f>
        <v>0</v>
      </c>
      <c r="L4" s="162"/>
    </row>
    <row r="5" spans="2:12" ht="30" customHeight="1" x14ac:dyDescent="0.3">
      <c r="B5" s="42" t="str">
        <f t="shared" ref="B5:B10" si="0">IF(C5="","",$B$4)</f>
        <v>LGang</v>
      </c>
      <c r="C5" s="42">
        <f>IF(ISTEXT(D5),MAX($C$4:$C4)+1,"")</f>
        <v>2</v>
      </c>
      <c r="D5" s="161" t="s">
        <v>11</v>
      </c>
      <c r="E5" s="40" t="s">
        <v>926</v>
      </c>
      <c r="F5" s="83" t="s">
        <v>43</v>
      </c>
      <c r="G5" s="25" t="s">
        <v>60</v>
      </c>
      <c r="H5" s="71">
        <f>COUNTIF(F4:F404,"Function Available")</f>
        <v>0</v>
      </c>
      <c r="I5" s="72">
        <f>VLOOKUP($D5,SpecData,2,FALSE)</f>
        <v>1</v>
      </c>
      <c r="J5" s="73">
        <f>VLOOKUP($F5,AvailabilityData,2,FALSE)</f>
        <v>0</v>
      </c>
      <c r="K5" s="74">
        <f t="shared" ref="K5:K56" si="1">I5*J5</f>
        <v>0</v>
      </c>
      <c r="L5" s="162"/>
    </row>
    <row r="6" spans="2:12" ht="30" customHeight="1" x14ac:dyDescent="0.3">
      <c r="B6" s="42" t="str">
        <f t="shared" si="0"/>
        <v>LGang</v>
      </c>
      <c r="C6" s="42">
        <f>IF(ISTEXT(D6),MAX($C$4:$C5)+1,"")</f>
        <v>3</v>
      </c>
      <c r="D6" s="161" t="s">
        <v>11</v>
      </c>
      <c r="E6" s="40" t="s">
        <v>927</v>
      </c>
      <c r="F6" s="83" t="s">
        <v>43</v>
      </c>
      <c r="G6" s="25" t="s">
        <v>63</v>
      </c>
      <c r="H6" s="75">
        <f>COUNTIF(F4:F404,"Function Not Available")</f>
        <v>0</v>
      </c>
      <c r="I6" s="72">
        <f t="shared" ref="I6:I56" si="2">VLOOKUP($D6,SpecData,2,FALSE)</f>
        <v>1</v>
      </c>
      <c r="J6" s="73">
        <f t="shared" ref="J6:J56" si="3">VLOOKUP($F6,AvailabilityData,2,FALSE)</f>
        <v>0</v>
      </c>
      <c r="K6" s="74">
        <f t="shared" si="1"/>
        <v>0</v>
      </c>
      <c r="L6" s="162"/>
    </row>
    <row r="7" spans="2:12" ht="30" customHeight="1" x14ac:dyDescent="0.3">
      <c r="B7" s="42" t="str">
        <f t="shared" si="0"/>
        <v>LGang</v>
      </c>
      <c r="C7" s="42">
        <f>IF(ISTEXT(D7),MAX($C$4:$C6)+1,"")</f>
        <v>4</v>
      </c>
      <c r="D7" s="161" t="s">
        <v>11</v>
      </c>
      <c r="E7" s="40" t="s">
        <v>928</v>
      </c>
      <c r="F7" s="83" t="s">
        <v>43</v>
      </c>
      <c r="G7" s="25" t="s">
        <v>65</v>
      </c>
      <c r="H7" s="75">
        <f>COUNTIF(F4:F404,"Exception")</f>
        <v>0</v>
      </c>
      <c r="I7" s="72">
        <f t="shared" si="2"/>
        <v>1</v>
      </c>
      <c r="J7" s="73">
        <f t="shared" si="3"/>
        <v>0</v>
      </c>
      <c r="K7" s="74">
        <f t="shared" si="1"/>
        <v>0</v>
      </c>
      <c r="L7" s="162"/>
    </row>
    <row r="8" spans="2:12" ht="30" customHeight="1" x14ac:dyDescent="0.3">
      <c r="B8" s="42" t="str">
        <f t="shared" si="0"/>
        <v>LGang</v>
      </c>
      <c r="C8" s="42">
        <f>IF(ISTEXT(D8),MAX($C$4:$C7)+1,"")</f>
        <v>5</v>
      </c>
      <c r="D8" s="161" t="s">
        <v>11</v>
      </c>
      <c r="E8" s="40" t="s">
        <v>929</v>
      </c>
      <c r="F8" s="83" t="s">
        <v>43</v>
      </c>
      <c r="G8" s="25" t="s">
        <v>67</v>
      </c>
      <c r="H8" s="23">
        <f>COUNTIFS(D:D,"=Crucial",F:F,"=Select From Drop Down")</f>
        <v>0</v>
      </c>
      <c r="I8" s="72">
        <f t="shared" si="2"/>
        <v>1</v>
      </c>
      <c r="J8" s="73">
        <f t="shared" si="3"/>
        <v>0</v>
      </c>
      <c r="K8" s="74">
        <f t="shared" si="1"/>
        <v>0</v>
      </c>
      <c r="L8" s="162"/>
    </row>
    <row r="9" spans="2:12" ht="30" customHeight="1" x14ac:dyDescent="0.3">
      <c r="B9" s="42" t="str">
        <f t="shared" si="0"/>
        <v>LGang</v>
      </c>
      <c r="C9" s="42">
        <f>IF(ISTEXT(D9),MAX($C$4:$C8)+1,"")</f>
        <v>6</v>
      </c>
      <c r="D9" s="161" t="s">
        <v>11</v>
      </c>
      <c r="E9" s="40" t="s">
        <v>930</v>
      </c>
      <c r="F9" s="83" t="s">
        <v>43</v>
      </c>
      <c r="G9" s="25" t="s">
        <v>69</v>
      </c>
      <c r="H9" s="23">
        <f>COUNTIFS(D:D,"=Crucial",F:F,"=Function Available")</f>
        <v>0</v>
      </c>
      <c r="I9" s="72">
        <f t="shared" si="2"/>
        <v>1</v>
      </c>
      <c r="J9" s="73">
        <f t="shared" si="3"/>
        <v>0</v>
      </c>
      <c r="K9" s="74">
        <f t="shared" si="1"/>
        <v>0</v>
      </c>
      <c r="L9" s="162"/>
    </row>
    <row r="10" spans="2:12" ht="30" customHeight="1" x14ac:dyDescent="0.3">
      <c r="B10" s="42" t="str">
        <f t="shared" si="0"/>
        <v>LGang</v>
      </c>
      <c r="C10" s="42">
        <f>IF(ISTEXT(D10),MAX($C$4:$C9)+1,"")</f>
        <v>7</v>
      </c>
      <c r="D10" s="161" t="s">
        <v>11</v>
      </c>
      <c r="E10" s="37" t="s">
        <v>931</v>
      </c>
      <c r="F10" s="83" t="s">
        <v>43</v>
      </c>
      <c r="G10" s="25" t="s">
        <v>71</v>
      </c>
      <c r="H10" s="23">
        <f>COUNTIFS(D:D,"=Crucial",F:F,"=Function Not Available")</f>
        <v>0</v>
      </c>
      <c r="I10" s="72">
        <f t="shared" si="2"/>
        <v>1</v>
      </c>
      <c r="J10" s="73">
        <f t="shared" si="3"/>
        <v>0</v>
      </c>
      <c r="K10" s="74">
        <f t="shared" si="1"/>
        <v>0</v>
      </c>
      <c r="L10" s="162"/>
    </row>
    <row r="11" spans="2:12" ht="30" customHeight="1" x14ac:dyDescent="0.3">
      <c r="B11" s="42" t="str">
        <f t="shared" ref="B11:B20" si="4">IF(C11="","",$B$4)</f>
        <v>LGang</v>
      </c>
      <c r="C11" s="42">
        <f>IF(ISTEXT(D11),MAX($C$4:$C10)+1,"")</f>
        <v>8</v>
      </c>
      <c r="D11" s="161" t="s">
        <v>11</v>
      </c>
      <c r="E11" s="37" t="s">
        <v>932</v>
      </c>
      <c r="F11" s="83" t="s">
        <v>43</v>
      </c>
      <c r="G11" s="25" t="s">
        <v>73</v>
      </c>
      <c r="H11" s="85">
        <f>COUNTIFS(D:D,"=Crucial",F:F,"=Exception")</f>
        <v>0</v>
      </c>
      <c r="I11" s="72">
        <f t="shared" si="2"/>
        <v>1</v>
      </c>
      <c r="J11" s="73">
        <f t="shared" si="3"/>
        <v>0</v>
      </c>
      <c r="K11" s="74">
        <f t="shared" si="1"/>
        <v>0</v>
      </c>
      <c r="L11" s="162"/>
    </row>
    <row r="12" spans="2:12" ht="41.4" x14ac:dyDescent="0.3">
      <c r="B12" s="42" t="str">
        <f t="shared" si="4"/>
        <v>LGang</v>
      </c>
      <c r="C12" s="42">
        <f>IF(ISTEXT(D12),MAX($C$4:$C11)+1,"")</f>
        <v>9</v>
      </c>
      <c r="D12" s="161" t="s">
        <v>11</v>
      </c>
      <c r="E12" s="37" t="s">
        <v>933</v>
      </c>
      <c r="F12" s="83" t="s">
        <v>43</v>
      </c>
      <c r="G12" s="30" t="s">
        <v>75</v>
      </c>
      <c r="H12" s="84">
        <f>COUNTIFS(D:D,"=Important",F:F,"=Select From Drop Down")</f>
        <v>0</v>
      </c>
      <c r="I12" s="72">
        <f t="shared" si="2"/>
        <v>1</v>
      </c>
      <c r="J12" s="73">
        <f t="shared" si="3"/>
        <v>0</v>
      </c>
      <c r="K12" s="74">
        <f t="shared" si="1"/>
        <v>0</v>
      </c>
      <c r="L12" s="162"/>
    </row>
    <row r="13" spans="2:12" ht="30" customHeight="1" x14ac:dyDescent="0.3">
      <c r="B13" s="42" t="str">
        <f t="shared" si="4"/>
        <v>LGang</v>
      </c>
      <c r="C13" s="42">
        <f>IF(ISTEXT(D13),MAX($C$4:$C12)+1,"")</f>
        <v>10</v>
      </c>
      <c r="D13" s="161" t="s">
        <v>11</v>
      </c>
      <c r="E13" s="37" t="s">
        <v>934</v>
      </c>
      <c r="F13" s="83" t="s">
        <v>43</v>
      </c>
      <c r="G13" s="30" t="s">
        <v>77</v>
      </c>
      <c r="H13" s="84">
        <f>COUNTIFS(D:D,"=Important",F:F,"=Function Available")</f>
        <v>0</v>
      </c>
      <c r="I13" s="72">
        <f t="shared" si="2"/>
        <v>1</v>
      </c>
      <c r="J13" s="73">
        <f t="shared" si="3"/>
        <v>0</v>
      </c>
      <c r="K13" s="74">
        <f t="shared" si="1"/>
        <v>0</v>
      </c>
      <c r="L13" s="162"/>
    </row>
    <row r="14" spans="2:12" ht="30" customHeight="1" x14ac:dyDescent="0.3">
      <c r="B14" s="35" t="str">
        <f t="shared" si="4"/>
        <v/>
      </c>
      <c r="C14" s="35" t="str">
        <f>IF(ISTEXT(D14),MAX($C$5:$C13)+1,"")</f>
        <v/>
      </c>
      <c r="D14" s="2"/>
      <c r="E14" s="38" t="s">
        <v>935</v>
      </c>
      <c r="F14" s="86"/>
      <c r="G14" s="28"/>
      <c r="H14" s="28"/>
      <c r="I14" s="28"/>
      <c r="J14" s="28"/>
      <c r="K14" s="28"/>
      <c r="L14" s="28"/>
    </row>
    <row r="15" spans="2:12" ht="30" customHeight="1" x14ac:dyDescent="0.3">
      <c r="B15" s="42" t="str">
        <f t="shared" si="4"/>
        <v>LGang</v>
      </c>
      <c r="C15" s="42">
        <f>IF(ISTEXT(D15),MAX($C$4:$C13)+1,"")</f>
        <v>11</v>
      </c>
      <c r="D15" s="161" t="s">
        <v>11</v>
      </c>
      <c r="E15" s="41" t="s">
        <v>936</v>
      </c>
      <c r="F15" s="83" t="s">
        <v>43</v>
      </c>
      <c r="G15" s="25" t="s">
        <v>80</v>
      </c>
      <c r="H15" s="85">
        <f>COUNTIFS(D:D,"=Important",F:F,"=Function Not Available")</f>
        <v>0</v>
      </c>
      <c r="I15" s="72">
        <f t="shared" si="2"/>
        <v>1</v>
      </c>
      <c r="J15" s="73">
        <f t="shared" si="3"/>
        <v>0</v>
      </c>
      <c r="K15" s="74">
        <f t="shared" si="1"/>
        <v>0</v>
      </c>
      <c r="L15" s="162"/>
    </row>
    <row r="16" spans="2:12" ht="30" customHeight="1" x14ac:dyDescent="0.3">
      <c r="B16" s="42" t="str">
        <f t="shared" si="4"/>
        <v>LGang</v>
      </c>
      <c r="C16" s="42">
        <f>IF(ISTEXT(D16),MAX($C$4:$C15)+1,"")</f>
        <v>12</v>
      </c>
      <c r="D16" s="161" t="s">
        <v>11</v>
      </c>
      <c r="E16" s="39" t="s">
        <v>937</v>
      </c>
      <c r="F16" s="83" t="s">
        <v>43</v>
      </c>
      <c r="G16" s="25" t="s">
        <v>82</v>
      </c>
      <c r="H16" s="85">
        <f>COUNTIFS(D:D,"=Important",F:F,"=Exception")</f>
        <v>0</v>
      </c>
      <c r="I16" s="72">
        <f t="shared" si="2"/>
        <v>1</v>
      </c>
      <c r="J16" s="73">
        <f t="shared" si="3"/>
        <v>0</v>
      </c>
      <c r="K16" s="74">
        <f t="shared" si="1"/>
        <v>0</v>
      </c>
      <c r="L16" s="162"/>
    </row>
    <row r="17" spans="2:12" ht="30" customHeight="1" x14ac:dyDescent="0.3">
      <c r="B17" s="42" t="str">
        <f t="shared" si="4"/>
        <v>LGang</v>
      </c>
      <c r="C17" s="42">
        <f>IF(ISTEXT(D17),MAX($C$4:$C16)+1,"")</f>
        <v>13</v>
      </c>
      <c r="D17" s="161" t="s">
        <v>11</v>
      </c>
      <c r="E17" s="39" t="s">
        <v>938</v>
      </c>
      <c r="F17" s="83" t="s">
        <v>43</v>
      </c>
      <c r="G17" s="25" t="s">
        <v>84</v>
      </c>
      <c r="H17" s="85">
        <f>COUNTIFS(D:D,"=Minimal",F:F,"=Select From Drop Down")</f>
        <v>50</v>
      </c>
      <c r="I17" s="72">
        <f t="shared" si="2"/>
        <v>1</v>
      </c>
      <c r="J17" s="73">
        <f t="shared" si="3"/>
        <v>0</v>
      </c>
      <c r="K17" s="74">
        <f t="shared" si="1"/>
        <v>0</v>
      </c>
      <c r="L17" s="162"/>
    </row>
    <row r="18" spans="2:12" ht="30" customHeight="1" x14ac:dyDescent="0.3">
      <c r="B18" s="42" t="str">
        <f t="shared" si="4"/>
        <v>LGang</v>
      </c>
      <c r="C18" s="42">
        <f>IF(ISTEXT(D18),MAX($C$4:$C17)+1,"")</f>
        <v>14</v>
      </c>
      <c r="D18" s="161" t="s">
        <v>11</v>
      </c>
      <c r="E18" s="39" t="s">
        <v>939</v>
      </c>
      <c r="F18" s="83" t="s">
        <v>43</v>
      </c>
      <c r="G18" s="25" t="s">
        <v>86</v>
      </c>
      <c r="H18" s="85">
        <f>COUNTIFS(D:D,"=Minimal",F:F,"=Function Available")</f>
        <v>0</v>
      </c>
      <c r="I18" s="72">
        <f t="shared" si="2"/>
        <v>1</v>
      </c>
      <c r="J18" s="73">
        <f t="shared" si="3"/>
        <v>0</v>
      </c>
      <c r="K18" s="74">
        <f t="shared" si="1"/>
        <v>0</v>
      </c>
      <c r="L18" s="162"/>
    </row>
    <row r="19" spans="2:12" ht="30" customHeight="1" x14ac:dyDescent="0.3">
      <c r="B19" s="42" t="str">
        <f t="shared" si="4"/>
        <v>LGang</v>
      </c>
      <c r="C19" s="42">
        <f>IF(ISTEXT(D19),MAX($C$4:$C18)+1,"")</f>
        <v>15</v>
      </c>
      <c r="D19" s="161" t="s">
        <v>11</v>
      </c>
      <c r="E19" s="39" t="s">
        <v>940</v>
      </c>
      <c r="F19" s="83" t="s">
        <v>43</v>
      </c>
      <c r="G19" s="25" t="s">
        <v>87</v>
      </c>
      <c r="H19" s="85">
        <f>COUNTIFS(D:D,"=Minimal",F:F,"=Function Not Available")</f>
        <v>0</v>
      </c>
      <c r="I19" s="72">
        <f t="shared" si="2"/>
        <v>1</v>
      </c>
      <c r="J19" s="73">
        <f t="shared" si="3"/>
        <v>0</v>
      </c>
      <c r="K19" s="74">
        <f t="shared" si="1"/>
        <v>0</v>
      </c>
      <c r="L19" s="162"/>
    </row>
    <row r="20" spans="2:12" ht="30" customHeight="1" x14ac:dyDescent="0.3">
      <c r="B20" s="42" t="str">
        <f t="shared" si="4"/>
        <v>LGang</v>
      </c>
      <c r="C20" s="42">
        <f>IF(ISTEXT(D20),MAX($C$4:$C19)+1,"")</f>
        <v>16</v>
      </c>
      <c r="D20" s="161" t="s">
        <v>11</v>
      </c>
      <c r="E20" s="39" t="s">
        <v>941</v>
      </c>
      <c r="F20" s="83" t="s">
        <v>43</v>
      </c>
      <c r="G20" s="25" t="s">
        <v>88</v>
      </c>
      <c r="H20" s="85">
        <f>COUNTIFS(D:D,"=Minimal",F:F,"=Exception")</f>
        <v>0</v>
      </c>
      <c r="I20" s="72">
        <f t="shared" si="2"/>
        <v>1</v>
      </c>
      <c r="J20" s="73">
        <f t="shared" si="3"/>
        <v>0</v>
      </c>
      <c r="K20" s="74">
        <f t="shared" si="1"/>
        <v>0</v>
      </c>
      <c r="L20" s="162"/>
    </row>
    <row r="21" spans="2:12" ht="30" customHeight="1" x14ac:dyDescent="0.3">
      <c r="B21" s="42" t="str">
        <f>IF(C21="","",$B$4)</f>
        <v>LGang</v>
      </c>
      <c r="C21" s="42">
        <f>IF(ISTEXT(D21),MAX($C$4:$C20)+1,"")</f>
        <v>17</v>
      </c>
      <c r="D21" s="161" t="s">
        <v>11</v>
      </c>
      <c r="E21" s="39" t="s">
        <v>942</v>
      </c>
      <c r="F21" s="83" t="s">
        <v>43</v>
      </c>
      <c r="G21" s="25"/>
      <c r="H21" s="85"/>
      <c r="I21" s="72">
        <f t="shared" si="2"/>
        <v>1</v>
      </c>
      <c r="J21" s="73">
        <f t="shared" si="3"/>
        <v>0</v>
      </c>
      <c r="K21" s="74">
        <f t="shared" si="1"/>
        <v>0</v>
      </c>
      <c r="L21" s="162"/>
    </row>
    <row r="22" spans="2:12" ht="30" customHeight="1" x14ac:dyDescent="0.3">
      <c r="B22" s="42" t="str">
        <f t="shared" ref="B22:B56" si="5">IF(C22="","",$B$4)</f>
        <v>LGang</v>
      </c>
      <c r="C22" s="42">
        <f>IF(ISTEXT(D22),MAX($C$4:$C21)+1,"")</f>
        <v>18</v>
      </c>
      <c r="D22" s="161" t="s">
        <v>11</v>
      </c>
      <c r="E22" s="39" t="s">
        <v>943</v>
      </c>
      <c r="F22" s="83" t="s">
        <v>43</v>
      </c>
      <c r="G22" s="25"/>
      <c r="H22" s="85"/>
      <c r="I22" s="72">
        <f t="shared" si="2"/>
        <v>1</v>
      </c>
      <c r="J22" s="73">
        <f t="shared" si="3"/>
        <v>0</v>
      </c>
      <c r="K22" s="74">
        <f t="shared" si="1"/>
        <v>0</v>
      </c>
      <c r="L22" s="162"/>
    </row>
    <row r="23" spans="2:12" ht="30" customHeight="1" x14ac:dyDescent="0.3">
      <c r="B23" s="42" t="str">
        <f t="shared" si="5"/>
        <v>LGang</v>
      </c>
      <c r="C23" s="42">
        <f>IF(ISTEXT(D23),MAX($C$4:$C22)+1,"")</f>
        <v>19</v>
      </c>
      <c r="D23" s="161" t="s">
        <v>11</v>
      </c>
      <c r="E23" s="39" t="s">
        <v>944</v>
      </c>
      <c r="F23" s="83" t="s">
        <v>43</v>
      </c>
      <c r="G23" s="25"/>
      <c r="H23" s="85"/>
      <c r="I23" s="72">
        <f t="shared" si="2"/>
        <v>1</v>
      </c>
      <c r="J23" s="73">
        <f t="shared" si="3"/>
        <v>0</v>
      </c>
      <c r="K23" s="74">
        <f t="shared" si="1"/>
        <v>0</v>
      </c>
      <c r="L23" s="162"/>
    </row>
    <row r="24" spans="2:12" ht="30" customHeight="1" x14ac:dyDescent="0.3">
      <c r="B24" s="42" t="str">
        <f t="shared" si="5"/>
        <v>LGang</v>
      </c>
      <c r="C24" s="42">
        <f>IF(ISTEXT(D24),MAX($C$4:$C23)+1,"")</f>
        <v>20</v>
      </c>
      <c r="D24" s="161" t="s">
        <v>11</v>
      </c>
      <c r="E24" s="39" t="s">
        <v>945</v>
      </c>
      <c r="F24" s="83" t="s">
        <v>43</v>
      </c>
      <c r="G24" s="25"/>
      <c r="H24" s="85"/>
      <c r="I24" s="72">
        <f t="shared" si="2"/>
        <v>1</v>
      </c>
      <c r="J24" s="73">
        <f t="shared" si="3"/>
        <v>0</v>
      </c>
      <c r="K24" s="74">
        <f t="shared" si="1"/>
        <v>0</v>
      </c>
      <c r="L24" s="162"/>
    </row>
    <row r="25" spans="2:12" ht="30" customHeight="1" x14ac:dyDescent="0.3">
      <c r="B25" s="42" t="str">
        <f t="shared" si="5"/>
        <v>LGang</v>
      </c>
      <c r="C25" s="42">
        <f>IF(ISTEXT(D25),MAX($C$4:$C24)+1,"")</f>
        <v>21</v>
      </c>
      <c r="D25" s="161" t="s">
        <v>11</v>
      </c>
      <c r="E25" s="39" t="s">
        <v>946</v>
      </c>
      <c r="F25" s="83" t="s">
        <v>43</v>
      </c>
      <c r="G25" s="25"/>
      <c r="H25" s="85"/>
      <c r="I25" s="72">
        <f t="shared" si="2"/>
        <v>1</v>
      </c>
      <c r="J25" s="73">
        <f t="shared" si="3"/>
        <v>0</v>
      </c>
      <c r="K25" s="74">
        <f t="shared" si="1"/>
        <v>0</v>
      </c>
      <c r="L25" s="162"/>
    </row>
    <row r="26" spans="2:12" ht="30" customHeight="1" x14ac:dyDescent="0.3">
      <c r="B26" s="42" t="str">
        <f t="shared" si="5"/>
        <v>LGang</v>
      </c>
      <c r="C26" s="42">
        <f>IF(ISTEXT(D26),MAX($C$4:$C25)+1,"")</f>
        <v>22</v>
      </c>
      <c r="D26" s="161" t="s">
        <v>11</v>
      </c>
      <c r="E26" s="39" t="s">
        <v>947</v>
      </c>
      <c r="F26" s="83" t="s">
        <v>43</v>
      </c>
      <c r="G26" s="25"/>
      <c r="H26" s="85"/>
      <c r="I26" s="72">
        <f t="shared" si="2"/>
        <v>1</v>
      </c>
      <c r="J26" s="73">
        <f t="shared" si="3"/>
        <v>0</v>
      </c>
      <c r="K26" s="74">
        <f t="shared" si="1"/>
        <v>0</v>
      </c>
      <c r="L26" s="162"/>
    </row>
    <row r="27" spans="2:12" ht="30" customHeight="1" x14ac:dyDescent="0.3">
      <c r="B27" s="42" t="str">
        <f t="shared" si="5"/>
        <v>LGang</v>
      </c>
      <c r="C27" s="42">
        <f>IF(ISTEXT(D27),MAX($C$4:$C26)+1,"")</f>
        <v>23</v>
      </c>
      <c r="D27" s="161" t="s">
        <v>11</v>
      </c>
      <c r="E27" s="39" t="s">
        <v>232</v>
      </c>
      <c r="F27" s="83" t="s">
        <v>43</v>
      </c>
      <c r="G27" s="25"/>
      <c r="H27" s="85"/>
      <c r="I27" s="72">
        <f t="shared" si="2"/>
        <v>1</v>
      </c>
      <c r="J27" s="73">
        <f t="shared" si="3"/>
        <v>0</v>
      </c>
      <c r="K27" s="74">
        <f t="shared" si="1"/>
        <v>0</v>
      </c>
      <c r="L27" s="162"/>
    </row>
    <row r="28" spans="2:12" ht="30" customHeight="1" x14ac:dyDescent="0.3">
      <c r="B28" s="42" t="str">
        <f t="shared" si="5"/>
        <v>LGang</v>
      </c>
      <c r="C28" s="42">
        <f>IF(ISTEXT(D28),MAX($C$4:$C27)+1,"")</f>
        <v>24</v>
      </c>
      <c r="D28" s="161" t="s">
        <v>11</v>
      </c>
      <c r="E28" s="39" t="s">
        <v>948</v>
      </c>
      <c r="F28" s="83" t="s">
        <v>43</v>
      </c>
      <c r="G28" s="25"/>
      <c r="H28" s="85"/>
      <c r="I28" s="72">
        <f t="shared" si="2"/>
        <v>1</v>
      </c>
      <c r="J28" s="73">
        <f t="shared" si="3"/>
        <v>0</v>
      </c>
      <c r="K28" s="74">
        <f t="shared" si="1"/>
        <v>0</v>
      </c>
      <c r="L28" s="162"/>
    </row>
    <row r="29" spans="2:12" ht="30" customHeight="1" x14ac:dyDescent="0.3">
      <c r="B29" s="42" t="str">
        <f t="shared" si="5"/>
        <v>LGang</v>
      </c>
      <c r="C29" s="42">
        <f>IF(ISTEXT(D29),MAX($C$4:$C28)+1,"")</f>
        <v>25</v>
      </c>
      <c r="D29" s="161" t="s">
        <v>11</v>
      </c>
      <c r="E29" s="37" t="s">
        <v>949</v>
      </c>
      <c r="F29" s="83" t="s">
        <v>43</v>
      </c>
      <c r="G29" s="25"/>
      <c r="H29" s="85"/>
      <c r="I29" s="72">
        <f t="shared" si="2"/>
        <v>1</v>
      </c>
      <c r="J29" s="73">
        <f t="shared" si="3"/>
        <v>0</v>
      </c>
      <c r="K29" s="74">
        <f t="shared" si="1"/>
        <v>0</v>
      </c>
      <c r="L29" s="162"/>
    </row>
    <row r="30" spans="2:12" ht="30" customHeight="1" x14ac:dyDescent="0.3">
      <c r="B30" s="35" t="str">
        <f t="shared" si="5"/>
        <v/>
      </c>
      <c r="C30" s="35" t="str">
        <f>IF(ISTEXT(D30),MAX($C$5:$C29)+1,"")</f>
        <v/>
      </c>
      <c r="D30" s="2"/>
      <c r="E30" s="56" t="s">
        <v>950</v>
      </c>
      <c r="F30" s="86"/>
      <c r="G30" s="28"/>
      <c r="H30" s="28"/>
      <c r="I30" s="28"/>
      <c r="J30" s="28"/>
      <c r="K30" s="28"/>
      <c r="L30" s="28"/>
    </row>
    <row r="31" spans="2:12" ht="30" customHeight="1" x14ac:dyDescent="0.3">
      <c r="B31" s="42" t="str">
        <f t="shared" si="5"/>
        <v>LGang</v>
      </c>
      <c r="C31" s="42">
        <f>IF(ISTEXT(D31),MAX($C$4:$C29)+1,"")</f>
        <v>26</v>
      </c>
      <c r="D31" s="161" t="s">
        <v>11</v>
      </c>
      <c r="E31" s="41" t="s">
        <v>951</v>
      </c>
      <c r="F31" s="83" t="s">
        <v>43</v>
      </c>
      <c r="G31" s="25"/>
      <c r="H31" s="85"/>
      <c r="I31" s="72">
        <f t="shared" si="2"/>
        <v>1</v>
      </c>
      <c r="J31" s="73">
        <f t="shared" si="3"/>
        <v>0</v>
      </c>
      <c r="K31" s="74">
        <f t="shared" si="1"/>
        <v>0</v>
      </c>
      <c r="L31" s="162"/>
    </row>
    <row r="32" spans="2:12" ht="30" customHeight="1" x14ac:dyDescent="0.3">
      <c r="B32" s="42" t="str">
        <f t="shared" si="5"/>
        <v>LGang</v>
      </c>
      <c r="C32" s="42">
        <f>IF(ISTEXT(D32),MAX($C$4:$C31)+1,"")</f>
        <v>27</v>
      </c>
      <c r="D32" s="161" t="s">
        <v>11</v>
      </c>
      <c r="E32" s="39" t="s">
        <v>952</v>
      </c>
      <c r="F32" s="83" t="s">
        <v>43</v>
      </c>
      <c r="G32" s="25"/>
      <c r="H32" s="85"/>
      <c r="I32" s="72">
        <f t="shared" si="2"/>
        <v>1</v>
      </c>
      <c r="J32" s="73">
        <f t="shared" si="3"/>
        <v>0</v>
      </c>
      <c r="K32" s="74">
        <f t="shared" si="1"/>
        <v>0</v>
      </c>
      <c r="L32" s="162"/>
    </row>
    <row r="33" spans="2:12" ht="30" customHeight="1" x14ac:dyDescent="0.3">
      <c r="B33" s="42" t="str">
        <f t="shared" si="5"/>
        <v>LGang</v>
      </c>
      <c r="C33" s="42">
        <f>IF(ISTEXT(D33),MAX($C$4:$C32)+1,"")</f>
        <v>28</v>
      </c>
      <c r="D33" s="161" t="s">
        <v>11</v>
      </c>
      <c r="E33" s="39" t="s">
        <v>953</v>
      </c>
      <c r="F33" s="83" t="s">
        <v>43</v>
      </c>
      <c r="G33" s="25"/>
      <c r="H33" s="85"/>
      <c r="I33" s="72">
        <f t="shared" si="2"/>
        <v>1</v>
      </c>
      <c r="J33" s="73">
        <f t="shared" si="3"/>
        <v>0</v>
      </c>
      <c r="K33" s="74">
        <f t="shared" si="1"/>
        <v>0</v>
      </c>
      <c r="L33" s="162"/>
    </row>
    <row r="34" spans="2:12" ht="30" customHeight="1" x14ac:dyDescent="0.3">
      <c r="B34" s="42" t="str">
        <f t="shared" si="5"/>
        <v>LGang</v>
      </c>
      <c r="C34" s="42">
        <f>IF(ISTEXT(D34),MAX($C$4:$C33)+1,"")</f>
        <v>29</v>
      </c>
      <c r="D34" s="161" t="s">
        <v>11</v>
      </c>
      <c r="E34" s="57" t="s">
        <v>954</v>
      </c>
      <c r="F34" s="83" t="s">
        <v>43</v>
      </c>
      <c r="G34" s="25"/>
      <c r="H34" s="85"/>
      <c r="I34" s="72">
        <f t="shared" si="2"/>
        <v>1</v>
      </c>
      <c r="J34" s="73">
        <f t="shared" si="3"/>
        <v>0</v>
      </c>
      <c r="K34" s="74">
        <f t="shared" si="1"/>
        <v>0</v>
      </c>
      <c r="L34" s="162"/>
    </row>
    <row r="35" spans="2:12" ht="30" customHeight="1" x14ac:dyDescent="0.3">
      <c r="B35" s="35" t="str">
        <f>IF(C35="","",$B$4)</f>
        <v/>
      </c>
      <c r="C35" s="35" t="str">
        <f>IF(ISTEXT(D35),MAX($C$5:$C34)+1,"")</f>
        <v/>
      </c>
      <c r="D35" s="2"/>
      <c r="E35" s="48" t="s">
        <v>955</v>
      </c>
      <c r="F35" s="86"/>
      <c r="G35" s="28"/>
      <c r="H35" s="28"/>
      <c r="I35" s="28"/>
      <c r="J35" s="28"/>
      <c r="K35" s="28"/>
      <c r="L35" s="28"/>
    </row>
    <row r="36" spans="2:12" ht="30" customHeight="1" x14ac:dyDescent="0.3">
      <c r="B36" s="42" t="str">
        <f t="shared" si="5"/>
        <v>LGang</v>
      </c>
      <c r="C36" s="42">
        <f>IF(ISTEXT(D36),MAX($C$4:$C34)+1,"")</f>
        <v>30</v>
      </c>
      <c r="D36" s="161" t="s">
        <v>11</v>
      </c>
      <c r="E36" s="41" t="s">
        <v>936</v>
      </c>
      <c r="F36" s="83" t="s">
        <v>43</v>
      </c>
      <c r="G36" s="25"/>
      <c r="H36" s="85"/>
      <c r="I36" s="72">
        <f t="shared" si="2"/>
        <v>1</v>
      </c>
      <c r="J36" s="73">
        <f t="shared" si="3"/>
        <v>0</v>
      </c>
      <c r="K36" s="74">
        <f t="shared" si="1"/>
        <v>0</v>
      </c>
      <c r="L36" s="162"/>
    </row>
    <row r="37" spans="2:12" ht="30" customHeight="1" x14ac:dyDescent="0.3">
      <c r="B37" s="42" t="str">
        <f t="shared" si="5"/>
        <v>LGang</v>
      </c>
      <c r="C37" s="42">
        <f>IF(ISTEXT(D37),MAX($C$4:$C36)+1,"")</f>
        <v>31</v>
      </c>
      <c r="D37" s="161" t="s">
        <v>11</v>
      </c>
      <c r="E37" s="39" t="s">
        <v>937</v>
      </c>
      <c r="F37" s="83" t="s">
        <v>43</v>
      </c>
      <c r="G37" s="25"/>
      <c r="H37" s="85"/>
      <c r="I37" s="72">
        <f t="shared" si="2"/>
        <v>1</v>
      </c>
      <c r="J37" s="73">
        <f t="shared" si="3"/>
        <v>0</v>
      </c>
      <c r="K37" s="74">
        <f t="shared" si="1"/>
        <v>0</v>
      </c>
      <c r="L37" s="162"/>
    </row>
    <row r="38" spans="2:12" ht="30" customHeight="1" x14ac:dyDescent="0.3">
      <c r="B38" s="42" t="str">
        <f t="shared" si="5"/>
        <v>LGang</v>
      </c>
      <c r="C38" s="42">
        <f>IF(ISTEXT(D38),MAX($C$4:$C37)+1,"")</f>
        <v>32</v>
      </c>
      <c r="D38" s="161" t="s">
        <v>11</v>
      </c>
      <c r="E38" s="39" t="s">
        <v>938</v>
      </c>
      <c r="F38" s="83" t="s">
        <v>43</v>
      </c>
      <c r="G38" s="25"/>
      <c r="H38" s="85"/>
      <c r="I38" s="72">
        <f t="shared" si="2"/>
        <v>1</v>
      </c>
      <c r="J38" s="73">
        <f t="shared" si="3"/>
        <v>0</v>
      </c>
      <c r="K38" s="74">
        <f t="shared" si="1"/>
        <v>0</v>
      </c>
      <c r="L38" s="162"/>
    </row>
    <row r="39" spans="2:12" ht="30" customHeight="1" x14ac:dyDescent="0.3">
      <c r="B39" s="42" t="str">
        <f t="shared" si="5"/>
        <v>LGang</v>
      </c>
      <c r="C39" s="42">
        <f>IF(ISTEXT(D39),MAX($C$4:$C38)+1,"")</f>
        <v>33</v>
      </c>
      <c r="D39" s="161" t="s">
        <v>11</v>
      </c>
      <c r="E39" s="39" t="s">
        <v>956</v>
      </c>
      <c r="F39" s="83" t="s">
        <v>43</v>
      </c>
      <c r="G39" s="25"/>
      <c r="H39" s="85"/>
      <c r="I39" s="72">
        <f t="shared" si="2"/>
        <v>1</v>
      </c>
      <c r="J39" s="73">
        <f t="shared" si="3"/>
        <v>0</v>
      </c>
      <c r="K39" s="74">
        <f t="shared" si="1"/>
        <v>0</v>
      </c>
      <c r="L39" s="162"/>
    </row>
    <row r="40" spans="2:12" ht="30" customHeight="1" x14ac:dyDescent="0.3">
      <c r="B40" s="42" t="str">
        <f t="shared" si="5"/>
        <v>LGang</v>
      </c>
      <c r="C40" s="42">
        <f>IF(ISTEXT(D40),MAX($C$4:$C39)+1,"")</f>
        <v>34</v>
      </c>
      <c r="D40" s="161" t="s">
        <v>11</v>
      </c>
      <c r="E40" s="39" t="s">
        <v>957</v>
      </c>
      <c r="F40" s="83" t="s">
        <v>43</v>
      </c>
      <c r="G40" s="25"/>
      <c r="H40" s="85"/>
      <c r="I40" s="72">
        <f t="shared" si="2"/>
        <v>1</v>
      </c>
      <c r="J40" s="73">
        <f t="shared" si="3"/>
        <v>0</v>
      </c>
      <c r="K40" s="74">
        <f t="shared" si="1"/>
        <v>0</v>
      </c>
      <c r="L40" s="162"/>
    </row>
    <row r="41" spans="2:12" ht="30" customHeight="1" x14ac:dyDescent="0.3">
      <c r="B41" s="42" t="str">
        <f t="shared" si="5"/>
        <v>LGang</v>
      </c>
      <c r="C41" s="42">
        <f>IF(ISTEXT(D41),MAX($C$4:$C40)+1,"")</f>
        <v>35</v>
      </c>
      <c r="D41" s="161" t="s">
        <v>11</v>
      </c>
      <c r="E41" s="39" t="s">
        <v>941</v>
      </c>
      <c r="F41" s="83" t="s">
        <v>43</v>
      </c>
      <c r="G41" s="25"/>
      <c r="H41" s="85"/>
      <c r="I41" s="72">
        <f t="shared" si="2"/>
        <v>1</v>
      </c>
      <c r="J41" s="73">
        <f t="shared" si="3"/>
        <v>0</v>
      </c>
      <c r="K41" s="74">
        <f t="shared" si="1"/>
        <v>0</v>
      </c>
      <c r="L41" s="162"/>
    </row>
    <row r="42" spans="2:12" ht="30" customHeight="1" x14ac:dyDescent="0.3">
      <c r="B42" s="42" t="str">
        <f t="shared" si="5"/>
        <v>LGang</v>
      </c>
      <c r="C42" s="42">
        <f>IF(ISTEXT(D42),MAX($C$4:$C41)+1,"")</f>
        <v>36</v>
      </c>
      <c r="D42" s="161" t="s">
        <v>11</v>
      </c>
      <c r="E42" s="39" t="s">
        <v>942</v>
      </c>
      <c r="F42" s="83" t="s">
        <v>43</v>
      </c>
      <c r="G42" s="25"/>
      <c r="H42" s="85"/>
      <c r="I42" s="72">
        <f t="shared" si="2"/>
        <v>1</v>
      </c>
      <c r="J42" s="73">
        <f t="shared" si="3"/>
        <v>0</v>
      </c>
      <c r="K42" s="74">
        <f t="shared" si="1"/>
        <v>0</v>
      </c>
      <c r="L42" s="162"/>
    </row>
    <row r="43" spans="2:12" ht="30" customHeight="1" x14ac:dyDescent="0.3">
      <c r="B43" s="42" t="str">
        <f t="shared" si="5"/>
        <v>LGang</v>
      </c>
      <c r="C43" s="42">
        <f>IF(ISTEXT(D43),MAX($C$4:$C42)+1,"")</f>
        <v>37</v>
      </c>
      <c r="D43" s="161" t="s">
        <v>11</v>
      </c>
      <c r="E43" s="39" t="s">
        <v>946</v>
      </c>
      <c r="F43" s="83" t="s">
        <v>43</v>
      </c>
      <c r="G43" s="25"/>
      <c r="H43" s="85"/>
      <c r="I43" s="72">
        <f t="shared" si="2"/>
        <v>1</v>
      </c>
      <c r="J43" s="73">
        <f t="shared" si="3"/>
        <v>0</v>
      </c>
      <c r="K43" s="74">
        <f t="shared" si="1"/>
        <v>0</v>
      </c>
      <c r="L43" s="162"/>
    </row>
    <row r="44" spans="2:12" ht="30" customHeight="1" x14ac:dyDescent="0.3">
      <c r="B44" s="42" t="str">
        <f t="shared" si="5"/>
        <v>LGang</v>
      </c>
      <c r="C44" s="42">
        <f>IF(ISTEXT(D44),MAX($C$4:$C43)+1,"")</f>
        <v>38</v>
      </c>
      <c r="D44" s="161" t="s">
        <v>11</v>
      </c>
      <c r="E44" s="39" t="s">
        <v>958</v>
      </c>
      <c r="F44" s="83" t="s">
        <v>43</v>
      </c>
      <c r="G44" s="25"/>
      <c r="H44" s="85"/>
      <c r="I44" s="72">
        <f t="shared" si="2"/>
        <v>1</v>
      </c>
      <c r="J44" s="73">
        <f t="shared" si="3"/>
        <v>0</v>
      </c>
      <c r="K44" s="74">
        <f t="shared" si="1"/>
        <v>0</v>
      </c>
      <c r="L44" s="162"/>
    </row>
    <row r="45" spans="2:12" ht="30" customHeight="1" x14ac:dyDescent="0.3">
      <c r="B45" s="42" t="str">
        <f t="shared" si="5"/>
        <v>LGang</v>
      </c>
      <c r="C45" s="42">
        <f>IF(ISTEXT(D45),MAX($C$4:$C44)+1,"")</f>
        <v>39</v>
      </c>
      <c r="D45" s="161" t="s">
        <v>11</v>
      </c>
      <c r="E45" s="39" t="s">
        <v>959</v>
      </c>
      <c r="F45" s="83" t="s">
        <v>43</v>
      </c>
      <c r="G45" s="25"/>
      <c r="H45" s="85"/>
      <c r="I45" s="72">
        <f t="shared" si="2"/>
        <v>1</v>
      </c>
      <c r="J45" s="73">
        <f t="shared" si="3"/>
        <v>0</v>
      </c>
      <c r="K45" s="74">
        <f t="shared" si="1"/>
        <v>0</v>
      </c>
      <c r="L45" s="162"/>
    </row>
    <row r="46" spans="2:12" ht="30" customHeight="1" x14ac:dyDescent="0.3">
      <c r="B46" s="42" t="str">
        <f t="shared" si="5"/>
        <v>LGang</v>
      </c>
      <c r="C46" s="42">
        <f>IF(ISTEXT(D46),MAX($C$4:$C45)+1,"")</f>
        <v>40</v>
      </c>
      <c r="D46" s="161" t="s">
        <v>11</v>
      </c>
      <c r="E46" s="39" t="s">
        <v>960</v>
      </c>
      <c r="F46" s="83" t="s">
        <v>43</v>
      </c>
      <c r="G46" s="25"/>
      <c r="H46" s="85"/>
      <c r="I46" s="72">
        <f t="shared" si="2"/>
        <v>1</v>
      </c>
      <c r="J46" s="73">
        <f t="shared" si="3"/>
        <v>0</v>
      </c>
      <c r="K46" s="74">
        <f t="shared" si="1"/>
        <v>0</v>
      </c>
      <c r="L46" s="162"/>
    </row>
    <row r="47" spans="2:12" ht="30" customHeight="1" x14ac:dyDescent="0.3">
      <c r="B47" s="42" t="str">
        <f t="shared" si="5"/>
        <v>LGang</v>
      </c>
      <c r="C47" s="42">
        <f>IF(ISTEXT(D47),MAX($C$4:$C46)+1,"")</f>
        <v>41</v>
      </c>
      <c r="D47" s="161" t="s">
        <v>11</v>
      </c>
      <c r="E47" s="39" t="s">
        <v>944</v>
      </c>
      <c r="F47" s="83" t="s">
        <v>43</v>
      </c>
      <c r="G47" s="25"/>
      <c r="H47" s="85"/>
      <c r="I47" s="72">
        <f t="shared" si="2"/>
        <v>1</v>
      </c>
      <c r="J47" s="73">
        <f t="shared" si="3"/>
        <v>0</v>
      </c>
      <c r="K47" s="74">
        <f t="shared" si="1"/>
        <v>0</v>
      </c>
      <c r="L47" s="162"/>
    </row>
    <row r="48" spans="2:12" ht="30" customHeight="1" x14ac:dyDescent="0.3">
      <c r="B48" s="42" t="str">
        <f t="shared" si="5"/>
        <v>LGang</v>
      </c>
      <c r="C48" s="42">
        <f>IF(ISTEXT(D48),MAX($C$4:$C47)+1,"")</f>
        <v>42</v>
      </c>
      <c r="D48" s="161" t="s">
        <v>11</v>
      </c>
      <c r="E48" s="49" t="s">
        <v>961</v>
      </c>
      <c r="F48" s="83" t="s">
        <v>43</v>
      </c>
      <c r="G48" s="25"/>
      <c r="H48" s="85"/>
      <c r="I48" s="72">
        <f t="shared" si="2"/>
        <v>1</v>
      </c>
      <c r="J48" s="73">
        <f t="shared" si="3"/>
        <v>0</v>
      </c>
      <c r="K48" s="74">
        <f t="shared" si="1"/>
        <v>0</v>
      </c>
      <c r="L48" s="162"/>
    </row>
    <row r="49" spans="2:12" ht="30" customHeight="1" x14ac:dyDescent="0.3">
      <c r="B49" s="42" t="str">
        <f t="shared" si="5"/>
        <v>LGang</v>
      </c>
      <c r="C49" s="42">
        <f>IF(ISTEXT(D49),MAX($C$4:$C48)+1,"")</f>
        <v>43</v>
      </c>
      <c r="D49" s="161" t="s">
        <v>11</v>
      </c>
      <c r="E49" s="49" t="s">
        <v>962</v>
      </c>
      <c r="F49" s="83" t="s">
        <v>43</v>
      </c>
      <c r="G49" s="25"/>
      <c r="H49" s="85"/>
      <c r="I49" s="72">
        <f t="shared" si="2"/>
        <v>1</v>
      </c>
      <c r="J49" s="73">
        <f t="shared" si="3"/>
        <v>0</v>
      </c>
      <c r="K49" s="74">
        <f t="shared" si="1"/>
        <v>0</v>
      </c>
      <c r="L49" s="162"/>
    </row>
    <row r="50" spans="2:12" ht="30" customHeight="1" x14ac:dyDescent="0.3">
      <c r="B50" s="42" t="str">
        <f t="shared" si="5"/>
        <v>LGang</v>
      </c>
      <c r="C50" s="42">
        <f>IF(ISTEXT(D50),MAX($C$4:$C49)+1,"")</f>
        <v>44</v>
      </c>
      <c r="D50" s="161" t="s">
        <v>11</v>
      </c>
      <c r="E50" s="49" t="s">
        <v>963</v>
      </c>
      <c r="F50" s="83" t="s">
        <v>43</v>
      </c>
      <c r="G50" s="25"/>
      <c r="H50" s="85"/>
      <c r="I50" s="72">
        <f t="shared" si="2"/>
        <v>1</v>
      </c>
      <c r="J50" s="73">
        <f t="shared" si="3"/>
        <v>0</v>
      </c>
      <c r="K50" s="74">
        <f t="shared" si="1"/>
        <v>0</v>
      </c>
      <c r="L50" s="162"/>
    </row>
    <row r="51" spans="2:12" ht="30" customHeight="1" x14ac:dyDescent="0.3">
      <c r="B51" s="42" t="str">
        <f t="shared" si="5"/>
        <v>LGang</v>
      </c>
      <c r="C51" s="42">
        <f>IF(ISTEXT(D51),MAX($C$4:$C50)+1,"")</f>
        <v>45</v>
      </c>
      <c r="D51" s="161" t="s">
        <v>11</v>
      </c>
      <c r="E51" s="58" t="s">
        <v>964</v>
      </c>
      <c r="F51" s="83" t="s">
        <v>43</v>
      </c>
      <c r="G51" s="25"/>
      <c r="H51" s="85"/>
      <c r="I51" s="72">
        <f t="shared" si="2"/>
        <v>1</v>
      </c>
      <c r="J51" s="73">
        <f t="shared" si="3"/>
        <v>0</v>
      </c>
      <c r="K51" s="74">
        <f t="shared" si="1"/>
        <v>0</v>
      </c>
      <c r="L51" s="162"/>
    </row>
    <row r="52" spans="2:12" ht="30" customHeight="1" x14ac:dyDescent="0.3">
      <c r="B52" s="42" t="str">
        <f t="shared" si="5"/>
        <v>LGang</v>
      </c>
      <c r="C52" s="42">
        <f>IF(ISTEXT(D52),MAX($C$4:$C51)+1,"")</f>
        <v>46</v>
      </c>
      <c r="D52" s="161" t="s">
        <v>11</v>
      </c>
      <c r="E52" s="40" t="s">
        <v>965</v>
      </c>
      <c r="F52" s="83" t="s">
        <v>43</v>
      </c>
      <c r="G52" s="25"/>
      <c r="H52" s="85"/>
      <c r="I52" s="72">
        <f t="shared" si="2"/>
        <v>1</v>
      </c>
      <c r="J52" s="73">
        <f t="shared" si="3"/>
        <v>0</v>
      </c>
      <c r="K52" s="74">
        <f t="shared" si="1"/>
        <v>0</v>
      </c>
      <c r="L52" s="162"/>
    </row>
    <row r="53" spans="2:12" ht="30" customHeight="1" x14ac:dyDescent="0.3">
      <c r="B53" s="42" t="str">
        <f t="shared" si="5"/>
        <v>LGang</v>
      </c>
      <c r="C53" s="42">
        <f>IF(ISTEXT(D53),MAX($C$4:$C52)+1,"")</f>
        <v>47</v>
      </c>
      <c r="D53" s="161" t="s">
        <v>11</v>
      </c>
      <c r="E53" s="40" t="s">
        <v>966</v>
      </c>
      <c r="F53" s="83" t="s">
        <v>43</v>
      </c>
      <c r="G53" s="25"/>
      <c r="H53" s="85"/>
      <c r="I53" s="72">
        <f t="shared" si="2"/>
        <v>1</v>
      </c>
      <c r="J53" s="73">
        <f t="shared" si="3"/>
        <v>0</v>
      </c>
      <c r="K53" s="74">
        <f t="shared" si="1"/>
        <v>0</v>
      </c>
      <c r="L53" s="162"/>
    </row>
    <row r="54" spans="2:12" ht="30" customHeight="1" x14ac:dyDescent="0.3">
      <c r="B54" s="42" t="str">
        <f t="shared" si="5"/>
        <v>LGang</v>
      </c>
      <c r="C54" s="42">
        <f>IF(ISTEXT(D54),MAX($C$4:$C53)+1,"")</f>
        <v>48</v>
      </c>
      <c r="D54" s="161" t="s">
        <v>11</v>
      </c>
      <c r="E54" s="40" t="s">
        <v>967</v>
      </c>
      <c r="F54" s="83" t="s">
        <v>43</v>
      </c>
      <c r="G54" s="25"/>
      <c r="H54" s="85"/>
      <c r="I54" s="72">
        <f t="shared" si="2"/>
        <v>1</v>
      </c>
      <c r="J54" s="73">
        <f t="shared" si="3"/>
        <v>0</v>
      </c>
      <c r="K54" s="74">
        <f t="shared" si="1"/>
        <v>0</v>
      </c>
      <c r="L54" s="162"/>
    </row>
    <row r="55" spans="2:12" ht="30" customHeight="1" x14ac:dyDescent="0.3">
      <c r="B55" s="42" t="str">
        <f t="shared" si="5"/>
        <v>LGang</v>
      </c>
      <c r="C55" s="42">
        <f>IF(ISTEXT(D55),MAX($C$4:$C54)+1,"")</f>
        <v>49</v>
      </c>
      <c r="D55" s="161" t="s">
        <v>11</v>
      </c>
      <c r="E55" s="40" t="s">
        <v>968</v>
      </c>
      <c r="F55" s="83" t="s">
        <v>43</v>
      </c>
      <c r="G55" s="25"/>
      <c r="H55" s="85"/>
      <c r="I55" s="72">
        <f t="shared" si="2"/>
        <v>1</v>
      </c>
      <c r="J55" s="73">
        <f t="shared" si="3"/>
        <v>0</v>
      </c>
      <c r="K55" s="74">
        <f t="shared" si="1"/>
        <v>0</v>
      </c>
      <c r="L55" s="162"/>
    </row>
    <row r="56" spans="2:12" ht="30" customHeight="1" x14ac:dyDescent="0.3">
      <c r="B56" s="42" t="str">
        <f t="shared" si="5"/>
        <v>LGang</v>
      </c>
      <c r="C56" s="42">
        <f>IF(ISTEXT(D56),MAX($C$4:$C55)+1,"")</f>
        <v>50</v>
      </c>
      <c r="D56" s="161" t="s">
        <v>11</v>
      </c>
      <c r="E56" s="40" t="s">
        <v>969</v>
      </c>
      <c r="F56" s="83" t="s">
        <v>43</v>
      </c>
      <c r="G56" s="25"/>
      <c r="H56" s="85"/>
      <c r="I56" s="72">
        <f t="shared" si="2"/>
        <v>1</v>
      </c>
      <c r="J56" s="73">
        <f t="shared" si="3"/>
        <v>0</v>
      </c>
      <c r="K56" s="74">
        <f t="shared" si="1"/>
        <v>0</v>
      </c>
      <c r="L56" s="162"/>
    </row>
    <row r="57" spans="2:12" ht="6.6" customHeight="1" x14ac:dyDescent="0.3">
      <c r="E57" s="46"/>
    </row>
    <row r="58" spans="2:12" ht="30" hidden="1" customHeight="1" x14ac:dyDescent="0.3">
      <c r="E58" s="46"/>
    </row>
    <row r="59" spans="2:12" ht="30" hidden="1" customHeight="1" x14ac:dyDescent="0.3">
      <c r="E59" s="46"/>
    </row>
    <row r="60" spans="2:12" ht="30" hidden="1" customHeight="1" x14ac:dyDescent="0.3">
      <c r="E60" s="46"/>
    </row>
    <row r="61" spans="2:12" ht="30" hidden="1" customHeight="1" x14ac:dyDescent="0.3">
      <c r="E61" s="46"/>
    </row>
    <row r="62" spans="2:12" ht="30" hidden="1" customHeight="1" x14ac:dyDescent="0.3">
      <c r="E62" s="46"/>
    </row>
    <row r="63" spans="2:12" ht="30" hidden="1" customHeight="1" x14ac:dyDescent="0.3">
      <c r="E63" s="46"/>
    </row>
    <row r="64" spans="2:12" ht="30" hidden="1" customHeight="1" x14ac:dyDescent="0.3">
      <c r="E64" s="46"/>
    </row>
    <row r="65" spans="5:5" ht="30" hidden="1" customHeight="1" x14ac:dyDescent="0.3">
      <c r="E65" s="46"/>
    </row>
    <row r="66" spans="5:5" ht="30" hidden="1" customHeight="1" x14ac:dyDescent="0.3">
      <c r="E66" s="46"/>
    </row>
    <row r="67" spans="5:5" ht="30" hidden="1" customHeight="1" x14ac:dyDescent="0.3">
      <c r="E67" s="46"/>
    </row>
    <row r="68" spans="5:5" ht="30" hidden="1" customHeight="1" x14ac:dyDescent="0.3">
      <c r="E68" s="46"/>
    </row>
    <row r="69" spans="5:5" ht="30" hidden="1" customHeight="1" x14ac:dyDescent="0.3">
      <c r="E69" s="46"/>
    </row>
    <row r="70" spans="5:5" ht="30" hidden="1" customHeight="1" x14ac:dyDescent="0.3">
      <c r="E70" s="46"/>
    </row>
    <row r="71" spans="5:5" ht="30" hidden="1" customHeight="1" x14ac:dyDescent="0.3">
      <c r="E71" s="46"/>
    </row>
    <row r="72" spans="5:5" ht="30" hidden="1" customHeight="1" x14ac:dyDescent="0.3">
      <c r="E72" s="46"/>
    </row>
    <row r="73" spans="5:5" ht="30" hidden="1" customHeight="1" x14ac:dyDescent="0.3">
      <c r="E73" s="46"/>
    </row>
    <row r="74" spans="5:5" ht="30" hidden="1" customHeight="1" x14ac:dyDescent="0.3">
      <c r="E74" s="46"/>
    </row>
    <row r="75" spans="5:5" ht="30" hidden="1" customHeight="1" x14ac:dyDescent="0.3">
      <c r="E75" s="46"/>
    </row>
    <row r="76" spans="5:5" ht="30" hidden="1" customHeight="1" x14ac:dyDescent="0.3">
      <c r="E76" s="46"/>
    </row>
    <row r="77" spans="5:5" ht="30" hidden="1" customHeight="1" x14ac:dyDescent="0.3">
      <c r="E77" s="46"/>
    </row>
    <row r="78" spans="5:5" ht="30" hidden="1" customHeight="1" x14ac:dyDescent="0.3">
      <c r="E78" s="46"/>
    </row>
    <row r="79" spans="5:5" ht="30" hidden="1" customHeight="1" x14ac:dyDescent="0.3">
      <c r="E79" s="46"/>
    </row>
    <row r="80" spans="5:5" ht="30" hidden="1" customHeight="1" x14ac:dyDescent="0.3">
      <c r="E80" s="46"/>
    </row>
    <row r="81" spans="5:5" ht="30" hidden="1" customHeight="1" x14ac:dyDescent="0.3">
      <c r="E81" s="46"/>
    </row>
    <row r="82" spans="5:5" ht="30" hidden="1" customHeight="1" x14ac:dyDescent="0.3">
      <c r="E82" s="46"/>
    </row>
    <row r="83" spans="5:5" ht="30" hidden="1" customHeight="1" x14ac:dyDescent="0.3">
      <c r="E83" s="46"/>
    </row>
    <row r="84" spans="5:5" ht="30" hidden="1" customHeight="1" x14ac:dyDescent="0.3">
      <c r="E84" s="46"/>
    </row>
    <row r="85" spans="5:5" ht="30" hidden="1" customHeight="1" x14ac:dyDescent="0.3">
      <c r="E85" s="46"/>
    </row>
    <row r="86" spans="5:5" ht="30" hidden="1" customHeight="1" x14ac:dyDescent="0.3">
      <c r="E86" s="46"/>
    </row>
    <row r="87" spans="5:5" ht="30" hidden="1" customHeight="1" x14ac:dyDescent="0.3">
      <c r="E87" s="46"/>
    </row>
    <row r="88" spans="5:5" ht="30" hidden="1" customHeight="1" x14ac:dyDescent="0.3">
      <c r="E88" s="46"/>
    </row>
    <row r="89" spans="5:5" ht="30" hidden="1" customHeight="1" x14ac:dyDescent="0.3">
      <c r="E89" s="46"/>
    </row>
    <row r="90" spans="5:5" ht="30" hidden="1" customHeight="1" x14ac:dyDescent="0.3">
      <c r="E90" s="46"/>
    </row>
    <row r="91" spans="5:5" ht="30" hidden="1" customHeight="1" x14ac:dyDescent="0.3">
      <c r="E91" s="46"/>
    </row>
    <row r="92" spans="5:5" ht="30" hidden="1" customHeight="1" x14ac:dyDescent="0.3">
      <c r="E92" s="46"/>
    </row>
    <row r="93" spans="5:5" ht="30" hidden="1" customHeight="1" x14ac:dyDescent="0.3">
      <c r="E93" s="46"/>
    </row>
    <row r="94" spans="5:5" ht="30" hidden="1" customHeight="1" x14ac:dyDescent="0.3">
      <c r="E94" s="46"/>
    </row>
    <row r="95" spans="5:5" ht="30" hidden="1" customHeight="1" x14ac:dyDescent="0.3">
      <c r="E95" s="46"/>
    </row>
    <row r="96" spans="5:5" ht="30" hidden="1" customHeight="1" x14ac:dyDescent="0.3">
      <c r="E96" s="46"/>
    </row>
    <row r="97" spans="5:5" ht="30" hidden="1" customHeight="1" x14ac:dyDescent="0.3">
      <c r="E97" s="46"/>
    </row>
    <row r="98" spans="5:5" ht="30" hidden="1" customHeight="1" x14ac:dyDescent="0.3">
      <c r="E98" s="46"/>
    </row>
    <row r="99" spans="5:5" ht="30" hidden="1" customHeight="1" x14ac:dyDescent="0.3">
      <c r="E99" s="46"/>
    </row>
    <row r="100" spans="5:5" ht="30" hidden="1" customHeight="1" x14ac:dyDescent="0.3">
      <c r="E100" s="46"/>
    </row>
    <row r="101" spans="5:5" ht="30" hidden="1" customHeight="1" x14ac:dyDescent="0.3">
      <c r="E101" s="46"/>
    </row>
    <row r="102" spans="5:5" ht="30" hidden="1" customHeight="1" x14ac:dyDescent="0.3">
      <c r="E102" s="46"/>
    </row>
    <row r="103" spans="5:5" ht="30" hidden="1" customHeight="1" x14ac:dyDescent="0.3">
      <c r="E103" s="46"/>
    </row>
    <row r="104" spans="5:5" ht="30" hidden="1" customHeight="1" x14ac:dyDescent="0.3"/>
    <row r="105" spans="5:5" ht="30" hidden="1" customHeight="1" x14ac:dyDescent="0.3"/>
    <row r="106" spans="5:5" ht="30" hidden="1" customHeight="1" x14ac:dyDescent="0.3"/>
    <row r="107" spans="5:5" ht="30" hidden="1" customHeight="1" x14ac:dyDescent="0.3"/>
    <row r="108" spans="5:5" ht="30" hidden="1" customHeight="1" x14ac:dyDescent="0.3"/>
    <row r="109" spans="5:5" ht="30" hidden="1" customHeight="1" x14ac:dyDescent="0.3"/>
    <row r="110" spans="5:5" ht="30" hidden="1" customHeight="1" x14ac:dyDescent="0.3"/>
    <row r="111" spans="5:5" ht="30" hidden="1" customHeight="1" x14ac:dyDescent="0.3"/>
    <row r="112" spans="5:5" ht="30" hidden="1" customHeight="1" x14ac:dyDescent="0.3"/>
    <row r="113" ht="30" hidden="1" customHeight="1" x14ac:dyDescent="0.3"/>
    <row r="114" ht="30" hidden="1" customHeight="1" x14ac:dyDescent="0.3"/>
    <row r="115" ht="30" hidden="1" customHeight="1" x14ac:dyDescent="0.3"/>
    <row r="116" ht="30" hidden="1" customHeight="1" x14ac:dyDescent="0.3"/>
    <row r="117" ht="30" hidden="1" customHeight="1" x14ac:dyDescent="0.3"/>
    <row r="118" ht="30" hidden="1" customHeight="1" x14ac:dyDescent="0.3"/>
    <row r="119" ht="30" hidden="1" customHeight="1" x14ac:dyDescent="0.3"/>
    <row r="120" ht="30" hidden="1" customHeight="1" x14ac:dyDescent="0.3"/>
    <row r="121" ht="30" hidden="1" customHeight="1" x14ac:dyDescent="0.3"/>
    <row r="122" ht="30" hidden="1" customHeight="1" x14ac:dyDescent="0.3"/>
    <row r="123" ht="30" hidden="1" customHeight="1" x14ac:dyDescent="0.3"/>
    <row r="124" ht="30" hidden="1" customHeight="1" x14ac:dyDescent="0.3"/>
    <row r="125" ht="30" hidden="1" customHeight="1" x14ac:dyDescent="0.3"/>
    <row r="126" ht="30" hidden="1" customHeight="1" x14ac:dyDescent="0.3"/>
    <row r="127" ht="30" hidden="1" customHeight="1" x14ac:dyDescent="0.3"/>
    <row r="128" ht="30" hidden="1" customHeight="1" x14ac:dyDescent="0.3"/>
    <row r="129" ht="30" hidden="1" customHeight="1" x14ac:dyDescent="0.3"/>
    <row r="130" ht="30" hidden="1" customHeight="1" x14ac:dyDescent="0.3"/>
  </sheetData>
  <sheetProtection password="CC1B" sheet="1" objects="1" scenarios="1" selectLockedCells="1"/>
  <conditionalFormatting sqref="D4:D13">
    <cfRule type="cellIs" dxfId="245" priority="34" operator="equal">
      <formula>"Important"</formula>
    </cfRule>
    <cfRule type="cellIs" dxfId="244" priority="35" operator="equal">
      <formula>"Crucial"</formula>
    </cfRule>
    <cfRule type="cellIs" dxfId="243" priority="36" operator="equal">
      <formula>"N/A"</formula>
    </cfRule>
  </conditionalFormatting>
  <conditionalFormatting sqref="D15:D29 D31:D34 D36:D56">
    <cfRule type="cellIs" dxfId="242" priority="22" operator="equal">
      <formula>"Important"</formula>
    </cfRule>
    <cfRule type="cellIs" dxfId="241" priority="23" operator="equal">
      <formula>"Crucial"</formula>
    </cfRule>
    <cfRule type="cellIs" dxfId="240" priority="24" operator="equal">
      <formula>"N/A"</formula>
    </cfRule>
  </conditionalFormatting>
  <conditionalFormatting sqref="F4:F56">
    <cfRule type="cellIs" dxfId="239" priority="1" operator="equal">
      <formula>"Function Not Available"</formula>
    </cfRule>
    <cfRule type="cellIs" dxfId="238" priority="2" operator="equal">
      <formula>"Function Available"</formula>
    </cfRule>
    <cfRule type="cellIs" dxfId="237" priority="3" operator="equal">
      <formula>"Exception"</formula>
    </cfRule>
  </conditionalFormatting>
  <dataValidations count="3">
    <dataValidation type="list" allowBlank="1" showInputMessage="1" showErrorMessage="1" sqref="F4:F5" xr:uid="{00000000-0002-0000-1200-000000000000}">
      <formula1>AvailabilityType</formula1>
    </dataValidation>
    <dataValidation type="list" allowBlank="1" showInputMessage="1" showErrorMessage="1" sqref="D4:D13 D15:D29 D31:D34 D36:D56" xr:uid="{00000000-0002-0000-1200-000001000000}">
      <formula1>SpecType</formula1>
    </dataValidation>
    <dataValidation type="list" allowBlank="1" showInputMessage="1" showErrorMessage="1" errorTitle="Invalid specification type" error="Please enter a Specification type from the drop-down list." sqref="F6:F13 F15:F29 F31:F34 F36:F56" xr:uid="{00000000-0002-0000-1200-000002000000}">
      <formula1>AvailabilityType</formula1>
    </dataValidation>
  </dataValidations>
  <pageMargins left="0.7" right="0.7" top="0.75" bottom="0.75" header="0.3" footer="0.3"/>
  <pageSetup scale="47" fitToHeight="0" orientation="portrait" r:id="rId1"/>
  <headerFooter>
    <oddHeader xml:space="preserve">&amp;CPaducah, Kentucky
&amp;F&amp;R&amp;A
</oddHeader>
    <oddFooter>&amp;LTSSI Consulting LLC, October 2016&amp;CPage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sheetPr>
  <dimension ref="A1:M84"/>
  <sheetViews>
    <sheetView showGridLines="0" zoomScaleNormal="100" zoomScalePageLayoutView="70" workbookViewId="0">
      <selection activeCell="F3" sqref="F3"/>
    </sheetView>
  </sheetViews>
  <sheetFormatPr defaultColWidth="0" defaultRowHeight="14.4" zeroHeight="1" x14ac:dyDescent="0.3"/>
  <cols>
    <col min="1" max="1" width="0.77734375" customWidth="1"/>
    <col min="2" max="2" width="25.44140625" customWidth="1"/>
    <col min="3" max="3" width="9.21875" customWidth="1"/>
    <col min="4" max="5" width="3.77734375" customWidth="1"/>
    <col min="6" max="6" width="42.77734375" customWidth="1"/>
    <col min="7" max="7" width="8.77734375" style="99" customWidth="1"/>
    <col min="8" max="12" width="11.21875" style="99" customWidth="1"/>
    <col min="13" max="13" width="9.21875" customWidth="1"/>
    <col min="14" max="16384" width="9.21875" hidden="1"/>
  </cols>
  <sheetData>
    <row r="1" spans="2:12" ht="44.25" customHeight="1" x14ac:dyDescent="0.3">
      <c r="B1" s="433" t="s">
        <v>34</v>
      </c>
      <c r="C1" s="433"/>
      <c r="D1" s="92"/>
      <c r="F1" s="93" t="s">
        <v>35</v>
      </c>
      <c r="G1" s="93" t="s">
        <v>36</v>
      </c>
      <c r="H1" s="93" t="s">
        <v>37</v>
      </c>
      <c r="I1" s="93" t="s">
        <v>8</v>
      </c>
      <c r="J1" s="93" t="s">
        <v>15</v>
      </c>
      <c r="K1" s="93" t="s">
        <v>16</v>
      </c>
      <c r="L1" s="93" t="s">
        <v>17</v>
      </c>
    </row>
    <row r="2" spans="2:12" x14ac:dyDescent="0.3">
      <c r="B2" s="94"/>
      <c r="C2" s="95"/>
      <c r="D2" s="96"/>
      <c r="F2" s="97" t="s">
        <v>38</v>
      </c>
      <c r="G2" s="98">
        <f>COUNTA(F4:F52)</f>
        <v>27</v>
      </c>
      <c r="H2" s="98">
        <f>SUM(H4:H53)</f>
        <v>2108</v>
      </c>
      <c r="I2" s="98">
        <f>SUM(I4:I53)</f>
        <v>2108</v>
      </c>
      <c r="J2" s="98">
        <f>SUM(J4:J53)</f>
        <v>0</v>
      </c>
      <c r="K2" s="98">
        <f>SUM(K4:K53)</f>
        <v>0</v>
      </c>
      <c r="L2" s="98">
        <f>SUM(L4:L53)</f>
        <v>0</v>
      </c>
    </row>
    <row r="3" spans="2:12" ht="15" thickBot="1" x14ac:dyDescent="0.35">
      <c r="B3" s="11" t="s">
        <v>39</v>
      </c>
      <c r="C3" s="10" t="s">
        <v>40</v>
      </c>
      <c r="D3" s="12"/>
    </row>
    <row r="4" spans="2:12" x14ac:dyDescent="0.3">
      <c r="B4" s="13" t="s">
        <v>9</v>
      </c>
      <c r="C4" s="3">
        <v>3</v>
      </c>
      <c r="D4" s="14"/>
      <c r="F4" s="97" t="str">
        <f>'Law RMS General'!B3</f>
        <v>Law RMS General Requirements</v>
      </c>
      <c r="G4" s="98"/>
      <c r="H4" s="98">
        <f>'Law RMS General'!H3</f>
        <v>119</v>
      </c>
      <c r="I4" s="98">
        <f>'Law RMS General'!H4</f>
        <v>119</v>
      </c>
      <c r="J4" s="98">
        <f>'Law RMS General'!H5</f>
        <v>0</v>
      </c>
      <c r="K4" s="98">
        <f>'Law RMS General'!H7</f>
        <v>0</v>
      </c>
      <c r="L4" s="98">
        <f>'Law RMS General'!H8</f>
        <v>0</v>
      </c>
    </row>
    <row r="5" spans="2:12" x14ac:dyDescent="0.3">
      <c r="B5" s="15" t="s">
        <v>10</v>
      </c>
      <c r="C5" s="4">
        <v>2</v>
      </c>
      <c r="D5" s="14"/>
      <c r="F5" s="97" t="str">
        <f>'Law Accidents'!B3</f>
        <v>Law Accident Tracking</v>
      </c>
      <c r="G5" s="98"/>
      <c r="H5" s="98">
        <f>'Law Accidents'!H3</f>
        <v>20</v>
      </c>
      <c r="I5" s="98">
        <f>'Law Accidents'!H4</f>
        <v>20</v>
      </c>
      <c r="J5" s="98">
        <f>'Law Accidents'!H6</f>
        <v>0</v>
      </c>
      <c r="K5" s="98">
        <f>'Law Accidents'!H7</f>
        <v>0</v>
      </c>
      <c r="L5" s="98">
        <f>'Law Accidents'!H8</f>
        <v>0</v>
      </c>
    </row>
    <row r="6" spans="2:12" x14ac:dyDescent="0.3">
      <c r="B6" s="15" t="s">
        <v>11</v>
      </c>
      <c r="C6" s="4">
        <v>1</v>
      </c>
      <c r="D6" s="14"/>
      <c r="F6" s="97" t="str">
        <f>'Law Animal Control'!B3</f>
        <v>Law Animal Control</v>
      </c>
      <c r="G6" s="98"/>
      <c r="H6" s="98">
        <f>'Law Animal Control'!H3</f>
        <v>40</v>
      </c>
      <c r="I6" s="98">
        <f>'Law Animal Control'!H4</f>
        <v>40</v>
      </c>
      <c r="J6" s="98">
        <f>'Law Animal Control'!H5</f>
        <v>0</v>
      </c>
      <c r="K6" s="98">
        <f>'Law Animal Control'!H6</f>
        <v>0</v>
      </c>
      <c r="L6" s="98">
        <f>'Law Animal Control'!H8</f>
        <v>0</v>
      </c>
    </row>
    <row r="7" spans="2:12" ht="15" thickBot="1" x14ac:dyDescent="0.35">
      <c r="B7" s="16" t="s">
        <v>41</v>
      </c>
      <c r="C7" s="5">
        <v>0</v>
      </c>
      <c r="D7" s="14"/>
      <c r="F7" s="97" t="str">
        <f>'Law Arrest Records'!B3</f>
        <v>Law Arrest Records</v>
      </c>
      <c r="G7" s="98"/>
      <c r="H7" s="98">
        <f>'Law Arrest Records'!H3</f>
        <v>64</v>
      </c>
      <c r="I7" s="98">
        <f>'Law Arrest Records'!H5</f>
        <v>64</v>
      </c>
      <c r="J7" s="98">
        <f>'Law Arrest Records'!H6</f>
        <v>0</v>
      </c>
      <c r="K7" s="98">
        <f>'Law Arrest Records'!H7</f>
        <v>0</v>
      </c>
      <c r="L7" s="98">
        <f>'Law Arrest Records'!H8</f>
        <v>0</v>
      </c>
    </row>
    <row r="8" spans="2:12" x14ac:dyDescent="0.3">
      <c r="B8" s="100"/>
      <c r="D8" s="101"/>
      <c r="F8" s="97" t="str">
        <f>'Law Booking'!B3</f>
        <v>Law Booking</v>
      </c>
      <c r="G8" s="98"/>
      <c r="H8" s="98">
        <f>'Law Booking'!H3</f>
        <v>36</v>
      </c>
      <c r="I8" s="98">
        <f>'Law Booking'!H4</f>
        <v>36</v>
      </c>
      <c r="J8" s="98">
        <f>'Law Booking'!H5</f>
        <v>0</v>
      </c>
      <c r="K8" s="98">
        <f>'Law Booking'!H6</f>
        <v>0</v>
      </c>
      <c r="L8" s="98">
        <f>'Law Booking'!H7</f>
        <v>0</v>
      </c>
    </row>
    <row r="9" spans="2:12" x14ac:dyDescent="0.3">
      <c r="B9" s="100"/>
      <c r="D9" s="101"/>
      <c r="F9" s="97" t="str">
        <f>'Law Career Criminal'!B3</f>
        <v>Law Career Criminal</v>
      </c>
      <c r="G9" s="98"/>
      <c r="H9" s="98">
        <f>'Law Career Criminal'!H3</f>
        <v>27</v>
      </c>
      <c r="I9" s="98">
        <f>'Law Career Criminal'!H4</f>
        <v>27</v>
      </c>
      <c r="J9" s="98">
        <f>'Law Career Criminal'!H5</f>
        <v>0</v>
      </c>
      <c r="K9" s="98">
        <f>'Law Career Criminal'!H6</f>
        <v>0</v>
      </c>
      <c r="L9" s="98">
        <f>'Law Career Criminal'!H7</f>
        <v>0</v>
      </c>
    </row>
    <row r="10" spans="2:12" ht="15" thickBot="1" x14ac:dyDescent="0.35">
      <c r="B10" s="11" t="s">
        <v>42</v>
      </c>
      <c r="C10" s="10" t="s">
        <v>40</v>
      </c>
      <c r="D10" s="12"/>
      <c r="F10" s="97" t="str">
        <f>'Law Case Entry'!B3</f>
        <v>Law Case Entry</v>
      </c>
      <c r="G10" s="98"/>
      <c r="H10" s="98">
        <f>'Law Case Entry'!H3</f>
        <v>108</v>
      </c>
      <c r="I10" s="98">
        <f>'Law Case Entry'!H4</f>
        <v>108</v>
      </c>
      <c r="J10" s="98">
        <f>'Law Case Entry'!H5</f>
        <v>0</v>
      </c>
      <c r="K10" s="98">
        <f>'Law Case Entry'!H6</f>
        <v>0</v>
      </c>
      <c r="L10" s="98">
        <f>'Law Case Entry'!H7</f>
        <v>0</v>
      </c>
    </row>
    <row r="11" spans="2:12" x14ac:dyDescent="0.3">
      <c r="B11" s="13" t="s">
        <v>43</v>
      </c>
      <c r="C11" s="3">
        <v>0</v>
      </c>
      <c r="D11" s="14"/>
      <c r="F11" s="97" t="str">
        <f>'Law Case Management'!B3</f>
        <v>Law Case Management</v>
      </c>
      <c r="G11" s="98"/>
      <c r="H11" s="98">
        <f>'Law Case Management'!H3</f>
        <v>44</v>
      </c>
      <c r="I11" s="98">
        <f>'Law Case Management'!H4</f>
        <v>44</v>
      </c>
      <c r="J11" s="98">
        <f>'Law Case Management'!H5</f>
        <v>0</v>
      </c>
      <c r="K11" s="98">
        <f>'Law Case Management'!H6</f>
        <v>0</v>
      </c>
      <c r="L11" s="98">
        <f>'Law Case Management'!H7</f>
        <v>0</v>
      </c>
    </row>
    <row r="12" spans="2:12" x14ac:dyDescent="0.3">
      <c r="B12" s="15" t="s">
        <v>15</v>
      </c>
      <c r="C12" s="4">
        <v>1</v>
      </c>
      <c r="D12" s="14"/>
      <c r="F12" s="97" t="str">
        <f>'Law Investigations'!B3</f>
        <v>Law Investigations</v>
      </c>
      <c r="G12" s="98"/>
      <c r="H12" s="98">
        <f>'Law Investigations'!H3</f>
        <v>89</v>
      </c>
      <c r="I12" s="98">
        <f>'Law Investigations'!H5</f>
        <v>89</v>
      </c>
      <c r="J12" s="98">
        <f>'Law Investigations'!H6</f>
        <v>0</v>
      </c>
      <c r="K12" s="98">
        <f>'Law Investigations'!H7</f>
        <v>0</v>
      </c>
      <c r="L12" s="98">
        <f>'Law Investigations'!H8</f>
        <v>0</v>
      </c>
    </row>
    <row r="13" spans="2:12" x14ac:dyDescent="0.3">
      <c r="B13" s="15" t="s">
        <v>16</v>
      </c>
      <c r="C13" s="4">
        <v>0</v>
      </c>
      <c r="D13" s="14"/>
      <c r="F13" s="105" t="str">
        <f>'Law Civil Process'!B3</f>
        <v>Law Civil Process</v>
      </c>
      <c r="G13" s="106"/>
      <c r="H13" s="106">
        <f>'Law Civil Process'!H3</f>
        <v>55</v>
      </c>
      <c r="I13" s="106">
        <f>'Law Civil Process'!H4</f>
        <v>55</v>
      </c>
      <c r="J13" s="106">
        <f>'Law Civil Process'!H5</f>
        <v>0</v>
      </c>
      <c r="K13" s="106">
        <f>'Law Civil Process'!H7</f>
        <v>0</v>
      </c>
      <c r="L13" s="106">
        <f>'Law Civil Process'!H8</f>
        <v>0</v>
      </c>
    </row>
    <row r="14" spans="2:12" ht="15" thickBot="1" x14ac:dyDescent="0.35">
      <c r="B14" s="16" t="s">
        <v>17</v>
      </c>
      <c r="C14" s="5">
        <v>0</v>
      </c>
      <c r="D14" s="14"/>
      <c r="F14" s="97" t="str">
        <f>'Law Crime Analysis'!B3</f>
        <v>Law Crime Analysis</v>
      </c>
      <c r="G14" s="98"/>
      <c r="H14" s="98">
        <f>'Law Crime Analysis'!H3</f>
        <v>86</v>
      </c>
      <c r="I14" s="106">
        <f>'Law Crime Analysis'!H4</f>
        <v>86</v>
      </c>
      <c r="J14" s="106">
        <f>'Law Crime Analysis'!H6</f>
        <v>0</v>
      </c>
      <c r="K14" s="106">
        <f>'Law Crime Analysis'!H7</f>
        <v>0</v>
      </c>
      <c r="L14" s="106">
        <f>'Law Crime Analysis'!H8</f>
        <v>0</v>
      </c>
    </row>
    <row r="15" spans="2:12" x14ac:dyDescent="0.3">
      <c r="B15" s="102"/>
      <c r="C15" s="103"/>
      <c r="D15" s="104"/>
      <c r="F15" s="97" t="str">
        <f>'Law Crime Reporting'!B3</f>
        <v>Law Crime Reporting</v>
      </c>
      <c r="G15" s="98"/>
      <c r="H15" s="98">
        <f>'Law Crime Reporting'!H3</f>
        <v>9</v>
      </c>
      <c r="I15" s="106">
        <f>'Law Crime Reporting'!H5</f>
        <v>9</v>
      </c>
      <c r="J15" s="106">
        <f>'Law Crime Reporting'!H6</f>
        <v>0</v>
      </c>
      <c r="K15" s="106">
        <f>'Law Crime Reporting'!H7</f>
        <v>0</v>
      </c>
      <c r="L15" s="106">
        <f>'Law Crime Reporting'!H8</f>
        <v>0</v>
      </c>
    </row>
    <row r="16" spans="2:12" x14ac:dyDescent="0.3">
      <c r="F16" s="97" t="str">
        <f>'Law Data Analysis'!B3</f>
        <v>Law Data Analysis</v>
      </c>
      <c r="G16" s="98"/>
      <c r="H16" s="98">
        <f>'Law Data Analysis'!H3</f>
        <v>66</v>
      </c>
      <c r="I16" s="106">
        <f>'Law Data Analysis'!H4</f>
        <v>66</v>
      </c>
      <c r="J16" s="106">
        <f>'Law Data Analysis'!H5</f>
        <v>0</v>
      </c>
      <c r="K16" s="106">
        <f>'Law Data Analysis'!H6</f>
        <v>0</v>
      </c>
      <c r="L16" s="106">
        <f>'Law Data Analysis'!H8</f>
        <v>0</v>
      </c>
    </row>
    <row r="17" spans="6:12" x14ac:dyDescent="0.3">
      <c r="F17" s="97" t="str">
        <f>'Law Fleet Maintenance'!B3</f>
        <v>Law Fleet Maintenance</v>
      </c>
      <c r="G17" s="98"/>
      <c r="H17" s="98">
        <f>'Law Fleet Maintenance'!H3</f>
        <v>70</v>
      </c>
      <c r="I17" s="98">
        <f>'Law Fleet Maintenance'!H4</f>
        <v>70</v>
      </c>
      <c r="J17" s="98">
        <f>'Law Fleet Maintenance'!H5</f>
        <v>0</v>
      </c>
      <c r="K17" s="98">
        <f>'Law Fleet Maintenance'!H6</f>
        <v>0</v>
      </c>
      <c r="L17" s="98">
        <f>'Law Fleet Maintenance'!H8</f>
        <v>0</v>
      </c>
    </row>
    <row r="18" spans="6:12" x14ac:dyDescent="0.3">
      <c r="F18" s="97" t="str">
        <f>'Law Field Interview'!B3</f>
        <v>Law Field Interview</v>
      </c>
      <c r="G18" s="98"/>
      <c r="H18" s="98">
        <f>'Law Field Interview'!H3</f>
        <v>32</v>
      </c>
      <c r="I18" s="98">
        <f>'Law Field Interview'!H4</f>
        <v>32</v>
      </c>
      <c r="J18" s="98">
        <f>'Law Field Interview'!H5</f>
        <v>0</v>
      </c>
      <c r="K18" s="98">
        <f>'Law Field Interview'!H7</f>
        <v>0</v>
      </c>
      <c r="L18" s="98">
        <f>'Law Field Interview'!H8</f>
        <v>0</v>
      </c>
    </row>
    <row r="19" spans="6:12" x14ac:dyDescent="0.3">
      <c r="F19" s="97" t="str">
        <f>'Law Field Reporting'!B3</f>
        <v>Law Field Reporting</v>
      </c>
      <c r="G19" s="98"/>
      <c r="H19" s="98">
        <f>'Law Field Reporting'!H3</f>
        <v>72</v>
      </c>
      <c r="I19" s="98">
        <f>'Law Field Reporting'!H4</f>
        <v>72</v>
      </c>
      <c r="J19" s="98">
        <f>'Law Field Reporting'!H6</f>
        <v>0</v>
      </c>
      <c r="K19" s="98">
        <f>'Law Field Reporting'!H7</f>
        <v>0</v>
      </c>
      <c r="L19" s="98">
        <f>'Law Field Reporting'!H8</f>
        <v>0</v>
      </c>
    </row>
    <row r="20" spans="6:12" x14ac:dyDescent="0.3">
      <c r="F20" s="97" t="str">
        <f>'Law Impounded Vehicle'!B3</f>
        <v>Law Impounded Vehicle Processing</v>
      </c>
      <c r="G20" s="98"/>
      <c r="H20" s="98">
        <f>'Law Impounded Vehicle'!H3</f>
        <v>15</v>
      </c>
      <c r="I20" s="98">
        <f>'Law Impounded Vehicle'!H5</f>
        <v>15</v>
      </c>
      <c r="J20" s="98">
        <f>'Law Impounded Vehicle'!H6</f>
        <v>0</v>
      </c>
      <c r="K20" s="98">
        <f>'Law Impounded Vehicle'!H7</f>
        <v>0</v>
      </c>
      <c r="L20" s="98">
        <f>'Law Impounded Vehicle'!H8</f>
        <v>0</v>
      </c>
    </row>
    <row r="21" spans="6:12" x14ac:dyDescent="0.3">
      <c r="F21" s="97" t="str">
        <f>'Law Lineup - Mug Shot'!B3</f>
        <v>Law Lineup / Mug Shot</v>
      </c>
      <c r="G21" s="98"/>
      <c r="H21" s="98">
        <f>'Law Lineup - Mug Shot'!H3</f>
        <v>37</v>
      </c>
      <c r="I21" s="98">
        <f>'Law Lineup - Mug Shot'!H5</f>
        <v>37</v>
      </c>
      <c r="J21" s="98">
        <f>'Law Lineup - Mug Shot'!H6</f>
        <v>0</v>
      </c>
      <c r="K21" s="98">
        <f>'Law Lineup - Mug Shot'!H7</f>
        <v>0</v>
      </c>
      <c r="L21" s="98">
        <f>'Law Lineup - Mug Shot'!H8</f>
        <v>0</v>
      </c>
    </row>
    <row r="22" spans="6:12" x14ac:dyDescent="0.3">
      <c r="F22" s="97" t="str">
        <f>'Law Master Location'!B3</f>
        <v>Law Master Location Index</v>
      </c>
      <c r="G22" s="98"/>
      <c r="H22" s="98">
        <f>'Law Master Location'!H3</f>
        <v>169</v>
      </c>
      <c r="I22" s="98">
        <f>'Law Master Location'!H4</f>
        <v>169</v>
      </c>
      <c r="J22" s="98">
        <f>'Law Master Location'!H5</f>
        <v>0</v>
      </c>
      <c r="K22" s="98">
        <f>'Law Master Location'!H6</f>
        <v>0</v>
      </c>
      <c r="L22" s="98">
        <f>'Law Master Location'!H7</f>
        <v>0</v>
      </c>
    </row>
    <row r="23" spans="6:12" x14ac:dyDescent="0.3">
      <c r="F23" s="97" t="str">
        <f>'Law Master Name'!B3</f>
        <v>Law Master Name Index</v>
      </c>
      <c r="G23" s="98"/>
      <c r="H23" s="98">
        <f>'Law Master Name'!H3</f>
        <v>121</v>
      </c>
      <c r="I23" s="98">
        <f>'Law Master Name'!H4</f>
        <v>121</v>
      </c>
      <c r="J23" s="98">
        <f>'Law Master Name'!H5</f>
        <v>0</v>
      </c>
      <c r="K23" s="98">
        <f>'Law Master Name'!H6</f>
        <v>0</v>
      </c>
      <c r="L23" s="98">
        <f>'Law Master Name'!H7</f>
        <v>0</v>
      </c>
    </row>
    <row r="24" spans="6:12" x14ac:dyDescent="0.3">
      <c r="F24" s="97" t="str">
        <f>'Law Master Vehicle'!B3</f>
        <v>Law Master Vehicle Index</v>
      </c>
      <c r="G24" s="98"/>
      <c r="H24" s="98">
        <f>'Law Master Vehicle'!H3</f>
        <v>36</v>
      </c>
      <c r="I24" s="98">
        <f>'Law Master Vehicle'!H4</f>
        <v>36</v>
      </c>
      <c r="J24" s="98">
        <f>'Law Master Vehicle'!H5</f>
        <v>0</v>
      </c>
      <c r="K24" s="98">
        <f>'Law Master Vehicle'!H6</f>
        <v>0</v>
      </c>
      <c r="L24" s="98">
        <f>'Law Master Vehicle'!H8</f>
        <v>0</v>
      </c>
    </row>
    <row r="25" spans="6:12" x14ac:dyDescent="0.3">
      <c r="F25" s="97" t="str">
        <f>'Law Personnel &amp; Training'!B3</f>
        <v>Law Personnel and Training</v>
      </c>
      <c r="G25" s="98"/>
      <c r="H25" s="98">
        <f>'Law Personnel &amp; Training'!H3</f>
        <v>208</v>
      </c>
      <c r="I25" s="98">
        <f>'Law Personnel &amp; Training'!H4</f>
        <v>208</v>
      </c>
      <c r="J25" s="98">
        <f>'Law Personnel &amp; Training'!H5</f>
        <v>0</v>
      </c>
      <c r="K25" s="98">
        <f>'Law Personnel &amp; Training'!H6</f>
        <v>0</v>
      </c>
      <c r="L25" s="98">
        <f>'Law Personnel &amp; Training'!H7</f>
        <v>0</v>
      </c>
    </row>
    <row r="26" spans="6:12" x14ac:dyDescent="0.3">
      <c r="F26" s="97" t="str">
        <f>'Law Property Processing'!B3</f>
        <v>Law Property Processing</v>
      </c>
      <c r="G26" s="98"/>
      <c r="H26" s="98">
        <f>'Law Property Processing'!H3</f>
        <v>136</v>
      </c>
      <c r="I26" s="98">
        <f>'Law Property Processing'!H4</f>
        <v>136</v>
      </c>
      <c r="J26" s="98">
        <f>'Law Property Processing'!H5</f>
        <v>0</v>
      </c>
      <c r="K26" s="98">
        <f>'Law Property Processing'!H6</f>
        <v>0</v>
      </c>
      <c r="L26" s="98">
        <f>'Law Property Processing'!H7</f>
        <v>0</v>
      </c>
    </row>
    <row r="27" spans="6:12" x14ac:dyDescent="0.3">
      <c r="F27" s="97" t="str">
        <f>'Law Tickets and Citations'!B3</f>
        <v>Law Tickets and Citations</v>
      </c>
      <c r="G27" s="98"/>
      <c r="H27" s="98">
        <f>'Law Tickets and Citations'!H3</f>
        <v>46</v>
      </c>
      <c r="I27" s="98">
        <f>'Law Tickets and Citations'!H4</f>
        <v>46</v>
      </c>
      <c r="J27" s="98">
        <f>'Law Tickets and Citations'!H5</f>
        <v>0</v>
      </c>
      <c r="K27" s="98">
        <f>'Law Tickets and Citations'!H7</f>
        <v>0</v>
      </c>
      <c r="L27" s="98">
        <f>'Law Tickets and Citations'!H8</f>
        <v>0</v>
      </c>
    </row>
    <row r="28" spans="6:12" x14ac:dyDescent="0.3">
      <c r="F28" s="97" t="str">
        <f>'Law Wants and Warrants'!B3</f>
        <v>Law Wants and Warrants</v>
      </c>
      <c r="G28" s="98"/>
      <c r="H28" s="98">
        <f>'Law Wants and Warrants'!H3</f>
        <v>71</v>
      </c>
      <c r="I28" s="98">
        <f>'Law Wants and Warrants'!H5</f>
        <v>71</v>
      </c>
      <c r="J28" s="98">
        <f>'Law Wants and Warrants'!H6</f>
        <v>0</v>
      </c>
      <c r="K28" s="98">
        <f>'Law Wants and Warrants'!H7</f>
        <v>0</v>
      </c>
      <c r="L28" s="98">
        <f>'Law Wants and Warrants'!H8</f>
        <v>0</v>
      </c>
    </row>
    <row r="29" spans="6:12" x14ac:dyDescent="0.3">
      <c r="F29" s="97" t="str">
        <f>'Bar Coding Interface'!B3</f>
        <v>Law Bar-Coding Interface</v>
      </c>
      <c r="G29" s="98"/>
      <c r="H29" s="98">
        <f>'Bar Coding Interface'!H3</f>
        <v>28</v>
      </c>
      <c r="I29" s="98">
        <f>'Bar Coding Interface'!H4</f>
        <v>28</v>
      </c>
      <c r="J29" s="98">
        <f>'Bar Coding Interface'!H5</f>
        <v>0</v>
      </c>
      <c r="K29" s="98">
        <f>'Bar Coding Interface'!H6</f>
        <v>0</v>
      </c>
      <c r="L29" s="98">
        <f>'Bar Coding Interface'!H7</f>
        <v>0</v>
      </c>
    </row>
    <row r="30" spans="6:12" x14ac:dyDescent="0.3">
      <c r="F30" s="97" t="str">
        <f>'Law Asset Tracking'!B3</f>
        <v>Law Asset Tracking</v>
      </c>
      <c r="G30" s="98"/>
      <c r="H30" s="98">
        <f>'Law Asset Tracking'!H3</f>
        <v>304</v>
      </c>
      <c r="I30" s="98">
        <f>'Law Asset Tracking'!H4</f>
        <v>304</v>
      </c>
      <c r="J30" s="98">
        <f>'Law Asset Tracking'!H5</f>
        <v>0</v>
      </c>
      <c r="K30" s="98">
        <f>'Law Asset Tracking'!H6</f>
        <v>0</v>
      </c>
      <c r="L30" s="98">
        <f>'Law Asset Tracking'!H7</f>
        <v>0</v>
      </c>
    </row>
    <row r="31" spans="6:12" x14ac:dyDescent="0.3"/>
    <row r="32" spans="6:1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78" x14ac:dyDescent="0.3"/>
    <row r="84" x14ac:dyDescent="0.3"/>
  </sheetData>
  <mergeCells count="1">
    <mergeCell ref="B1:C1"/>
  </mergeCells>
  <pageMargins left="0.7" right="0.7" top="0.75" bottom="0.75" header="0.3" footer="0.3"/>
  <pageSetup scale="49" fitToHeight="0" orientation="portrait" r:id="rId1"/>
  <headerFooter>
    <oddHeader xml:space="preserve">&amp;CLos Alamos, NM
&amp;F&amp;R&amp;A
</oddHeader>
    <oddFooter>&amp;LTSSI Consulting LLC, October 2016&amp;CPage &amp;P of &amp;N</oddFooter>
  </headerFooter>
  <ignoredErrors>
    <ignoredError sqref="H9"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rgb="FFFFCC00"/>
  </sheetPr>
  <dimension ref="A1:M167"/>
  <sheetViews>
    <sheetView showGridLines="0" zoomScale="80" zoomScaleNormal="80" zoomScalePageLayoutView="70" workbookViewId="0">
      <selection activeCell="F18" sqref="F18"/>
    </sheetView>
  </sheetViews>
  <sheetFormatPr defaultColWidth="0" defaultRowHeight="14.4" zeroHeight="1" x14ac:dyDescent="0.3"/>
  <cols>
    <col min="1" max="1" width="0.77734375" customWidth="1"/>
    <col min="2" max="2" width="11.77734375" customWidth="1"/>
    <col min="3" max="3" width="11.44140625" customWidth="1"/>
    <col min="4" max="4" width="23.21875" style="158" customWidth="1"/>
    <col min="5" max="5" width="65.77734375" customWidth="1"/>
    <col min="6" max="6" width="28.77734375" customWidth="1"/>
    <col min="7" max="7" width="15.44140625" style="31" hidden="1" customWidth="1"/>
    <col min="8" max="11" width="12.77734375" hidden="1" customWidth="1"/>
    <col min="12" max="12" width="49.44140625" style="158" customWidth="1"/>
    <col min="13" max="13" width="2" customWidth="1"/>
    <col min="14" max="16384" width="9.21875" hidden="1"/>
  </cols>
  <sheetData>
    <row r="1" spans="2:12" ht="4.2" customHeight="1" x14ac:dyDescent="0.3"/>
    <row r="2" spans="2:12" s="24" customFormat="1" ht="129" customHeight="1" thickBot="1" x14ac:dyDescent="0.3">
      <c r="B2" s="147" t="s">
        <v>44</v>
      </c>
      <c r="C2" s="148" t="s">
        <v>45</v>
      </c>
      <c r="D2" s="148" t="s">
        <v>46</v>
      </c>
      <c r="E2" s="148" t="s">
        <v>970</v>
      </c>
      <c r="F2" s="148" t="s">
        <v>42</v>
      </c>
      <c r="G2" s="149" t="s">
        <v>48</v>
      </c>
      <c r="H2" s="149" t="s">
        <v>49</v>
      </c>
      <c r="I2" s="150" t="s">
        <v>50</v>
      </c>
      <c r="J2" s="150" t="s">
        <v>51</v>
      </c>
      <c r="K2" s="151" t="s">
        <v>14</v>
      </c>
      <c r="L2" s="152" t="s">
        <v>52</v>
      </c>
    </row>
    <row r="3" spans="2:12" ht="16.2" thickBot="1" x14ac:dyDescent="0.35">
      <c r="B3" s="7" t="s">
        <v>971</v>
      </c>
      <c r="C3" s="7"/>
      <c r="D3" s="7"/>
      <c r="E3" s="7"/>
      <c r="F3" s="7"/>
      <c r="G3" s="30" t="s">
        <v>54</v>
      </c>
      <c r="H3" s="6">
        <f>COUNTA(D4:D491)</f>
        <v>41</v>
      </c>
      <c r="I3" s="19"/>
      <c r="J3" s="20" t="s">
        <v>55</v>
      </c>
      <c r="K3" s="21">
        <f>SUM(K4:K491)</f>
        <v>0</v>
      </c>
      <c r="L3" s="7"/>
    </row>
    <row r="4" spans="2:12" ht="30" customHeight="1" x14ac:dyDescent="0.3">
      <c r="B4" s="33" t="s">
        <v>972</v>
      </c>
      <c r="C4" s="1">
        <v>1</v>
      </c>
      <c r="D4" s="159" t="s">
        <v>11</v>
      </c>
      <c r="E4" s="40" t="s">
        <v>973</v>
      </c>
      <c r="F4" s="70" t="s">
        <v>43</v>
      </c>
      <c r="G4" s="25" t="s">
        <v>58</v>
      </c>
      <c r="H4" s="71">
        <f>COUNTIF(F4:F491,"Select from Drop Down")</f>
        <v>41</v>
      </c>
      <c r="I4" s="72">
        <f>VLOOKUP($D4,SpecData,2,FALSE)</f>
        <v>1</v>
      </c>
      <c r="J4" s="73">
        <f>VLOOKUP($F4,AvailabilityData,2,FALSE)</f>
        <v>0</v>
      </c>
      <c r="K4" s="74">
        <f>I4*J4</f>
        <v>0</v>
      </c>
      <c r="L4" s="162"/>
    </row>
    <row r="5" spans="2:12" ht="30" customHeight="1" x14ac:dyDescent="0.3">
      <c r="B5" s="33" t="str">
        <f>IF(C5="","",$B$4)</f>
        <v>LNarc</v>
      </c>
      <c r="C5" s="1">
        <v>2</v>
      </c>
      <c r="D5" s="159" t="s">
        <v>11</v>
      </c>
      <c r="E5" s="40" t="s">
        <v>974</v>
      </c>
      <c r="F5" s="70" t="s">
        <v>43</v>
      </c>
      <c r="G5" s="25" t="s">
        <v>60</v>
      </c>
      <c r="H5" s="71">
        <f>COUNTIF(F4:F491,"Function Available")</f>
        <v>0</v>
      </c>
      <c r="I5" s="72">
        <f>VLOOKUP($D5,SpecData,2,FALSE)</f>
        <v>1</v>
      </c>
      <c r="J5" s="73">
        <f>VLOOKUP($F5,AvailabilityData,2,FALSE)</f>
        <v>0</v>
      </c>
      <c r="K5" s="74">
        <f>I5*J5</f>
        <v>0</v>
      </c>
      <c r="L5" s="162"/>
    </row>
    <row r="6" spans="2:12" ht="30" customHeight="1" x14ac:dyDescent="0.3">
      <c r="B6" s="33" t="str">
        <f t="shared" ref="B6:B24" si="0">IF(C6="","",$B$4)</f>
        <v>LNarc</v>
      </c>
      <c r="C6" s="1">
        <v>3</v>
      </c>
      <c r="D6" s="159" t="s">
        <v>11</v>
      </c>
      <c r="E6" s="40" t="s">
        <v>975</v>
      </c>
      <c r="F6" s="70" t="s">
        <v>43</v>
      </c>
      <c r="G6" s="25" t="s">
        <v>63</v>
      </c>
      <c r="H6" s="75">
        <f>COUNTIF(F4:F491,"Function Not Available")</f>
        <v>0</v>
      </c>
      <c r="I6" s="72">
        <f t="shared" ref="I6:I12" si="1">VLOOKUP($D6,SpecData,2,FALSE)</f>
        <v>1</v>
      </c>
      <c r="J6" s="73">
        <f t="shared" ref="J6:J12" si="2">VLOOKUP($F6,AvailabilityData,2,FALSE)</f>
        <v>0</v>
      </c>
      <c r="K6" s="27">
        <f t="shared" ref="K6:K12" si="3">I6*J6</f>
        <v>0</v>
      </c>
      <c r="L6" s="162"/>
    </row>
    <row r="7" spans="2:12" ht="30" customHeight="1" x14ac:dyDescent="0.3">
      <c r="B7" s="33" t="str">
        <f t="shared" si="0"/>
        <v>LNarc</v>
      </c>
      <c r="C7" s="1">
        <f>IF(ISTEXT(D7),MAX($C$6:$C6)+1,"")</f>
        <v>4</v>
      </c>
      <c r="D7" s="159" t="s">
        <v>11</v>
      </c>
      <c r="E7" s="40" t="s">
        <v>976</v>
      </c>
      <c r="F7" s="70" t="s">
        <v>43</v>
      </c>
      <c r="G7" s="25" t="s">
        <v>65</v>
      </c>
      <c r="H7" s="75">
        <f>COUNTIF(F4:F491,"Exception")</f>
        <v>0</v>
      </c>
      <c r="I7" s="72">
        <f t="shared" si="1"/>
        <v>1</v>
      </c>
      <c r="J7" s="73">
        <f t="shared" si="2"/>
        <v>0</v>
      </c>
      <c r="K7" s="74">
        <f t="shared" si="3"/>
        <v>0</v>
      </c>
      <c r="L7" s="162"/>
    </row>
    <row r="8" spans="2:12" ht="30" customHeight="1" x14ac:dyDescent="0.3">
      <c r="B8" s="33" t="str">
        <f t="shared" si="0"/>
        <v>LNarc</v>
      </c>
      <c r="C8" s="1">
        <f>IF(ISTEXT(D8),MAX($C$6:$C7)+1,"")</f>
        <v>5</v>
      </c>
      <c r="D8" s="159" t="s">
        <v>11</v>
      </c>
      <c r="E8" s="40" t="s">
        <v>977</v>
      </c>
      <c r="F8" s="70" t="s">
        <v>43</v>
      </c>
      <c r="G8" s="25" t="s">
        <v>67</v>
      </c>
      <c r="H8" s="23">
        <f>COUNTIFS(D:D,"=Crucial",F:F,"=Select From Drop Down")</f>
        <v>0</v>
      </c>
      <c r="I8" s="72">
        <f t="shared" si="1"/>
        <v>1</v>
      </c>
      <c r="J8" s="73">
        <f t="shared" si="2"/>
        <v>0</v>
      </c>
      <c r="K8" s="27">
        <f t="shared" si="3"/>
        <v>0</v>
      </c>
      <c r="L8" s="162"/>
    </row>
    <row r="9" spans="2:12" ht="30" customHeight="1" x14ac:dyDescent="0.3">
      <c r="B9" s="33" t="str">
        <f t="shared" si="0"/>
        <v>LNarc</v>
      </c>
      <c r="C9" s="1">
        <f>IF(ISTEXT(D9),MAX($C$6:$C8)+1,"")</f>
        <v>6</v>
      </c>
      <c r="D9" s="159" t="s">
        <v>11</v>
      </c>
      <c r="E9" s="40" t="s">
        <v>978</v>
      </c>
      <c r="F9" s="70" t="s">
        <v>43</v>
      </c>
      <c r="G9" s="25" t="s">
        <v>69</v>
      </c>
      <c r="H9" s="23">
        <f>COUNTIFS(D:D,"=Crucial",F:F,"=Function Available")</f>
        <v>0</v>
      </c>
      <c r="I9" s="72">
        <f t="shared" si="1"/>
        <v>1</v>
      </c>
      <c r="J9" s="73">
        <f t="shared" si="2"/>
        <v>0</v>
      </c>
      <c r="K9" s="27">
        <f t="shared" si="3"/>
        <v>0</v>
      </c>
      <c r="L9" s="162"/>
    </row>
    <row r="10" spans="2:12" ht="30" customHeight="1" x14ac:dyDescent="0.3">
      <c r="B10" s="33" t="str">
        <f t="shared" si="0"/>
        <v>LNarc</v>
      </c>
      <c r="C10" s="1">
        <f>IF(ISTEXT(D10),MAX($C$6:$C9)+1,"")</f>
        <v>7</v>
      </c>
      <c r="D10" s="159" t="s">
        <v>11</v>
      </c>
      <c r="E10" s="40" t="s">
        <v>979</v>
      </c>
      <c r="F10" s="70" t="s">
        <v>43</v>
      </c>
      <c r="G10" s="25" t="s">
        <v>71</v>
      </c>
      <c r="H10" s="23">
        <f>COUNTIFS(D:D,"=Crucial",F:F,"=Function Not Available")</f>
        <v>0</v>
      </c>
      <c r="I10" s="72">
        <f t="shared" si="1"/>
        <v>1</v>
      </c>
      <c r="J10" s="73">
        <f t="shared" si="2"/>
        <v>0</v>
      </c>
      <c r="K10" s="27">
        <f t="shared" si="3"/>
        <v>0</v>
      </c>
      <c r="L10" s="162"/>
    </row>
    <row r="11" spans="2:12" ht="30" customHeight="1" x14ac:dyDescent="0.3">
      <c r="B11" s="33" t="str">
        <f t="shared" si="0"/>
        <v>LNarc</v>
      </c>
      <c r="C11" s="1">
        <f>IF(ISTEXT(D11),MAX($C$6:$C10)+1,"")</f>
        <v>8</v>
      </c>
      <c r="D11" s="159" t="s">
        <v>11</v>
      </c>
      <c r="E11" s="40" t="s">
        <v>980</v>
      </c>
      <c r="F11" s="70" t="s">
        <v>43</v>
      </c>
      <c r="G11" s="76" t="s">
        <v>73</v>
      </c>
      <c r="H11" s="87">
        <f>COUNTIFS(D:D,"=Crucial",F:F,"=Exception")</f>
        <v>0</v>
      </c>
      <c r="I11" s="72">
        <f t="shared" si="1"/>
        <v>1</v>
      </c>
      <c r="J11" s="73">
        <f t="shared" si="2"/>
        <v>0</v>
      </c>
      <c r="K11" s="54">
        <f t="shared" si="3"/>
        <v>0</v>
      </c>
      <c r="L11" s="163"/>
    </row>
    <row r="12" spans="2:12" ht="30" customHeight="1" x14ac:dyDescent="0.3">
      <c r="B12" s="33" t="str">
        <f t="shared" si="0"/>
        <v>LNarc</v>
      </c>
      <c r="C12" s="1">
        <f>IF(ISTEXT(D12),MAX($C$6:$C11)+1,"")</f>
        <v>9</v>
      </c>
      <c r="D12" s="159" t="s">
        <v>11</v>
      </c>
      <c r="E12" s="40" t="s">
        <v>981</v>
      </c>
      <c r="F12" s="70" t="s">
        <v>43</v>
      </c>
      <c r="G12" s="25" t="s">
        <v>75</v>
      </c>
      <c r="H12" s="23">
        <f>COUNTIFS(D:D,"=Important",F:F,"=Select From Drop Down")</f>
        <v>0</v>
      </c>
      <c r="I12" s="72">
        <f t="shared" si="1"/>
        <v>1</v>
      </c>
      <c r="J12" s="73">
        <f t="shared" si="2"/>
        <v>0</v>
      </c>
      <c r="K12" s="27">
        <f t="shared" si="3"/>
        <v>0</v>
      </c>
      <c r="L12" s="163"/>
    </row>
    <row r="13" spans="2:12" ht="30" customHeight="1" x14ac:dyDescent="0.3">
      <c r="B13" s="33" t="str">
        <f t="shared" si="0"/>
        <v>LNarc</v>
      </c>
      <c r="C13" s="1">
        <f>IF(ISTEXT(D13),MAX($C$6:$C12)+1,"")</f>
        <v>10</v>
      </c>
      <c r="D13" s="159" t="s">
        <v>11</v>
      </c>
      <c r="E13" s="40" t="s">
        <v>982</v>
      </c>
      <c r="F13" s="70" t="s">
        <v>43</v>
      </c>
      <c r="G13" s="76" t="s">
        <v>77</v>
      </c>
      <c r="H13" s="87">
        <f>COUNTIFS(D:D,"=Important",F:F,"=Function Available")</f>
        <v>0</v>
      </c>
      <c r="I13" s="81">
        <f t="shared" ref="I13:I45" si="4">VLOOKUP($D13,SpecData,2,FALSE)</f>
        <v>1</v>
      </c>
      <c r="J13" s="82">
        <f t="shared" ref="J13:J45" si="5">VLOOKUP($F13,AvailabilityData,2,FALSE)</f>
        <v>0</v>
      </c>
      <c r="K13" s="54">
        <f t="shared" ref="K13:K24" si="6">I13*J13</f>
        <v>0</v>
      </c>
      <c r="L13" s="164"/>
    </row>
    <row r="14" spans="2:12" ht="30" customHeight="1" x14ac:dyDescent="0.3">
      <c r="B14" s="33" t="str">
        <f t="shared" si="0"/>
        <v>LNarc</v>
      </c>
      <c r="C14" s="1">
        <f>IF(ISTEXT(D14),MAX($C$6:$C13)+1,"")</f>
        <v>11</v>
      </c>
      <c r="D14" s="159" t="s">
        <v>11</v>
      </c>
      <c r="E14" s="40" t="s">
        <v>983</v>
      </c>
      <c r="F14" s="70" t="s">
        <v>43</v>
      </c>
      <c r="G14" s="25" t="s">
        <v>80</v>
      </c>
      <c r="H14" s="23">
        <f>COUNTIFS(D:D,"=Important",F:F,"=Function Not Available")</f>
        <v>0</v>
      </c>
      <c r="I14" s="29">
        <f t="shared" si="4"/>
        <v>1</v>
      </c>
      <c r="J14" s="26">
        <f t="shared" si="5"/>
        <v>0</v>
      </c>
      <c r="K14" s="27">
        <f t="shared" si="6"/>
        <v>0</v>
      </c>
      <c r="L14" s="162"/>
    </row>
    <row r="15" spans="2:12" ht="30" customHeight="1" x14ac:dyDescent="0.3">
      <c r="B15" s="33" t="str">
        <f t="shared" si="0"/>
        <v>LNarc</v>
      </c>
      <c r="C15" s="1">
        <f>IF(ISTEXT(D15),MAX($C$6:$C14)+1,"")</f>
        <v>12</v>
      </c>
      <c r="D15" s="159" t="s">
        <v>11</v>
      </c>
      <c r="E15" s="40" t="s">
        <v>984</v>
      </c>
      <c r="F15" s="70" t="s">
        <v>43</v>
      </c>
      <c r="G15" s="25" t="s">
        <v>82</v>
      </c>
      <c r="H15" s="23">
        <f>COUNTIFS(D:D,"=Important",F:F,"=Exception")</f>
        <v>0</v>
      </c>
      <c r="I15" s="29">
        <f t="shared" si="4"/>
        <v>1</v>
      </c>
      <c r="J15" s="26">
        <f t="shared" si="5"/>
        <v>0</v>
      </c>
      <c r="K15" s="27">
        <f t="shared" si="6"/>
        <v>0</v>
      </c>
      <c r="L15" s="162"/>
    </row>
    <row r="16" spans="2:12" ht="30" customHeight="1" x14ac:dyDescent="0.3">
      <c r="B16" s="42" t="str">
        <f t="shared" si="0"/>
        <v>LNarc</v>
      </c>
      <c r="C16" s="42">
        <f>IF(ISTEXT(D16),MAX($C$6:$C15)+1,"")</f>
        <v>13</v>
      </c>
      <c r="D16" s="159" t="s">
        <v>11</v>
      </c>
      <c r="E16" s="40" t="s">
        <v>985</v>
      </c>
      <c r="F16" s="70" t="s">
        <v>43</v>
      </c>
      <c r="G16" s="25" t="s">
        <v>84</v>
      </c>
      <c r="H16" s="23">
        <f>COUNTIFS(D:D,"=Minimal",F:F,"=Select From Drop Down")</f>
        <v>41</v>
      </c>
      <c r="I16" s="29">
        <f t="shared" si="4"/>
        <v>1</v>
      </c>
      <c r="J16" s="26">
        <f t="shared" si="5"/>
        <v>0</v>
      </c>
      <c r="K16" s="27">
        <f t="shared" si="6"/>
        <v>0</v>
      </c>
      <c r="L16" s="162"/>
    </row>
    <row r="17" spans="2:12" ht="30" customHeight="1" x14ac:dyDescent="0.3">
      <c r="B17" s="42" t="str">
        <f t="shared" si="0"/>
        <v>LNarc</v>
      </c>
      <c r="C17" s="42">
        <f>IF(ISTEXT(D17),MAX($C$6:$C16)+1,"")</f>
        <v>14</v>
      </c>
      <c r="D17" s="159" t="s">
        <v>11</v>
      </c>
      <c r="E17" s="40" t="s">
        <v>986</v>
      </c>
      <c r="F17" s="70" t="s">
        <v>43</v>
      </c>
      <c r="G17" s="25" t="s">
        <v>86</v>
      </c>
      <c r="H17" s="23">
        <f>COUNTIFS(D:D,"=Minimal",F:F,"=Function Available")</f>
        <v>0</v>
      </c>
      <c r="I17" s="29">
        <f t="shared" si="4"/>
        <v>1</v>
      </c>
      <c r="J17" s="26">
        <f t="shared" si="5"/>
        <v>0</v>
      </c>
      <c r="K17" s="27">
        <f t="shared" si="6"/>
        <v>0</v>
      </c>
      <c r="L17" s="162"/>
    </row>
    <row r="18" spans="2:12" ht="30" customHeight="1" x14ac:dyDescent="0.3">
      <c r="B18" s="42" t="str">
        <f t="shared" si="0"/>
        <v>LNarc</v>
      </c>
      <c r="C18" s="42">
        <f>IF(ISTEXT(D18),MAX($C$6:$C17)+1,"")</f>
        <v>15</v>
      </c>
      <c r="D18" s="159" t="s">
        <v>11</v>
      </c>
      <c r="E18" s="40" t="s">
        <v>987</v>
      </c>
      <c r="F18" s="70" t="s">
        <v>43</v>
      </c>
      <c r="G18" s="25" t="s">
        <v>87</v>
      </c>
      <c r="H18" s="23">
        <f>COUNTIFS(D:D,"=Minimal",F:F,"=Function Not Available")</f>
        <v>0</v>
      </c>
      <c r="I18" s="29">
        <f t="shared" si="4"/>
        <v>1</v>
      </c>
      <c r="J18" s="26">
        <f t="shared" si="5"/>
        <v>0</v>
      </c>
      <c r="K18" s="27">
        <f t="shared" si="6"/>
        <v>0</v>
      </c>
      <c r="L18" s="162"/>
    </row>
    <row r="19" spans="2:12" ht="30" customHeight="1" x14ac:dyDescent="0.3">
      <c r="B19" s="42" t="str">
        <f t="shared" si="0"/>
        <v>LNarc</v>
      </c>
      <c r="C19" s="42">
        <f>IF(ISTEXT(D19),MAX($C$6:$C18)+1,"")</f>
        <v>16</v>
      </c>
      <c r="D19" s="159" t="s">
        <v>11</v>
      </c>
      <c r="E19" s="40" t="s">
        <v>988</v>
      </c>
      <c r="F19" s="70" t="s">
        <v>43</v>
      </c>
      <c r="G19" s="25" t="s">
        <v>88</v>
      </c>
      <c r="H19" s="23">
        <f>COUNTIFS(D:D,"=Minimal",F:F,"=Exception")</f>
        <v>0</v>
      </c>
      <c r="I19" s="29">
        <f t="shared" si="4"/>
        <v>1</v>
      </c>
      <c r="J19" s="26">
        <f t="shared" si="5"/>
        <v>0</v>
      </c>
      <c r="K19" s="27">
        <f t="shared" si="6"/>
        <v>0</v>
      </c>
      <c r="L19" s="162"/>
    </row>
    <row r="20" spans="2:12" ht="30" customHeight="1" x14ac:dyDescent="0.3">
      <c r="B20" s="42" t="str">
        <f t="shared" si="0"/>
        <v>LNarc</v>
      </c>
      <c r="C20" s="42">
        <f>IF(ISTEXT(D20),MAX($C$6:$C19)+1,"")</f>
        <v>17</v>
      </c>
      <c r="D20" s="159" t="s">
        <v>11</v>
      </c>
      <c r="E20" s="40" t="s">
        <v>989</v>
      </c>
      <c r="F20" s="70" t="s">
        <v>43</v>
      </c>
      <c r="G20" s="25"/>
      <c r="H20" s="75"/>
      <c r="I20" s="29">
        <f t="shared" si="4"/>
        <v>1</v>
      </c>
      <c r="J20" s="26">
        <f t="shared" si="5"/>
        <v>0</v>
      </c>
      <c r="K20" s="27">
        <f t="shared" si="6"/>
        <v>0</v>
      </c>
      <c r="L20" s="162"/>
    </row>
    <row r="21" spans="2:12" ht="30" customHeight="1" x14ac:dyDescent="0.3">
      <c r="B21" s="42" t="str">
        <f t="shared" si="0"/>
        <v>LNarc</v>
      </c>
      <c r="C21" s="42">
        <f>IF(ISTEXT(D21),MAX($C$6:$C20)+1,"")</f>
        <v>18</v>
      </c>
      <c r="D21" s="159" t="s">
        <v>11</v>
      </c>
      <c r="E21" s="40" t="s">
        <v>990</v>
      </c>
      <c r="F21" s="70" t="s">
        <v>43</v>
      </c>
      <c r="G21" s="25"/>
      <c r="H21" s="75"/>
      <c r="I21" s="29">
        <f t="shared" si="4"/>
        <v>1</v>
      </c>
      <c r="J21" s="26">
        <f t="shared" si="5"/>
        <v>0</v>
      </c>
      <c r="K21" s="27">
        <f t="shared" si="6"/>
        <v>0</v>
      </c>
      <c r="L21" s="162"/>
    </row>
    <row r="22" spans="2:12" ht="30" customHeight="1" x14ac:dyDescent="0.3">
      <c r="B22" s="42" t="str">
        <f t="shared" si="0"/>
        <v>LNarc</v>
      </c>
      <c r="C22" s="42">
        <f>IF(ISTEXT(D22),MAX($C$6:$C21)+1,"")</f>
        <v>19</v>
      </c>
      <c r="D22" s="159" t="s">
        <v>11</v>
      </c>
      <c r="E22" s="40" t="s">
        <v>991</v>
      </c>
      <c r="F22" s="70" t="s">
        <v>43</v>
      </c>
      <c r="G22" s="25"/>
      <c r="H22" s="75"/>
      <c r="I22" s="29">
        <f t="shared" si="4"/>
        <v>1</v>
      </c>
      <c r="J22" s="26">
        <f t="shared" si="5"/>
        <v>0</v>
      </c>
      <c r="K22" s="27">
        <f t="shared" si="6"/>
        <v>0</v>
      </c>
      <c r="L22" s="162"/>
    </row>
    <row r="23" spans="2:12" ht="30" customHeight="1" x14ac:dyDescent="0.3">
      <c r="B23" s="42" t="str">
        <f t="shared" si="0"/>
        <v>LNarc</v>
      </c>
      <c r="C23" s="42">
        <f>IF(ISTEXT(D23),MAX($C$6:$C22)+1,"")</f>
        <v>20</v>
      </c>
      <c r="D23" s="159" t="s">
        <v>11</v>
      </c>
      <c r="E23" s="40" t="s">
        <v>992</v>
      </c>
      <c r="F23" s="70" t="s">
        <v>43</v>
      </c>
      <c r="G23" s="25"/>
      <c r="H23" s="75"/>
      <c r="I23" s="29">
        <f t="shared" si="4"/>
        <v>1</v>
      </c>
      <c r="J23" s="26">
        <f t="shared" si="5"/>
        <v>0</v>
      </c>
      <c r="K23" s="27">
        <f t="shared" si="6"/>
        <v>0</v>
      </c>
      <c r="L23" s="162"/>
    </row>
    <row r="24" spans="2:12" ht="30" customHeight="1" x14ac:dyDescent="0.3">
      <c r="B24" s="42" t="str">
        <f t="shared" si="0"/>
        <v>LNarc</v>
      </c>
      <c r="C24" s="42">
        <f>IF(ISTEXT(D24),MAX($C$6:$C23)+1,"")</f>
        <v>21</v>
      </c>
      <c r="D24" s="159" t="s">
        <v>11</v>
      </c>
      <c r="E24" s="40" t="s">
        <v>993</v>
      </c>
      <c r="F24" s="70" t="s">
        <v>43</v>
      </c>
      <c r="G24" s="76"/>
      <c r="H24" s="77"/>
      <c r="I24" s="52">
        <f t="shared" si="4"/>
        <v>1</v>
      </c>
      <c r="J24" s="53">
        <f t="shared" si="5"/>
        <v>0</v>
      </c>
      <c r="K24" s="54">
        <f t="shared" si="6"/>
        <v>0</v>
      </c>
      <c r="L24" s="165"/>
    </row>
    <row r="25" spans="2:12" ht="30" customHeight="1" x14ac:dyDescent="0.3">
      <c r="B25" s="42" t="str">
        <f t="shared" ref="B25:B35" si="7">IF(C25="","",$B$4)</f>
        <v>LNarc</v>
      </c>
      <c r="C25" s="42">
        <f>IF(ISTEXT(D25),MAX($C$6:$C24)+1,"")</f>
        <v>22</v>
      </c>
      <c r="D25" s="159" t="s">
        <v>11</v>
      </c>
      <c r="E25" s="40" t="s">
        <v>994</v>
      </c>
      <c r="F25" s="70" t="s">
        <v>43</v>
      </c>
      <c r="G25" s="76"/>
      <c r="H25" s="77"/>
      <c r="I25" s="52">
        <f t="shared" si="4"/>
        <v>1</v>
      </c>
      <c r="J25" s="53">
        <f t="shared" si="5"/>
        <v>0</v>
      </c>
      <c r="K25" s="54">
        <f t="shared" ref="K25:K35" si="8">I25*J25</f>
        <v>0</v>
      </c>
      <c r="L25" s="165"/>
    </row>
    <row r="26" spans="2:12" ht="30" customHeight="1" x14ac:dyDescent="0.3">
      <c r="B26" s="42" t="str">
        <f t="shared" si="7"/>
        <v>LNarc</v>
      </c>
      <c r="C26" s="42">
        <f>IF(ISTEXT(D26),MAX($C$6:$C25)+1,"")</f>
        <v>23</v>
      </c>
      <c r="D26" s="159" t="s">
        <v>11</v>
      </c>
      <c r="E26" s="40" t="s">
        <v>995</v>
      </c>
      <c r="F26" s="70" t="s">
        <v>43</v>
      </c>
      <c r="G26" s="76"/>
      <c r="H26" s="77"/>
      <c r="I26" s="52">
        <f t="shared" si="4"/>
        <v>1</v>
      </c>
      <c r="J26" s="53">
        <f t="shared" si="5"/>
        <v>0</v>
      </c>
      <c r="K26" s="54">
        <f t="shared" si="8"/>
        <v>0</v>
      </c>
      <c r="L26" s="165"/>
    </row>
    <row r="27" spans="2:12" ht="30" customHeight="1" x14ac:dyDescent="0.3">
      <c r="B27" s="42" t="str">
        <f t="shared" si="7"/>
        <v>LNarc</v>
      </c>
      <c r="C27" s="42">
        <f>IF(ISTEXT(D27),MAX($C$6:$C26)+1,"")</f>
        <v>24</v>
      </c>
      <c r="D27" s="159" t="s">
        <v>11</v>
      </c>
      <c r="E27" s="40" t="s">
        <v>996</v>
      </c>
      <c r="F27" s="70" t="s">
        <v>43</v>
      </c>
      <c r="G27" s="76"/>
      <c r="H27" s="77"/>
      <c r="I27" s="52">
        <f t="shared" si="4"/>
        <v>1</v>
      </c>
      <c r="J27" s="53">
        <f t="shared" si="5"/>
        <v>0</v>
      </c>
      <c r="K27" s="54">
        <f t="shared" si="8"/>
        <v>0</v>
      </c>
      <c r="L27" s="165"/>
    </row>
    <row r="28" spans="2:12" ht="30" customHeight="1" x14ac:dyDescent="0.3">
      <c r="B28" s="42" t="str">
        <f t="shared" si="7"/>
        <v>LNarc</v>
      </c>
      <c r="C28" s="42">
        <f>IF(ISTEXT(D28),MAX($C$6:$C27)+1,"")</f>
        <v>25</v>
      </c>
      <c r="D28" s="159" t="s">
        <v>11</v>
      </c>
      <c r="E28" s="40" t="s">
        <v>997</v>
      </c>
      <c r="F28" s="70" t="s">
        <v>43</v>
      </c>
      <c r="G28" s="76"/>
      <c r="H28" s="77"/>
      <c r="I28" s="52">
        <f t="shared" si="4"/>
        <v>1</v>
      </c>
      <c r="J28" s="53">
        <f t="shared" si="5"/>
        <v>0</v>
      </c>
      <c r="K28" s="54">
        <f t="shared" si="8"/>
        <v>0</v>
      </c>
      <c r="L28" s="165"/>
    </row>
    <row r="29" spans="2:12" ht="41.4" x14ac:dyDescent="0.3">
      <c r="B29" s="42" t="str">
        <f t="shared" si="7"/>
        <v>LNarc</v>
      </c>
      <c r="C29" s="42">
        <f>IF(ISTEXT(D29),MAX($C$6:$C28)+1,"")</f>
        <v>26</v>
      </c>
      <c r="D29" s="159" t="s">
        <v>11</v>
      </c>
      <c r="E29" s="40" t="s">
        <v>998</v>
      </c>
      <c r="F29" s="70" t="s">
        <v>43</v>
      </c>
      <c r="G29" s="76"/>
      <c r="H29" s="77"/>
      <c r="I29" s="52">
        <f t="shared" si="4"/>
        <v>1</v>
      </c>
      <c r="J29" s="53">
        <f t="shared" si="5"/>
        <v>0</v>
      </c>
      <c r="K29" s="54">
        <f t="shared" si="8"/>
        <v>0</v>
      </c>
      <c r="L29" s="165"/>
    </row>
    <row r="30" spans="2:12" ht="30" customHeight="1" x14ac:dyDescent="0.3">
      <c r="B30" s="42" t="str">
        <f t="shared" si="7"/>
        <v>LNarc</v>
      </c>
      <c r="C30" s="42">
        <f>IF(ISTEXT(D30),MAX($C$6:$C29)+1,"")</f>
        <v>27</v>
      </c>
      <c r="D30" s="159" t="s">
        <v>11</v>
      </c>
      <c r="E30" s="37" t="s">
        <v>999</v>
      </c>
      <c r="F30" s="70" t="s">
        <v>43</v>
      </c>
      <c r="G30" s="76"/>
      <c r="H30" s="77"/>
      <c r="I30" s="52">
        <f t="shared" si="4"/>
        <v>1</v>
      </c>
      <c r="J30" s="53">
        <f t="shared" si="5"/>
        <v>0</v>
      </c>
      <c r="K30" s="54">
        <f t="shared" si="8"/>
        <v>0</v>
      </c>
      <c r="L30" s="165"/>
    </row>
    <row r="31" spans="2:12" ht="30" customHeight="1" x14ac:dyDescent="0.3">
      <c r="B31" s="35" t="str">
        <f t="shared" si="7"/>
        <v/>
      </c>
      <c r="C31" s="35" t="str">
        <f>IF(ISTEXT(D31),MAX($C$5:$C30)+1,"")</f>
        <v/>
      </c>
      <c r="D31" s="2"/>
      <c r="E31" s="38" t="s">
        <v>1000</v>
      </c>
      <c r="F31" s="86"/>
      <c r="G31" s="28"/>
      <c r="H31" s="28"/>
      <c r="I31" s="28"/>
      <c r="J31" s="28"/>
      <c r="K31" s="28"/>
      <c r="L31" s="28"/>
    </row>
    <row r="32" spans="2:12" ht="30" customHeight="1" x14ac:dyDescent="0.3">
      <c r="B32" s="42" t="str">
        <f t="shared" si="7"/>
        <v>LNarc</v>
      </c>
      <c r="C32" s="42">
        <f>IF(ISTEXT(D32),MAX($C$6:$C30)+1,"")</f>
        <v>28</v>
      </c>
      <c r="D32" s="159" t="s">
        <v>11</v>
      </c>
      <c r="E32" s="41" t="s">
        <v>1001</v>
      </c>
      <c r="F32" s="70" t="s">
        <v>43</v>
      </c>
      <c r="G32" s="76"/>
      <c r="H32" s="77"/>
      <c r="I32" s="52">
        <f t="shared" si="4"/>
        <v>1</v>
      </c>
      <c r="J32" s="53">
        <f t="shared" si="5"/>
        <v>0</v>
      </c>
      <c r="K32" s="54">
        <f t="shared" si="8"/>
        <v>0</v>
      </c>
      <c r="L32" s="165"/>
    </row>
    <row r="33" spans="2:12" ht="30" customHeight="1" x14ac:dyDescent="0.3">
      <c r="B33" s="42" t="str">
        <f t="shared" si="7"/>
        <v>LNarc</v>
      </c>
      <c r="C33" s="42">
        <f>IF(ISTEXT(D33),MAX($C$6:$C32)+1,"")</f>
        <v>29</v>
      </c>
      <c r="D33" s="159" t="s">
        <v>11</v>
      </c>
      <c r="E33" s="39" t="s">
        <v>938</v>
      </c>
      <c r="F33" s="70" t="s">
        <v>43</v>
      </c>
      <c r="G33" s="76"/>
      <c r="H33" s="77"/>
      <c r="I33" s="52">
        <f t="shared" si="4"/>
        <v>1</v>
      </c>
      <c r="J33" s="53">
        <f t="shared" si="5"/>
        <v>0</v>
      </c>
      <c r="K33" s="54">
        <f t="shared" si="8"/>
        <v>0</v>
      </c>
      <c r="L33" s="165"/>
    </row>
    <row r="34" spans="2:12" ht="30" customHeight="1" x14ac:dyDescent="0.3">
      <c r="B34" s="42" t="str">
        <f t="shared" si="7"/>
        <v>LNarc</v>
      </c>
      <c r="C34" s="42">
        <f>IF(ISTEXT(D34),MAX($C$6:$C33)+1,"")</f>
        <v>30</v>
      </c>
      <c r="D34" s="159" t="s">
        <v>11</v>
      </c>
      <c r="E34" s="39" t="s">
        <v>1002</v>
      </c>
      <c r="F34" s="70" t="s">
        <v>43</v>
      </c>
      <c r="G34" s="76"/>
      <c r="H34" s="77"/>
      <c r="I34" s="52">
        <f t="shared" si="4"/>
        <v>1</v>
      </c>
      <c r="J34" s="53">
        <f t="shared" si="5"/>
        <v>0</v>
      </c>
      <c r="K34" s="54">
        <f t="shared" si="8"/>
        <v>0</v>
      </c>
      <c r="L34" s="165"/>
    </row>
    <row r="35" spans="2:12" ht="30" customHeight="1" x14ac:dyDescent="0.3">
      <c r="B35" s="42" t="str">
        <f t="shared" si="7"/>
        <v>LNarc</v>
      </c>
      <c r="C35" s="42">
        <f>IF(ISTEXT(D35),MAX($C$6:$C34)+1,"")</f>
        <v>31</v>
      </c>
      <c r="D35" s="159" t="s">
        <v>11</v>
      </c>
      <c r="E35" s="39" t="s">
        <v>1003</v>
      </c>
      <c r="F35" s="70" t="s">
        <v>43</v>
      </c>
      <c r="G35" s="76"/>
      <c r="H35" s="77"/>
      <c r="I35" s="52">
        <f t="shared" si="4"/>
        <v>1</v>
      </c>
      <c r="J35" s="53">
        <f t="shared" si="5"/>
        <v>0</v>
      </c>
      <c r="K35" s="54">
        <f t="shared" si="8"/>
        <v>0</v>
      </c>
      <c r="L35" s="165"/>
    </row>
    <row r="36" spans="2:12" ht="30" customHeight="1" x14ac:dyDescent="0.3">
      <c r="B36" s="42" t="str">
        <f t="shared" ref="B36:B45" si="9">IF(C36="","",$B$4)</f>
        <v>LNarc</v>
      </c>
      <c r="C36" s="42">
        <f>IF(ISTEXT(D36),MAX($C$6:$C35)+1,"")</f>
        <v>32</v>
      </c>
      <c r="D36" s="159" t="s">
        <v>11</v>
      </c>
      <c r="E36" s="40" t="s">
        <v>1004</v>
      </c>
      <c r="F36" s="70" t="s">
        <v>43</v>
      </c>
      <c r="G36" s="76"/>
      <c r="H36" s="77"/>
      <c r="I36" s="52">
        <f t="shared" si="4"/>
        <v>1</v>
      </c>
      <c r="J36" s="53">
        <f t="shared" si="5"/>
        <v>0</v>
      </c>
      <c r="K36" s="54">
        <f t="shared" ref="K36:K45" si="10">I36*J36</f>
        <v>0</v>
      </c>
      <c r="L36" s="165"/>
    </row>
    <row r="37" spans="2:12" ht="30" customHeight="1" x14ac:dyDescent="0.3">
      <c r="B37" s="42" t="str">
        <f t="shared" si="9"/>
        <v>LNarc</v>
      </c>
      <c r="C37" s="42">
        <f>IF(ISTEXT(D37),MAX($C$6:$C36)+1,"")</f>
        <v>33</v>
      </c>
      <c r="D37" s="159" t="s">
        <v>11</v>
      </c>
      <c r="E37" s="40" t="s">
        <v>1005</v>
      </c>
      <c r="F37" s="70" t="s">
        <v>43</v>
      </c>
      <c r="G37" s="76"/>
      <c r="H37" s="77"/>
      <c r="I37" s="52">
        <f t="shared" si="4"/>
        <v>1</v>
      </c>
      <c r="J37" s="53">
        <f t="shared" si="5"/>
        <v>0</v>
      </c>
      <c r="K37" s="54">
        <f t="shared" si="10"/>
        <v>0</v>
      </c>
      <c r="L37" s="165"/>
    </row>
    <row r="38" spans="2:12" ht="30" customHeight="1" x14ac:dyDescent="0.3">
      <c r="B38" s="42" t="str">
        <f t="shared" si="9"/>
        <v>LNarc</v>
      </c>
      <c r="C38" s="42">
        <f>IF(ISTEXT(D38),MAX($C$6:$C37)+1,"")</f>
        <v>34</v>
      </c>
      <c r="D38" s="159" t="s">
        <v>11</v>
      </c>
      <c r="E38" s="40" t="s">
        <v>1006</v>
      </c>
      <c r="F38" s="70" t="s">
        <v>43</v>
      </c>
      <c r="G38" s="76"/>
      <c r="H38" s="77"/>
      <c r="I38" s="52">
        <f t="shared" si="4"/>
        <v>1</v>
      </c>
      <c r="J38" s="53">
        <f t="shared" si="5"/>
        <v>0</v>
      </c>
      <c r="K38" s="54">
        <f t="shared" si="10"/>
        <v>0</v>
      </c>
      <c r="L38" s="165"/>
    </row>
    <row r="39" spans="2:12" ht="30" customHeight="1" x14ac:dyDescent="0.3">
      <c r="B39" s="42" t="str">
        <f t="shared" si="9"/>
        <v>LNarc</v>
      </c>
      <c r="C39" s="42">
        <f>IF(ISTEXT(D39),MAX($C$6:$C38)+1,"")</f>
        <v>35</v>
      </c>
      <c r="D39" s="159" t="s">
        <v>11</v>
      </c>
      <c r="E39" s="40" t="s">
        <v>1007</v>
      </c>
      <c r="F39" s="70" t="s">
        <v>43</v>
      </c>
      <c r="G39" s="76"/>
      <c r="H39" s="77"/>
      <c r="I39" s="52">
        <f t="shared" si="4"/>
        <v>1</v>
      </c>
      <c r="J39" s="53">
        <f t="shared" si="5"/>
        <v>0</v>
      </c>
      <c r="K39" s="54">
        <f t="shared" si="10"/>
        <v>0</v>
      </c>
      <c r="L39" s="165"/>
    </row>
    <row r="40" spans="2:12" ht="30" customHeight="1" x14ac:dyDescent="0.3">
      <c r="B40" s="42" t="str">
        <f t="shared" si="9"/>
        <v>LNarc</v>
      </c>
      <c r="C40" s="42">
        <f>IF(ISTEXT(D40),MAX($C$6:$C39)+1,"")</f>
        <v>36</v>
      </c>
      <c r="D40" s="159" t="s">
        <v>11</v>
      </c>
      <c r="E40" s="40" t="s">
        <v>1008</v>
      </c>
      <c r="F40" s="70" t="s">
        <v>43</v>
      </c>
      <c r="G40" s="76"/>
      <c r="H40" s="77"/>
      <c r="I40" s="52">
        <f t="shared" si="4"/>
        <v>1</v>
      </c>
      <c r="J40" s="53">
        <f t="shared" si="5"/>
        <v>0</v>
      </c>
      <c r="K40" s="54">
        <f t="shared" si="10"/>
        <v>0</v>
      </c>
      <c r="L40" s="165"/>
    </row>
    <row r="41" spans="2:12" ht="30" customHeight="1" x14ac:dyDescent="0.3">
      <c r="B41" s="42" t="str">
        <f t="shared" si="9"/>
        <v>LNarc</v>
      </c>
      <c r="C41" s="42">
        <f>IF(ISTEXT(D41),MAX($C$6:$C40)+1,"")</f>
        <v>37</v>
      </c>
      <c r="D41" s="159" t="s">
        <v>11</v>
      </c>
      <c r="E41" s="40" t="s">
        <v>1009</v>
      </c>
      <c r="F41" s="70" t="s">
        <v>43</v>
      </c>
      <c r="G41" s="76"/>
      <c r="H41" s="77"/>
      <c r="I41" s="52">
        <f t="shared" si="4"/>
        <v>1</v>
      </c>
      <c r="J41" s="53">
        <f t="shared" si="5"/>
        <v>0</v>
      </c>
      <c r="K41" s="54">
        <f t="shared" si="10"/>
        <v>0</v>
      </c>
      <c r="L41" s="165"/>
    </row>
    <row r="42" spans="2:12" ht="30" customHeight="1" x14ac:dyDescent="0.3">
      <c r="B42" s="42" t="str">
        <f t="shared" si="9"/>
        <v>LNarc</v>
      </c>
      <c r="C42" s="42">
        <f>IF(ISTEXT(D42),MAX($C$6:$C41)+1,"")</f>
        <v>38</v>
      </c>
      <c r="D42" s="159" t="s">
        <v>11</v>
      </c>
      <c r="E42" s="40" t="s">
        <v>1010</v>
      </c>
      <c r="F42" s="70" t="s">
        <v>43</v>
      </c>
      <c r="G42" s="76"/>
      <c r="H42" s="77"/>
      <c r="I42" s="52">
        <f t="shared" si="4"/>
        <v>1</v>
      </c>
      <c r="J42" s="53">
        <f t="shared" si="5"/>
        <v>0</v>
      </c>
      <c r="K42" s="54">
        <f t="shared" si="10"/>
        <v>0</v>
      </c>
      <c r="L42" s="165"/>
    </row>
    <row r="43" spans="2:12" ht="30" customHeight="1" x14ac:dyDescent="0.3">
      <c r="B43" s="42" t="str">
        <f t="shared" si="9"/>
        <v>LNarc</v>
      </c>
      <c r="C43" s="42">
        <f>IF(ISTEXT(D43),MAX($C$6:$C42)+1,"")</f>
        <v>39</v>
      </c>
      <c r="D43" s="159" t="s">
        <v>11</v>
      </c>
      <c r="E43" s="40" t="s">
        <v>1011</v>
      </c>
      <c r="F43" s="70" t="s">
        <v>43</v>
      </c>
      <c r="G43" s="76"/>
      <c r="H43" s="77"/>
      <c r="I43" s="52">
        <f t="shared" si="4"/>
        <v>1</v>
      </c>
      <c r="J43" s="53">
        <f t="shared" si="5"/>
        <v>0</v>
      </c>
      <c r="K43" s="54">
        <f t="shared" si="10"/>
        <v>0</v>
      </c>
      <c r="L43" s="165"/>
    </row>
    <row r="44" spans="2:12" ht="30" customHeight="1" x14ac:dyDescent="0.3">
      <c r="B44" s="42" t="str">
        <f t="shared" si="9"/>
        <v>LNarc</v>
      </c>
      <c r="C44" s="42">
        <f>IF(ISTEXT(D44),MAX($C$6:$C43)+1,"")</f>
        <v>40</v>
      </c>
      <c r="D44" s="159" t="s">
        <v>11</v>
      </c>
      <c r="E44" s="40" t="s">
        <v>1012</v>
      </c>
      <c r="F44" s="70" t="s">
        <v>43</v>
      </c>
      <c r="G44" s="76"/>
      <c r="H44" s="77"/>
      <c r="I44" s="52">
        <f t="shared" si="4"/>
        <v>1</v>
      </c>
      <c r="J44" s="53">
        <f t="shared" si="5"/>
        <v>0</v>
      </c>
      <c r="K44" s="54">
        <f t="shared" si="10"/>
        <v>0</v>
      </c>
      <c r="L44" s="165"/>
    </row>
    <row r="45" spans="2:12" ht="30" customHeight="1" x14ac:dyDescent="0.3">
      <c r="B45" s="42" t="str">
        <f t="shared" si="9"/>
        <v>LNarc</v>
      </c>
      <c r="C45" s="42">
        <f>IF(ISTEXT(D45),MAX($C$6:$C44)+1,"")</f>
        <v>41</v>
      </c>
      <c r="D45" s="159" t="s">
        <v>11</v>
      </c>
      <c r="E45" s="40" t="s">
        <v>1013</v>
      </c>
      <c r="F45" s="70" t="s">
        <v>43</v>
      </c>
      <c r="G45" s="76"/>
      <c r="H45" s="77"/>
      <c r="I45" s="52">
        <f t="shared" si="4"/>
        <v>1</v>
      </c>
      <c r="J45" s="53">
        <f t="shared" si="5"/>
        <v>0</v>
      </c>
      <c r="K45" s="54">
        <f t="shared" si="10"/>
        <v>0</v>
      </c>
      <c r="L45" s="165"/>
    </row>
    <row r="46" spans="2:12" ht="11.7" customHeight="1" x14ac:dyDescent="0.3">
      <c r="E46" s="46"/>
    </row>
    <row r="47" spans="2:12" hidden="1" x14ac:dyDescent="0.3">
      <c r="E47" s="46"/>
    </row>
    <row r="48" spans="2:12" hidden="1" x14ac:dyDescent="0.3">
      <c r="E48" s="46"/>
    </row>
    <row r="49" spans="5:5" hidden="1" x14ac:dyDescent="0.3">
      <c r="E49" s="46"/>
    </row>
    <row r="50" spans="5:5" hidden="1" x14ac:dyDescent="0.3">
      <c r="E50" s="46"/>
    </row>
    <row r="51" spans="5:5" hidden="1" x14ac:dyDescent="0.3">
      <c r="E51" s="46"/>
    </row>
    <row r="52" spans="5:5" hidden="1" x14ac:dyDescent="0.3">
      <c r="E52" s="46"/>
    </row>
    <row r="53" spans="5:5" hidden="1" x14ac:dyDescent="0.3">
      <c r="E53" s="46"/>
    </row>
    <row r="54" spans="5:5" hidden="1" x14ac:dyDescent="0.3">
      <c r="E54" s="46"/>
    </row>
    <row r="55" spans="5:5" hidden="1" x14ac:dyDescent="0.3">
      <c r="E55" s="46"/>
    </row>
    <row r="56" spans="5:5" hidden="1" x14ac:dyDescent="0.3">
      <c r="E56" s="46"/>
    </row>
    <row r="57" spans="5:5" hidden="1" x14ac:dyDescent="0.3">
      <c r="E57" s="46"/>
    </row>
    <row r="58" spans="5:5" hidden="1" x14ac:dyDescent="0.3">
      <c r="E58" s="46"/>
    </row>
    <row r="59" spans="5:5" hidden="1" x14ac:dyDescent="0.3">
      <c r="E59" s="46"/>
    </row>
    <row r="60" spans="5:5" hidden="1" x14ac:dyDescent="0.3">
      <c r="E60" s="46"/>
    </row>
    <row r="61" spans="5:5" hidden="1" x14ac:dyDescent="0.3">
      <c r="E61" s="46"/>
    </row>
    <row r="62" spans="5:5" hidden="1" x14ac:dyDescent="0.3">
      <c r="E62" s="46"/>
    </row>
    <row r="63" spans="5:5" hidden="1" x14ac:dyDescent="0.3">
      <c r="E63" s="46"/>
    </row>
    <row r="64" spans="5:5" hidden="1" x14ac:dyDescent="0.3">
      <c r="E64" s="46"/>
    </row>
    <row r="65" spans="5:5" hidden="1" x14ac:dyDescent="0.3">
      <c r="E65" s="46"/>
    </row>
    <row r="66" spans="5:5" hidden="1" x14ac:dyDescent="0.3">
      <c r="E66" s="46"/>
    </row>
    <row r="67" spans="5:5" hidden="1" x14ac:dyDescent="0.3">
      <c r="E67" s="46"/>
    </row>
    <row r="68" spans="5:5" hidden="1" x14ac:dyDescent="0.3">
      <c r="E68" s="46"/>
    </row>
    <row r="69" spans="5:5" hidden="1" x14ac:dyDescent="0.3">
      <c r="E69" s="46"/>
    </row>
    <row r="70" spans="5:5" hidden="1" x14ac:dyDescent="0.3">
      <c r="E70" s="46"/>
    </row>
    <row r="71" spans="5:5" hidden="1" x14ac:dyDescent="0.3">
      <c r="E71" s="46"/>
    </row>
    <row r="72" spans="5:5" hidden="1" x14ac:dyDescent="0.3">
      <c r="E72" s="46"/>
    </row>
    <row r="73" spans="5:5" hidden="1" x14ac:dyDescent="0.3">
      <c r="E73" s="46"/>
    </row>
    <row r="74" spans="5:5" hidden="1" x14ac:dyDescent="0.3">
      <c r="E74" s="46"/>
    </row>
    <row r="75" spans="5:5" hidden="1" x14ac:dyDescent="0.3">
      <c r="E75" s="46"/>
    </row>
    <row r="76" spans="5:5" hidden="1" x14ac:dyDescent="0.3">
      <c r="E76" s="46"/>
    </row>
    <row r="77" spans="5:5" hidden="1" x14ac:dyDescent="0.3">
      <c r="E77" s="46"/>
    </row>
    <row r="78" spans="5:5" hidden="1" x14ac:dyDescent="0.3">
      <c r="E78" s="46"/>
    </row>
    <row r="79" spans="5:5" hidden="1" x14ac:dyDescent="0.3">
      <c r="E79" s="46"/>
    </row>
    <row r="80" spans="5:5" hidden="1" x14ac:dyDescent="0.3">
      <c r="E80" s="46"/>
    </row>
    <row r="81" spans="5:5" hidden="1" x14ac:dyDescent="0.3">
      <c r="E81" s="46"/>
    </row>
    <row r="82" spans="5:5" hidden="1" x14ac:dyDescent="0.3">
      <c r="E82" s="46"/>
    </row>
    <row r="83" spans="5:5" hidden="1" x14ac:dyDescent="0.3">
      <c r="E83" s="46"/>
    </row>
    <row r="84" spans="5:5" hidden="1" x14ac:dyDescent="0.3">
      <c r="E84" s="46"/>
    </row>
    <row r="85" spans="5:5" hidden="1" x14ac:dyDescent="0.3">
      <c r="E85" s="46"/>
    </row>
    <row r="86" spans="5:5" hidden="1" x14ac:dyDescent="0.3">
      <c r="E86" s="46"/>
    </row>
    <row r="87" spans="5:5" hidden="1" x14ac:dyDescent="0.3">
      <c r="E87" s="46"/>
    </row>
    <row r="88" spans="5:5" hidden="1" x14ac:dyDescent="0.3">
      <c r="E88" s="46"/>
    </row>
    <row r="89" spans="5:5" hidden="1" x14ac:dyDescent="0.3">
      <c r="E89" s="46"/>
    </row>
    <row r="90" spans="5:5" hidden="1" x14ac:dyDescent="0.3">
      <c r="E90" s="46"/>
    </row>
    <row r="91" spans="5:5" hidden="1" x14ac:dyDescent="0.3">
      <c r="E91" s="46"/>
    </row>
    <row r="92" spans="5:5" hidden="1" x14ac:dyDescent="0.3">
      <c r="E92" s="46"/>
    </row>
    <row r="93" spans="5:5" hidden="1" x14ac:dyDescent="0.3">
      <c r="E93" s="46"/>
    </row>
    <row r="94" spans="5:5" hidden="1" x14ac:dyDescent="0.3">
      <c r="E94" s="46"/>
    </row>
    <row r="95" spans="5:5" hidden="1" x14ac:dyDescent="0.3">
      <c r="E95" s="46"/>
    </row>
    <row r="96" spans="5:5" hidden="1" x14ac:dyDescent="0.3">
      <c r="E96" s="46"/>
    </row>
    <row r="97" spans="5:5" hidden="1" x14ac:dyDescent="0.3">
      <c r="E97" s="46"/>
    </row>
    <row r="98" spans="5:5" hidden="1" x14ac:dyDescent="0.3">
      <c r="E98" s="46"/>
    </row>
    <row r="99" spans="5:5" hidden="1" x14ac:dyDescent="0.3">
      <c r="E99" s="46"/>
    </row>
    <row r="100" spans="5:5" hidden="1" x14ac:dyDescent="0.3">
      <c r="E100" s="46"/>
    </row>
    <row r="101" spans="5:5" hidden="1" x14ac:dyDescent="0.3">
      <c r="E101" s="46"/>
    </row>
    <row r="102" spans="5:5" hidden="1" x14ac:dyDescent="0.3">
      <c r="E102" s="46"/>
    </row>
    <row r="103" spans="5:5" hidden="1" x14ac:dyDescent="0.3">
      <c r="E103" s="46"/>
    </row>
    <row r="104" spans="5:5" hidden="1" x14ac:dyDescent="0.3">
      <c r="E104" s="46"/>
    </row>
    <row r="105" spans="5:5" hidden="1" x14ac:dyDescent="0.3">
      <c r="E105" s="46"/>
    </row>
    <row r="106" spans="5:5" hidden="1" x14ac:dyDescent="0.3">
      <c r="E106" s="46"/>
    </row>
    <row r="107" spans="5:5" hidden="1" x14ac:dyDescent="0.3">
      <c r="E107" s="46"/>
    </row>
    <row r="108" spans="5:5" hidden="1" x14ac:dyDescent="0.3">
      <c r="E108" s="46"/>
    </row>
    <row r="109" spans="5:5" hidden="1" x14ac:dyDescent="0.3">
      <c r="E109" s="46"/>
    </row>
    <row r="110" spans="5:5" hidden="1" x14ac:dyDescent="0.3">
      <c r="E110" s="46"/>
    </row>
    <row r="111" spans="5:5" hidden="1" x14ac:dyDescent="0.3">
      <c r="E111" s="46"/>
    </row>
    <row r="112" spans="5:5" hidden="1" x14ac:dyDescent="0.3">
      <c r="E112" s="46"/>
    </row>
    <row r="113" spans="5:5" hidden="1" x14ac:dyDescent="0.3">
      <c r="E113" s="46"/>
    </row>
    <row r="114" spans="5:5" hidden="1" x14ac:dyDescent="0.3">
      <c r="E114" s="46"/>
    </row>
    <row r="115" spans="5:5" hidden="1" x14ac:dyDescent="0.3">
      <c r="E115" s="46"/>
    </row>
    <row r="116" spans="5:5" hidden="1" x14ac:dyDescent="0.3">
      <c r="E116" s="46"/>
    </row>
    <row r="117" spans="5:5" hidden="1" x14ac:dyDescent="0.3">
      <c r="E117" s="46"/>
    </row>
    <row r="118" spans="5:5" hidden="1" x14ac:dyDescent="0.3">
      <c r="E118" s="46"/>
    </row>
    <row r="119" spans="5:5" hidden="1" x14ac:dyDescent="0.3">
      <c r="E119" s="46"/>
    </row>
    <row r="120" spans="5:5" hidden="1" x14ac:dyDescent="0.3">
      <c r="E120" s="46"/>
    </row>
    <row r="121" spans="5:5" hidden="1" x14ac:dyDescent="0.3">
      <c r="E121" s="46"/>
    </row>
    <row r="122" spans="5:5" hidden="1" x14ac:dyDescent="0.3">
      <c r="E122" s="46"/>
    </row>
    <row r="123" spans="5:5" hidden="1" x14ac:dyDescent="0.3">
      <c r="E123" s="46"/>
    </row>
    <row r="124" spans="5:5" hidden="1" x14ac:dyDescent="0.3">
      <c r="E124" s="46"/>
    </row>
    <row r="125" spans="5:5" hidden="1" x14ac:dyDescent="0.3">
      <c r="E125" s="46"/>
    </row>
    <row r="126" spans="5:5" hidden="1" x14ac:dyDescent="0.3">
      <c r="E126" s="46"/>
    </row>
    <row r="127" spans="5:5" hidden="1" x14ac:dyDescent="0.3">
      <c r="E127" s="46"/>
    </row>
    <row r="128" spans="5:5" hidden="1" x14ac:dyDescent="0.3">
      <c r="E128" s="46"/>
    </row>
    <row r="129" spans="5:5" hidden="1" x14ac:dyDescent="0.3">
      <c r="E129" s="46"/>
    </row>
    <row r="130" spans="5:5" hidden="1" x14ac:dyDescent="0.3">
      <c r="E130" s="46"/>
    </row>
    <row r="131" spans="5:5" hidden="1" x14ac:dyDescent="0.3">
      <c r="E131" s="46"/>
    </row>
    <row r="132" spans="5:5" hidden="1" x14ac:dyDescent="0.3">
      <c r="E132" s="46"/>
    </row>
    <row r="133" spans="5:5" hidden="1" x14ac:dyDescent="0.3">
      <c r="E133" s="46"/>
    </row>
    <row r="134" spans="5:5" hidden="1" x14ac:dyDescent="0.3">
      <c r="E134" s="46"/>
    </row>
    <row r="135" spans="5:5" hidden="1" x14ac:dyDescent="0.3">
      <c r="E135" s="46"/>
    </row>
    <row r="136" spans="5:5" hidden="1" x14ac:dyDescent="0.3">
      <c r="E136" s="46"/>
    </row>
    <row r="137" spans="5:5" hidden="1" x14ac:dyDescent="0.3">
      <c r="E137" s="46"/>
    </row>
    <row r="138" spans="5:5" hidden="1" x14ac:dyDescent="0.3">
      <c r="E138" s="46"/>
    </row>
    <row r="139" spans="5:5" hidden="1" x14ac:dyDescent="0.3">
      <c r="E139" s="46"/>
    </row>
    <row r="140" spans="5:5" hidden="1" x14ac:dyDescent="0.3">
      <c r="E140" s="46"/>
    </row>
    <row r="141" spans="5:5" hidden="1" x14ac:dyDescent="0.3">
      <c r="E141" s="46"/>
    </row>
    <row r="142" spans="5:5" hidden="1" x14ac:dyDescent="0.3">
      <c r="E142" s="46"/>
    </row>
    <row r="143" spans="5:5" hidden="1" x14ac:dyDescent="0.3">
      <c r="E143" s="46"/>
    </row>
    <row r="144" spans="5:5" hidden="1" x14ac:dyDescent="0.3">
      <c r="E144" s="46"/>
    </row>
    <row r="145" spans="5:5" hidden="1" x14ac:dyDescent="0.3">
      <c r="E145" s="46"/>
    </row>
    <row r="146" spans="5:5" hidden="1" x14ac:dyDescent="0.3">
      <c r="E146" s="46"/>
    </row>
    <row r="147" spans="5:5" hidden="1" x14ac:dyDescent="0.3">
      <c r="E147" s="46"/>
    </row>
    <row r="148" spans="5:5" hidden="1" x14ac:dyDescent="0.3">
      <c r="E148" s="46"/>
    </row>
    <row r="149" spans="5:5" hidden="1" x14ac:dyDescent="0.3">
      <c r="E149" s="46"/>
    </row>
    <row r="150" spans="5:5" hidden="1" x14ac:dyDescent="0.3">
      <c r="E150" s="46"/>
    </row>
    <row r="151" spans="5:5" hidden="1" x14ac:dyDescent="0.3">
      <c r="E151" s="46"/>
    </row>
    <row r="152" spans="5:5" hidden="1" x14ac:dyDescent="0.3">
      <c r="E152" s="46"/>
    </row>
    <row r="153" spans="5:5" hidden="1" x14ac:dyDescent="0.3">
      <c r="E153" s="46"/>
    </row>
    <row r="154" spans="5:5" hidden="1" x14ac:dyDescent="0.3">
      <c r="E154" s="46"/>
    </row>
    <row r="155" spans="5:5" hidden="1" x14ac:dyDescent="0.3">
      <c r="E155" s="46"/>
    </row>
    <row r="156" spans="5:5" hidden="1" x14ac:dyDescent="0.3">
      <c r="E156" s="46"/>
    </row>
    <row r="157" spans="5:5" hidden="1" x14ac:dyDescent="0.3">
      <c r="E157" s="46"/>
    </row>
    <row r="158" spans="5:5" hidden="1" x14ac:dyDescent="0.3">
      <c r="E158" s="46"/>
    </row>
    <row r="159" spans="5:5" hidden="1" x14ac:dyDescent="0.3">
      <c r="E159" s="46"/>
    </row>
    <row r="160" spans="5:5" hidden="1" x14ac:dyDescent="0.3">
      <c r="E160" s="46"/>
    </row>
    <row r="161" spans="5:5" hidden="1" x14ac:dyDescent="0.3">
      <c r="E161" s="46"/>
    </row>
    <row r="162" spans="5:5" hidden="1" x14ac:dyDescent="0.3">
      <c r="E162" s="46"/>
    </row>
    <row r="163" spans="5:5" hidden="1" x14ac:dyDescent="0.3">
      <c r="E163" s="46"/>
    </row>
    <row r="164" spans="5:5" hidden="1" x14ac:dyDescent="0.3">
      <c r="E164" s="46"/>
    </row>
    <row r="165" spans="5:5" hidden="1" x14ac:dyDescent="0.3">
      <c r="E165" s="46"/>
    </row>
    <row r="166" spans="5:5" hidden="1" x14ac:dyDescent="0.3">
      <c r="E166" s="46"/>
    </row>
    <row r="167" spans="5:5" hidden="1" x14ac:dyDescent="0.3">
      <c r="E167" s="46"/>
    </row>
  </sheetData>
  <sheetProtection password="CC1B" sheet="1" objects="1" scenarios="1" selectLockedCells="1"/>
  <conditionalFormatting sqref="D4:D30">
    <cfRule type="cellIs" dxfId="236" priority="19" operator="equal">
      <formula>"Important"</formula>
    </cfRule>
    <cfRule type="cellIs" dxfId="235" priority="20" operator="equal">
      <formula>"Crucial"</formula>
    </cfRule>
    <cfRule type="cellIs" dxfId="234" priority="21" operator="equal">
      <formula>"N/A"</formula>
    </cfRule>
  </conditionalFormatting>
  <conditionalFormatting sqref="D32:D45">
    <cfRule type="cellIs" dxfId="233" priority="4" operator="equal">
      <formula>"Important"</formula>
    </cfRule>
    <cfRule type="cellIs" dxfId="232" priority="5" operator="equal">
      <formula>"Crucial"</formula>
    </cfRule>
    <cfRule type="cellIs" dxfId="231" priority="6" operator="equal">
      <formula>"N/A"</formula>
    </cfRule>
  </conditionalFormatting>
  <conditionalFormatting sqref="F4:F45">
    <cfRule type="cellIs" dxfId="230" priority="1" operator="equal">
      <formula>"Function Not Available"</formula>
    </cfRule>
    <cfRule type="cellIs" dxfId="229" priority="2" operator="equal">
      <formula>"Function Available"</formula>
    </cfRule>
    <cfRule type="cellIs" dxfId="228" priority="3" operator="equal">
      <formula>"Exception"</formula>
    </cfRule>
  </conditionalFormatting>
  <dataValidations count="4">
    <dataValidation type="list" allowBlank="1" showInputMessage="1" showErrorMessage="1" sqref="F4:F5" xr:uid="{00000000-0002-0000-1300-000000000000}">
      <formula1>AvailabilityType</formula1>
    </dataValidation>
    <dataValidation type="list" allowBlank="1" showInputMessage="1" showErrorMessage="1" sqref="D4:D13 D17:D30 D32:D45" xr:uid="{00000000-0002-0000-1300-000001000000}">
      <formula1>SpecType</formula1>
    </dataValidation>
    <dataValidation type="list" allowBlank="1" showInputMessage="1" showErrorMessage="1" errorTitle="Invalid specification type" error="Please enter a Specification type from the drop-down list." sqref="D14:D16" xr:uid="{00000000-0002-0000-1300-000002000000}">
      <formula1>SpecType</formula1>
    </dataValidation>
    <dataValidation type="list" allowBlank="1" showInputMessage="1" showErrorMessage="1" errorTitle="Invalid specification type" error="Please enter a Specification type from the drop-down list." sqref="F6:F30 F32:F45" xr:uid="{00000000-0002-0000-1300-000003000000}">
      <formula1>AvailabilityType</formula1>
    </dataValidation>
  </dataValidations>
  <pageMargins left="0.7" right="0.7" top="0.75" bottom="0.75" header="0.3" footer="0.3"/>
  <pageSetup scale="49" fitToHeight="0" orientation="portrait" r:id="rId1"/>
  <headerFooter>
    <oddHeader xml:space="preserve">&amp;CLos Alamos, NM
&amp;F&amp;R&amp;A
</oddHeader>
    <oddFooter>&amp;LTSSI Consulting LLC, October 2016&amp;CPage &amp;P of &amp;N</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00"/>
  </sheetPr>
  <dimension ref="A1:M184"/>
  <sheetViews>
    <sheetView zoomScale="90" zoomScaleNormal="90" zoomScalePageLayoutView="70" workbookViewId="0">
      <selection activeCell="F4" sqref="F4"/>
    </sheetView>
  </sheetViews>
  <sheetFormatPr defaultColWidth="0" defaultRowHeight="14.4" zeroHeight="1" x14ac:dyDescent="0.3"/>
  <cols>
    <col min="1" max="1" width="0.4414062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 min="14" max="16384" width="8.77734375" hidden="1"/>
  </cols>
  <sheetData>
    <row r="1" spans="2:12" ht="3.6" customHeight="1" x14ac:dyDescent="0.3"/>
    <row r="2" spans="2:12" ht="129" customHeight="1" thickBot="1" x14ac:dyDescent="0.35">
      <c r="B2" s="147" t="s">
        <v>44</v>
      </c>
      <c r="C2" s="148" t="s">
        <v>45</v>
      </c>
      <c r="D2" s="148" t="s">
        <v>46</v>
      </c>
      <c r="E2" s="148" t="s">
        <v>1014</v>
      </c>
      <c r="F2" s="148" t="s">
        <v>42</v>
      </c>
      <c r="G2" s="149" t="s">
        <v>48</v>
      </c>
      <c r="H2" s="149" t="s">
        <v>49</v>
      </c>
      <c r="I2" s="150" t="s">
        <v>50</v>
      </c>
      <c r="J2" s="150" t="s">
        <v>51</v>
      </c>
      <c r="K2" s="151" t="s">
        <v>14</v>
      </c>
      <c r="L2" s="152" t="s">
        <v>52</v>
      </c>
    </row>
    <row r="3" spans="2:12" ht="16.2" thickBot="1" x14ac:dyDescent="0.35">
      <c r="B3" s="7" t="s">
        <v>1015</v>
      </c>
      <c r="C3" s="7"/>
      <c r="D3" s="7"/>
      <c r="E3" s="7"/>
      <c r="F3" s="7"/>
      <c r="G3" s="30" t="s">
        <v>54</v>
      </c>
      <c r="H3" s="6">
        <f>COUNTA(D4:D477)</f>
        <v>70</v>
      </c>
      <c r="I3" s="19"/>
      <c r="J3" s="20" t="s">
        <v>55</v>
      </c>
      <c r="K3" s="21">
        <f>SUM(K4:K477)</f>
        <v>0</v>
      </c>
      <c r="L3" s="7"/>
    </row>
    <row r="4" spans="2:12" ht="30" customHeight="1" x14ac:dyDescent="0.3">
      <c r="B4" s="33" t="s">
        <v>1016</v>
      </c>
      <c r="C4" s="1">
        <v>1</v>
      </c>
      <c r="D4" s="192" t="s">
        <v>10</v>
      </c>
      <c r="E4" s="40" t="s">
        <v>1017</v>
      </c>
      <c r="F4" s="357" t="s">
        <v>43</v>
      </c>
      <c r="G4" s="358" t="s">
        <v>58</v>
      </c>
      <c r="H4" s="359">
        <f>COUNTIF(F4:F477,"Select from Drop Down")</f>
        <v>70</v>
      </c>
      <c r="I4" s="360">
        <f>VLOOKUP($D4,SpecData,2,FALSE)</f>
        <v>2</v>
      </c>
      <c r="J4" s="361">
        <f>VLOOKUP($F4,AvailabilityData,2,FALSE)</f>
        <v>0</v>
      </c>
      <c r="K4" s="362">
        <f>I4*J4</f>
        <v>0</v>
      </c>
      <c r="L4" s="162"/>
    </row>
    <row r="5" spans="2:12" ht="30" customHeight="1" x14ac:dyDescent="0.3">
      <c r="B5" s="33" t="str">
        <f t="shared" ref="B5:B11" si="0">IF(C5="","",$B$4)</f>
        <v>LFM</v>
      </c>
      <c r="C5" s="1">
        <f>IF(ISTEXT(D5),MAX($C$4:$C4)+1,"")</f>
        <v>2</v>
      </c>
      <c r="D5" s="192" t="s">
        <v>9</v>
      </c>
      <c r="E5" s="40" t="s">
        <v>1018</v>
      </c>
      <c r="F5" s="357" t="s">
        <v>43</v>
      </c>
      <c r="G5" s="358" t="s">
        <v>60</v>
      </c>
      <c r="H5" s="359">
        <f>COUNTIF(F4:F477,"Function Available")</f>
        <v>0</v>
      </c>
      <c r="I5" s="360">
        <f>VLOOKUP($D5,SpecData,2,FALSE)</f>
        <v>3</v>
      </c>
      <c r="J5" s="361">
        <f>VLOOKUP($F5,AvailabilityData,2,FALSE)</f>
        <v>0</v>
      </c>
      <c r="K5" s="362">
        <f t="shared" ref="K5:K68" si="1">I5*J5</f>
        <v>0</v>
      </c>
      <c r="L5" s="162"/>
    </row>
    <row r="6" spans="2:12" ht="30" customHeight="1" x14ac:dyDescent="0.3">
      <c r="B6" s="33" t="str">
        <f t="shared" si="0"/>
        <v>LFM</v>
      </c>
      <c r="C6" s="1">
        <f>IF(ISTEXT(D6),MAX($C$4:$C5)+1,"")</f>
        <v>3</v>
      </c>
      <c r="D6" s="192" t="s">
        <v>9</v>
      </c>
      <c r="E6" s="37" t="s">
        <v>1019</v>
      </c>
      <c r="F6" s="357" t="s">
        <v>43</v>
      </c>
      <c r="G6" s="358" t="s">
        <v>63</v>
      </c>
      <c r="H6" s="365">
        <f>COUNTIF(F4:F477,"Function Not Available")</f>
        <v>0</v>
      </c>
      <c r="I6" s="360">
        <f t="shared" ref="I6:I73" si="2">VLOOKUP($D6,SpecData,2,FALSE)</f>
        <v>3</v>
      </c>
      <c r="J6" s="361">
        <f t="shared" ref="J6:J73" si="3">VLOOKUP($F6,AvailabilityData,2,FALSE)</f>
        <v>0</v>
      </c>
      <c r="K6" s="362">
        <f t="shared" si="1"/>
        <v>0</v>
      </c>
      <c r="L6" s="162"/>
    </row>
    <row r="7" spans="2:12" ht="30" customHeight="1" x14ac:dyDescent="0.3">
      <c r="B7" s="35" t="str">
        <f t="shared" si="0"/>
        <v/>
      </c>
      <c r="C7" s="35" t="str">
        <f>IF(ISTEXT(D7),MAX($C$6:$C6)+1,"")</f>
        <v/>
      </c>
      <c r="D7" s="2"/>
      <c r="E7" s="38" t="s">
        <v>1020</v>
      </c>
      <c r="F7" s="86"/>
      <c r="G7" s="28"/>
      <c r="H7" s="28"/>
      <c r="I7" s="28"/>
      <c r="J7" s="28"/>
      <c r="K7" s="28"/>
      <c r="L7" s="28"/>
    </row>
    <row r="8" spans="2:12" ht="30" customHeight="1" x14ac:dyDescent="0.3">
      <c r="B8" s="33" t="str">
        <f t="shared" si="0"/>
        <v>LFM</v>
      </c>
      <c r="C8" s="1">
        <f>IF(ISTEXT(D8),MAX($C$4:$C6)+1,"")</f>
        <v>4</v>
      </c>
      <c r="D8" s="192" t="s">
        <v>9</v>
      </c>
      <c r="E8" s="41" t="s">
        <v>1021</v>
      </c>
      <c r="F8" s="357" t="s">
        <v>43</v>
      </c>
      <c r="G8" s="358" t="s">
        <v>65</v>
      </c>
      <c r="H8" s="365">
        <f>COUNTIF(F4:F477,"Exception")</f>
        <v>0</v>
      </c>
      <c r="I8" s="360">
        <f t="shared" si="2"/>
        <v>3</v>
      </c>
      <c r="J8" s="361">
        <f t="shared" si="3"/>
        <v>0</v>
      </c>
      <c r="K8" s="362">
        <f t="shared" si="1"/>
        <v>0</v>
      </c>
      <c r="L8" s="162"/>
    </row>
    <row r="9" spans="2:12" ht="30" customHeight="1" x14ac:dyDescent="0.3">
      <c r="B9" s="33" t="str">
        <f t="shared" si="0"/>
        <v>LFM</v>
      </c>
      <c r="C9" s="1">
        <f>IF(ISTEXT(D9),MAX($C$4:$C8)+1,"")</f>
        <v>5</v>
      </c>
      <c r="D9" s="192" t="s">
        <v>9</v>
      </c>
      <c r="E9" s="39" t="s">
        <v>1022</v>
      </c>
      <c r="F9" s="357" t="s">
        <v>43</v>
      </c>
      <c r="G9" s="358" t="s">
        <v>67</v>
      </c>
      <c r="H9" s="366">
        <f>COUNTIFS(D:D,"=Crucial",F:F,"=Select From Drop Down")</f>
        <v>28</v>
      </c>
      <c r="I9" s="360">
        <f t="shared" si="2"/>
        <v>3</v>
      </c>
      <c r="J9" s="361">
        <f t="shared" si="3"/>
        <v>0</v>
      </c>
      <c r="K9" s="362">
        <f t="shared" si="1"/>
        <v>0</v>
      </c>
      <c r="L9" s="162"/>
    </row>
    <row r="10" spans="2:12" ht="30" customHeight="1" x14ac:dyDescent="0.3">
      <c r="B10" s="33" t="str">
        <f t="shared" si="0"/>
        <v>LFM</v>
      </c>
      <c r="C10" s="1">
        <f>IF(ISTEXT(D10),MAX($C$4:$C9)+1,"")</f>
        <v>6</v>
      </c>
      <c r="D10" s="192" t="s">
        <v>9</v>
      </c>
      <c r="E10" s="39" t="s">
        <v>1023</v>
      </c>
      <c r="F10" s="357" t="s">
        <v>43</v>
      </c>
      <c r="G10" s="358" t="s">
        <v>69</v>
      </c>
      <c r="H10" s="366">
        <f>COUNTIFS(D:D,"=Crucial",F:F,"=Function Available")</f>
        <v>0</v>
      </c>
      <c r="I10" s="360">
        <f t="shared" si="2"/>
        <v>3</v>
      </c>
      <c r="J10" s="361">
        <f t="shared" si="3"/>
        <v>0</v>
      </c>
      <c r="K10" s="362">
        <f t="shared" si="1"/>
        <v>0</v>
      </c>
      <c r="L10" s="162"/>
    </row>
    <row r="11" spans="2:12" ht="30" customHeight="1" x14ac:dyDescent="0.3">
      <c r="B11" s="34" t="str">
        <f t="shared" si="0"/>
        <v>LFM</v>
      </c>
      <c r="C11" s="9">
        <f>IF(ISTEXT(D11),MAX($C$4:$C10)+1,"")</f>
        <v>7</v>
      </c>
      <c r="D11" s="212" t="s">
        <v>9</v>
      </c>
      <c r="E11" s="39" t="s">
        <v>643</v>
      </c>
      <c r="F11" s="402" t="s">
        <v>43</v>
      </c>
      <c r="G11" s="358" t="s">
        <v>71</v>
      </c>
      <c r="H11" s="366">
        <f>COUNTIFS(D:D,"=Crucial",F:F,"=Function Not Available")</f>
        <v>0</v>
      </c>
      <c r="I11" s="391">
        <f t="shared" si="2"/>
        <v>3</v>
      </c>
      <c r="J11" s="392">
        <f t="shared" si="3"/>
        <v>0</v>
      </c>
      <c r="K11" s="362">
        <f t="shared" si="1"/>
        <v>0</v>
      </c>
      <c r="L11" s="162"/>
    </row>
    <row r="12" spans="2:12" ht="30" customHeight="1" x14ac:dyDescent="0.3">
      <c r="B12" s="42" t="str">
        <f t="shared" ref="B12:B21" si="4">IF(C12="","",$B$4)</f>
        <v>LFM</v>
      </c>
      <c r="C12" s="42">
        <f>IF(ISTEXT(D12),MAX($C$4:$C11)+1,"")</f>
        <v>8</v>
      </c>
      <c r="D12" s="213" t="s">
        <v>9</v>
      </c>
      <c r="E12" s="39" t="s">
        <v>1024</v>
      </c>
      <c r="F12" s="363" t="s">
        <v>43</v>
      </c>
      <c r="G12" s="358" t="s">
        <v>73</v>
      </c>
      <c r="H12" s="399">
        <f>COUNTIFS(D:D,"=Crucial",F:F,"=Exception")</f>
        <v>0</v>
      </c>
      <c r="I12" s="360">
        <f t="shared" si="2"/>
        <v>3</v>
      </c>
      <c r="J12" s="361">
        <f t="shared" si="3"/>
        <v>0</v>
      </c>
      <c r="K12" s="362">
        <f t="shared" si="1"/>
        <v>0</v>
      </c>
      <c r="L12" s="162"/>
    </row>
    <row r="13" spans="2:12" ht="30" customHeight="1" x14ac:dyDescent="0.3">
      <c r="B13" s="42" t="str">
        <f t="shared" si="4"/>
        <v>LFM</v>
      </c>
      <c r="C13" s="42">
        <f>IF(ISTEXT(D13),MAX($C$4:$C12)+1,"")</f>
        <v>9</v>
      </c>
      <c r="D13" s="213" t="s">
        <v>9</v>
      </c>
      <c r="E13" s="39" t="s">
        <v>1025</v>
      </c>
      <c r="F13" s="363" t="s">
        <v>43</v>
      </c>
      <c r="G13" s="367" t="s">
        <v>75</v>
      </c>
      <c r="H13" s="400">
        <f>COUNTIFS(D:D,"=Important",F:F,"=Select From Drop Down")</f>
        <v>3</v>
      </c>
      <c r="I13" s="360">
        <f t="shared" si="2"/>
        <v>3</v>
      </c>
      <c r="J13" s="361">
        <f t="shared" si="3"/>
        <v>0</v>
      </c>
      <c r="K13" s="362">
        <f t="shared" si="1"/>
        <v>0</v>
      </c>
      <c r="L13" s="162"/>
    </row>
    <row r="14" spans="2:12" ht="30" customHeight="1" x14ac:dyDescent="0.3">
      <c r="B14" s="42" t="str">
        <f t="shared" si="4"/>
        <v>LFM</v>
      </c>
      <c r="C14" s="42">
        <f>IF(ISTEXT(D14),MAX($C$4:$C13)+1,"")</f>
        <v>10</v>
      </c>
      <c r="D14" s="213" t="s">
        <v>9</v>
      </c>
      <c r="E14" s="40" t="s">
        <v>1026</v>
      </c>
      <c r="F14" s="363" t="s">
        <v>43</v>
      </c>
      <c r="G14" s="367" t="s">
        <v>77</v>
      </c>
      <c r="H14" s="400">
        <f>COUNTIFS(D:D,"=Important",F:F,"=Function Available")</f>
        <v>0</v>
      </c>
      <c r="I14" s="360">
        <f t="shared" si="2"/>
        <v>3</v>
      </c>
      <c r="J14" s="361">
        <f t="shared" si="3"/>
        <v>0</v>
      </c>
      <c r="K14" s="362">
        <f t="shared" si="1"/>
        <v>0</v>
      </c>
      <c r="L14" s="162"/>
    </row>
    <row r="15" spans="2:12" ht="30" customHeight="1" x14ac:dyDescent="0.3">
      <c r="B15" s="42" t="str">
        <f t="shared" si="4"/>
        <v>LFM</v>
      </c>
      <c r="C15" s="42">
        <f>IF(ISTEXT(D15),MAX($C$4:$C14)+1,"")</f>
        <v>11</v>
      </c>
      <c r="D15" s="213" t="s">
        <v>9</v>
      </c>
      <c r="E15" s="37" t="s">
        <v>1027</v>
      </c>
      <c r="F15" s="363" t="s">
        <v>43</v>
      </c>
      <c r="G15" s="358" t="s">
        <v>80</v>
      </c>
      <c r="H15" s="399">
        <f>COUNTIFS(D:D,"=Important",F:F,"=Function Not Available")</f>
        <v>0</v>
      </c>
      <c r="I15" s="360">
        <f t="shared" si="2"/>
        <v>3</v>
      </c>
      <c r="J15" s="361">
        <f t="shared" si="3"/>
        <v>0</v>
      </c>
      <c r="K15" s="362">
        <f t="shared" si="1"/>
        <v>0</v>
      </c>
      <c r="L15" s="162"/>
    </row>
    <row r="16" spans="2:12" ht="30" customHeight="1" x14ac:dyDescent="0.3">
      <c r="B16" s="35" t="str">
        <f t="shared" si="4"/>
        <v/>
      </c>
      <c r="C16" s="35" t="str">
        <f>IF(ISTEXT(D16),MAX($C$6:$C15)+1,"")</f>
        <v/>
      </c>
      <c r="D16" s="2"/>
      <c r="E16" s="38" t="s">
        <v>1028</v>
      </c>
      <c r="F16" s="86"/>
      <c r="G16" s="28"/>
      <c r="H16" s="28"/>
      <c r="I16" s="28"/>
      <c r="J16" s="28"/>
      <c r="K16" s="28"/>
      <c r="L16" s="28"/>
    </row>
    <row r="17" spans="2:12" ht="30" customHeight="1" x14ac:dyDescent="0.3">
      <c r="B17" s="42" t="str">
        <f t="shared" si="4"/>
        <v>LFM</v>
      </c>
      <c r="C17" s="42">
        <f>IF(ISTEXT(D17),MAX($C$4:$C15)+1,"")</f>
        <v>12</v>
      </c>
      <c r="D17" s="213" t="s">
        <v>9</v>
      </c>
      <c r="E17" s="41" t="s">
        <v>1029</v>
      </c>
      <c r="F17" s="363" t="s">
        <v>43</v>
      </c>
      <c r="G17" s="358" t="s">
        <v>82</v>
      </c>
      <c r="H17" s="399">
        <f>COUNTIFS(D:D,"=Important",F:F,"=Exception")</f>
        <v>0</v>
      </c>
      <c r="I17" s="360">
        <f t="shared" si="2"/>
        <v>3</v>
      </c>
      <c r="J17" s="361">
        <f t="shared" si="3"/>
        <v>0</v>
      </c>
      <c r="K17" s="362">
        <f t="shared" si="1"/>
        <v>0</v>
      </c>
      <c r="L17" s="162"/>
    </row>
    <row r="18" spans="2:12" ht="30" customHeight="1" x14ac:dyDescent="0.3">
      <c r="B18" s="42" t="str">
        <f t="shared" si="4"/>
        <v>LFM</v>
      </c>
      <c r="C18" s="42">
        <f>IF(ISTEXT(D18),MAX($C$4:$C17)+1,"")</f>
        <v>13</v>
      </c>
      <c r="D18" s="213" t="s">
        <v>9</v>
      </c>
      <c r="E18" s="39" t="s">
        <v>1030</v>
      </c>
      <c r="F18" s="363" t="s">
        <v>43</v>
      </c>
      <c r="G18" s="358" t="s">
        <v>84</v>
      </c>
      <c r="H18" s="399">
        <f>COUNTIFS(D:D,"=Minimal",F:F,"=Select From Drop Down")</f>
        <v>39</v>
      </c>
      <c r="I18" s="360">
        <f t="shared" si="2"/>
        <v>3</v>
      </c>
      <c r="J18" s="361">
        <f t="shared" si="3"/>
        <v>0</v>
      </c>
      <c r="K18" s="362">
        <f t="shared" si="1"/>
        <v>0</v>
      </c>
      <c r="L18" s="162"/>
    </row>
    <row r="19" spans="2:12" ht="30" customHeight="1" x14ac:dyDescent="0.3">
      <c r="B19" s="42" t="str">
        <f t="shared" si="4"/>
        <v>LFM</v>
      </c>
      <c r="C19" s="42">
        <f>IF(ISTEXT(D19),MAX($C$4:$C18)+1,"")</f>
        <v>14</v>
      </c>
      <c r="D19" s="213" t="s">
        <v>9</v>
      </c>
      <c r="E19" s="39" t="s">
        <v>384</v>
      </c>
      <c r="F19" s="363" t="s">
        <v>43</v>
      </c>
      <c r="G19" s="358" t="s">
        <v>86</v>
      </c>
      <c r="H19" s="399">
        <f>COUNTIFS(D:D,"=Minimal",F:F,"=Function Available")</f>
        <v>0</v>
      </c>
      <c r="I19" s="360">
        <f t="shared" si="2"/>
        <v>3</v>
      </c>
      <c r="J19" s="361">
        <f t="shared" si="3"/>
        <v>0</v>
      </c>
      <c r="K19" s="362">
        <f t="shared" si="1"/>
        <v>0</v>
      </c>
      <c r="L19" s="162"/>
    </row>
    <row r="20" spans="2:12" ht="30" customHeight="1" x14ac:dyDescent="0.3">
      <c r="B20" s="42" t="str">
        <f t="shared" si="4"/>
        <v>LFM</v>
      </c>
      <c r="C20" s="42">
        <f>IF(ISTEXT(D20),MAX($C$4:$C19)+1,"")</f>
        <v>15</v>
      </c>
      <c r="D20" s="213" t="s">
        <v>9</v>
      </c>
      <c r="E20" s="39" t="s">
        <v>1031</v>
      </c>
      <c r="F20" s="363" t="s">
        <v>43</v>
      </c>
      <c r="G20" s="358" t="s">
        <v>87</v>
      </c>
      <c r="H20" s="399">
        <f>COUNTIFS(D:D,"=Minimal",F:F,"=Function Not Available")</f>
        <v>0</v>
      </c>
      <c r="I20" s="360">
        <f t="shared" si="2"/>
        <v>3</v>
      </c>
      <c r="J20" s="361">
        <f t="shared" si="3"/>
        <v>0</v>
      </c>
      <c r="K20" s="362">
        <f t="shared" si="1"/>
        <v>0</v>
      </c>
      <c r="L20" s="162"/>
    </row>
    <row r="21" spans="2:12" ht="30" customHeight="1" x14ac:dyDescent="0.3">
      <c r="B21" s="42" t="str">
        <f t="shared" si="4"/>
        <v>LFM</v>
      </c>
      <c r="C21" s="42">
        <f>IF(ISTEXT(D21),MAX($C$4:$C20)+1,"")</f>
        <v>16</v>
      </c>
      <c r="D21" s="213" t="s">
        <v>9</v>
      </c>
      <c r="E21" s="39" t="s">
        <v>1032</v>
      </c>
      <c r="F21" s="363" t="s">
        <v>43</v>
      </c>
      <c r="G21" s="358" t="s">
        <v>88</v>
      </c>
      <c r="H21" s="399">
        <f>COUNTIFS(D:D,"=Minimal",F:F,"=Exception")</f>
        <v>0</v>
      </c>
      <c r="I21" s="360">
        <f t="shared" si="2"/>
        <v>3</v>
      </c>
      <c r="J21" s="361">
        <f t="shared" si="3"/>
        <v>0</v>
      </c>
      <c r="K21" s="362">
        <f t="shared" si="1"/>
        <v>0</v>
      </c>
      <c r="L21" s="162"/>
    </row>
    <row r="22" spans="2:12" ht="30" customHeight="1" x14ac:dyDescent="0.3">
      <c r="B22" s="42" t="str">
        <f>IF(C22="","",$B$4)</f>
        <v>LFM</v>
      </c>
      <c r="C22" s="42">
        <f>IF(ISTEXT(D22),MAX($C$4:$C21)+1,"")</f>
        <v>17</v>
      </c>
      <c r="D22" s="213" t="s">
        <v>9</v>
      </c>
      <c r="E22" s="39" t="s">
        <v>1033</v>
      </c>
      <c r="F22" s="363" t="s">
        <v>43</v>
      </c>
      <c r="G22" s="358"/>
      <c r="H22" s="399"/>
      <c r="I22" s="360">
        <f t="shared" si="2"/>
        <v>3</v>
      </c>
      <c r="J22" s="361">
        <f t="shared" si="3"/>
        <v>0</v>
      </c>
      <c r="K22" s="362">
        <f t="shared" si="1"/>
        <v>0</v>
      </c>
      <c r="L22" s="162"/>
    </row>
    <row r="23" spans="2:12" ht="30" customHeight="1" x14ac:dyDescent="0.3">
      <c r="B23" s="42" t="str">
        <f t="shared" ref="B23:B49" si="5">IF(C23="","",$B$4)</f>
        <v>LFM</v>
      </c>
      <c r="C23" s="42">
        <f>IF(ISTEXT(D23),MAX($C$4:$C22)+1,"")</f>
        <v>18</v>
      </c>
      <c r="D23" s="213" t="s">
        <v>9</v>
      </c>
      <c r="E23" s="39" t="s">
        <v>1034</v>
      </c>
      <c r="F23" s="363" t="s">
        <v>43</v>
      </c>
      <c r="G23" s="358"/>
      <c r="H23" s="399"/>
      <c r="I23" s="360">
        <f t="shared" si="2"/>
        <v>3</v>
      </c>
      <c r="J23" s="361">
        <f t="shared" si="3"/>
        <v>0</v>
      </c>
      <c r="K23" s="362">
        <f t="shared" si="1"/>
        <v>0</v>
      </c>
      <c r="L23" s="162"/>
    </row>
    <row r="24" spans="2:12" ht="30" customHeight="1" x14ac:dyDescent="0.3">
      <c r="B24" s="42" t="str">
        <f t="shared" si="5"/>
        <v>LFM</v>
      </c>
      <c r="C24" s="42">
        <f>IF(ISTEXT(D24),MAX($C$4:$C23)+1,"")</f>
        <v>19</v>
      </c>
      <c r="D24" s="213" t="s">
        <v>9</v>
      </c>
      <c r="E24" s="45" t="s">
        <v>1035</v>
      </c>
      <c r="F24" s="363" t="s">
        <v>43</v>
      </c>
      <c r="G24" s="358"/>
      <c r="H24" s="399"/>
      <c r="I24" s="360">
        <f t="shared" si="2"/>
        <v>3</v>
      </c>
      <c r="J24" s="361">
        <f t="shared" si="3"/>
        <v>0</v>
      </c>
      <c r="K24" s="362">
        <f t="shared" si="1"/>
        <v>0</v>
      </c>
      <c r="L24" s="162"/>
    </row>
    <row r="25" spans="2:12" ht="30" customHeight="1" x14ac:dyDescent="0.3">
      <c r="B25" s="35" t="str">
        <f>IF(C25="","",$B$4)</f>
        <v/>
      </c>
      <c r="C25" s="35" t="str">
        <f>IF(ISTEXT(D25),MAX($C$6:$C24)+1,"")</f>
        <v/>
      </c>
      <c r="D25" s="2"/>
      <c r="E25" s="38" t="s">
        <v>1036</v>
      </c>
      <c r="F25" s="86"/>
      <c r="G25" s="28"/>
      <c r="H25" s="28"/>
      <c r="I25" s="28"/>
      <c r="J25" s="28"/>
      <c r="K25" s="28"/>
      <c r="L25" s="28"/>
    </row>
    <row r="26" spans="2:12" ht="30" customHeight="1" x14ac:dyDescent="0.3">
      <c r="B26" s="42" t="str">
        <f t="shared" si="5"/>
        <v>LFM</v>
      </c>
      <c r="C26" s="42">
        <f>IF(ISTEXT(D26),MAX($C$4:$C24)+1,"")</f>
        <v>20</v>
      </c>
      <c r="D26" s="213" t="s">
        <v>11</v>
      </c>
      <c r="E26" s="199" t="s">
        <v>1037</v>
      </c>
      <c r="F26" s="363" t="s">
        <v>43</v>
      </c>
      <c r="G26" s="358"/>
      <c r="H26" s="399"/>
      <c r="I26" s="360">
        <f t="shared" si="2"/>
        <v>1</v>
      </c>
      <c r="J26" s="361">
        <f t="shared" si="3"/>
        <v>0</v>
      </c>
      <c r="K26" s="362">
        <f t="shared" si="1"/>
        <v>0</v>
      </c>
      <c r="L26" s="162"/>
    </row>
    <row r="27" spans="2:12" ht="30" customHeight="1" x14ac:dyDescent="0.3">
      <c r="B27" s="42" t="str">
        <f t="shared" si="5"/>
        <v>LFM</v>
      </c>
      <c r="C27" s="42">
        <f>IF(ISTEXT(D27),MAX($C$4:$C26)+1,"")</f>
        <v>21</v>
      </c>
      <c r="D27" s="213" t="s">
        <v>9</v>
      </c>
      <c r="E27" s="45" t="s">
        <v>1038</v>
      </c>
      <c r="F27" s="363" t="s">
        <v>43</v>
      </c>
      <c r="G27" s="358"/>
      <c r="H27" s="399"/>
      <c r="I27" s="360">
        <f t="shared" si="2"/>
        <v>3</v>
      </c>
      <c r="J27" s="361">
        <f t="shared" si="3"/>
        <v>0</v>
      </c>
      <c r="K27" s="362">
        <f t="shared" si="1"/>
        <v>0</v>
      </c>
      <c r="L27" s="162"/>
    </row>
    <row r="28" spans="2:12" ht="30" customHeight="1" x14ac:dyDescent="0.3">
      <c r="B28" s="42" t="str">
        <f t="shared" si="5"/>
        <v>LFM</v>
      </c>
      <c r="C28" s="42">
        <f>IF(ISTEXT(D28),MAX($C$4:$C27)+1,"")</f>
        <v>22</v>
      </c>
      <c r="D28" s="213" t="s">
        <v>11</v>
      </c>
      <c r="E28" s="45" t="s">
        <v>897</v>
      </c>
      <c r="F28" s="363" t="s">
        <v>43</v>
      </c>
      <c r="G28" s="358"/>
      <c r="H28" s="399"/>
      <c r="I28" s="360">
        <f t="shared" si="2"/>
        <v>1</v>
      </c>
      <c r="J28" s="361">
        <f t="shared" si="3"/>
        <v>0</v>
      </c>
      <c r="K28" s="362">
        <f t="shared" si="1"/>
        <v>0</v>
      </c>
      <c r="L28" s="162"/>
    </row>
    <row r="29" spans="2:12" ht="30" customHeight="1" x14ac:dyDescent="0.3">
      <c r="B29" s="42" t="str">
        <f t="shared" si="5"/>
        <v>LFM</v>
      </c>
      <c r="C29" s="42">
        <f>IF(ISTEXT(D29),MAX($C$4:$C28)+1,"")</f>
        <v>23</v>
      </c>
      <c r="D29" s="213" t="s">
        <v>9</v>
      </c>
      <c r="E29" s="45" t="s">
        <v>1039</v>
      </c>
      <c r="F29" s="363" t="s">
        <v>43</v>
      </c>
      <c r="G29" s="358"/>
      <c r="H29" s="399"/>
      <c r="I29" s="360">
        <f t="shared" si="2"/>
        <v>3</v>
      </c>
      <c r="J29" s="361">
        <f t="shared" si="3"/>
        <v>0</v>
      </c>
      <c r="K29" s="362">
        <f t="shared" si="1"/>
        <v>0</v>
      </c>
      <c r="L29" s="162"/>
    </row>
    <row r="30" spans="2:12" ht="30" customHeight="1" x14ac:dyDescent="0.3">
      <c r="B30" s="35" t="str">
        <f t="shared" si="5"/>
        <v/>
      </c>
      <c r="C30" s="35" t="str">
        <f>IF(ISTEXT(D30),MAX($C$6:$C29)+1,"")</f>
        <v/>
      </c>
      <c r="D30" s="2"/>
      <c r="E30" s="38" t="s">
        <v>1040</v>
      </c>
      <c r="F30" s="86"/>
      <c r="G30" s="28"/>
      <c r="H30" s="28"/>
      <c r="I30" s="28"/>
      <c r="J30" s="28"/>
      <c r="K30" s="28"/>
      <c r="L30" s="28"/>
    </row>
    <row r="31" spans="2:12" ht="30" customHeight="1" x14ac:dyDescent="0.3">
      <c r="B31" s="42" t="str">
        <f t="shared" si="5"/>
        <v>LFM</v>
      </c>
      <c r="C31" s="42">
        <f>IF(ISTEXT(D31),MAX($C$4:$C29)+1,"")</f>
        <v>24</v>
      </c>
      <c r="D31" s="213" t="s">
        <v>11</v>
      </c>
      <c r="E31" s="41" t="s">
        <v>1041</v>
      </c>
      <c r="F31" s="363" t="s">
        <v>43</v>
      </c>
      <c r="G31" s="358"/>
      <c r="H31" s="399"/>
      <c r="I31" s="360">
        <f t="shared" si="2"/>
        <v>1</v>
      </c>
      <c r="J31" s="361">
        <f t="shared" si="3"/>
        <v>0</v>
      </c>
      <c r="K31" s="362">
        <f t="shared" si="1"/>
        <v>0</v>
      </c>
      <c r="L31" s="162"/>
    </row>
    <row r="32" spans="2:12" ht="30" customHeight="1" x14ac:dyDescent="0.3">
      <c r="B32" s="42" t="str">
        <f t="shared" si="5"/>
        <v>LFM</v>
      </c>
      <c r="C32" s="42">
        <f>IF(ISTEXT(D32),MAX($C$4:$C31)+1,"")</f>
        <v>25</v>
      </c>
      <c r="D32" s="213" t="s">
        <v>11</v>
      </c>
      <c r="E32" s="39" t="s">
        <v>1042</v>
      </c>
      <c r="F32" s="363" t="s">
        <v>43</v>
      </c>
      <c r="G32" s="358"/>
      <c r="H32" s="399"/>
      <c r="I32" s="360">
        <f t="shared" si="2"/>
        <v>1</v>
      </c>
      <c r="J32" s="361">
        <f t="shared" si="3"/>
        <v>0</v>
      </c>
      <c r="K32" s="362">
        <f t="shared" si="1"/>
        <v>0</v>
      </c>
      <c r="L32" s="162"/>
    </row>
    <row r="33" spans="2:12" ht="30" customHeight="1" x14ac:dyDescent="0.3">
      <c r="B33" s="42" t="str">
        <f t="shared" si="5"/>
        <v>LFM</v>
      </c>
      <c r="C33" s="42">
        <f>IF(ISTEXT(D33),MAX($C$4:$C32)+1,"")</f>
        <v>26</v>
      </c>
      <c r="D33" s="213" t="s">
        <v>11</v>
      </c>
      <c r="E33" s="39" t="s">
        <v>1043</v>
      </c>
      <c r="F33" s="363" t="s">
        <v>43</v>
      </c>
      <c r="G33" s="358"/>
      <c r="H33" s="399"/>
      <c r="I33" s="360">
        <f t="shared" si="2"/>
        <v>1</v>
      </c>
      <c r="J33" s="361">
        <f t="shared" si="3"/>
        <v>0</v>
      </c>
      <c r="K33" s="362">
        <f t="shared" si="1"/>
        <v>0</v>
      </c>
      <c r="L33" s="162"/>
    </row>
    <row r="34" spans="2:12" ht="30" customHeight="1" x14ac:dyDescent="0.3">
      <c r="B34" s="42" t="str">
        <f t="shared" si="5"/>
        <v>LFM</v>
      </c>
      <c r="C34" s="42">
        <f>IF(ISTEXT(D34),MAX($C$4:$C33)+1,"")</f>
        <v>27</v>
      </c>
      <c r="D34" s="213" t="s">
        <v>11</v>
      </c>
      <c r="E34" s="39" t="s">
        <v>1044</v>
      </c>
      <c r="F34" s="363" t="s">
        <v>43</v>
      </c>
      <c r="G34" s="358"/>
      <c r="H34" s="399"/>
      <c r="I34" s="360">
        <f t="shared" si="2"/>
        <v>1</v>
      </c>
      <c r="J34" s="361">
        <f t="shared" si="3"/>
        <v>0</v>
      </c>
      <c r="K34" s="362">
        <f t="shared" si="1"/>
        <v>0</v>
      </c>
      <c r="L34" s="162"/>
    </row>
    <row r="35" spans="2:12" ht="30" customHeight="1" x14ac:dyDescent="0.3">
      <c r="B35" s="42" t="str">
        <f t="shared" si="5"/>
        <v>LFM</v>
      </c>
      <c r="C35" s="42">
        <f>IF(ISTEXT(D35),MAX($C$4:$C34)+1,"")</f>
        <v>28</v>
      </c>
      <c r="D35" s="213" t="s">
        <v>11</v>
      </c>
      <c r="E35" s="45" t="s">
        <v>1045</v>
      </c>
      <c r="F35" s="363" t="s">
        <v>43</v>
      </c>
      <c r="G35" s="358"/>
      <c r="H35" s="399"/>
      <c r="I35" s="360">
        <f t="shared" si="2"/>
        <v>1</v>
      </c>
      <c r="J35" s="361">
        <f t="shared" si="3"/>
        <v>0</v>
      </c>
      <c r="K35" s="362">
        <f t="shared" si="1"/>
        <v>0</v>
      </c>
      <c r="L35" s="162"/>
    </row>
    <row r="36" spans="2:12" ht="30" customHeight="1" x14ac:dyDescent="0.3">
      <c r="B36" s="35" t="str">
        <f>IF(C36="","",$B$4)</f>
        <v/>
      </c>
      <c r="C36" s="35" t="str">
        <f>IF(ISTEXT(D36),MAX($C$6:$C35)+1,"")</f>
        <v/>
      </c>
      <c r="D36" s="2"/>
      <c r="E36" s="38" t="s">
        <v>1046</v>
      </c>
      <c r="F36" s="86"/>
      <c r="G36" s="28"/>
      <c r="H36" s="28"/>
      <c r="I36" s="28"/>
      <c r="J36" s="28"/>
      <c r="K36" s="28"/>
      <c r="L36" s="28"/>
    </row>
    <row r="37" spans="2:12" ht="30" customHeight="1" x14ac:dyDescent="0.3">
      <c r="B37" s="42" t="str">
        <f t="shared" si="5"/>
        <v>LFM</v>
      </c>
      <c r="C37" s="42">
        <f>IF(ISTEXT(D37),MAX($C$4:$C35)+1,"")</f>
        <v>29</v>
      </c>
      <c r="D37" s="213" t="s">
        <v>11</v>
      </c>
      <c r="E37" s="41" t="s">
        <v>1047</v>
      </c>
      <c r="F37" s="363" t="s">
        <v>43</v>
      </c>
      <c r="G37" s="358"/>
      <c r="H37" s="399"/>
      <c r="I37" s="360">
        <f t="shared" si="2"/>
        <v>1</v>
      </c>
      <c r="J37" s="361">
        <f t="shared" si="3"/>
        <v>0</v>
      </c>
      <c r="K37" s="362">
        <f t="shared" si="1"/>
        <v>0</v>
      </c>
      <c r="L37" s="162"/>
    </row>
    <row r="38" spans="2:12" ht="30" customHeight="1" x14ac:dyDescent="0.3">
      <c r="B38" s="42" t="str">
        <f t="shared" si="5"/>
        <v>LFM</v>
      </c>
      <c r="C38" s="42">
        <f>IF(ISTEXT(D38),MAX($C$4:$C37)+1,"")</f>
        <v>30</v>
      </c>
      <c r="D38" s="213" t="s">
        <v>11</v>
      </c>
      <c r="E38" s="39" t="s">
        <v>1048</v>
      </c>
      <c r="F38" s="363" t="s">
        <v>43</v>
      </c>
      <c r="G38" s="358"/>
      <c r="H38" s="399"/>
      <c r="I38" s="360">
        <f t="shared" si="2"/>
        <v>1</v>
      </c>
      <c r="J38" s="361">
        <f t="shared" si="3"/>
        <v>0</v>
      </c>
      <c r="K38" s="362">
        <f t="shared" si="1"/>
        <v>0</v>
      </c>
      <c r="L38" s="162"/>
    </row>
    <row r="39" spans="2:12" ht="30" customHeight="1" x14ac:dyDescent="0.3">
      <c r="B39" s="42" t="str">
        <f t="shared" si="5"/>
        <v>LFM</v>
      </c>
      <c r="C39" s="42">
        <f>IF(ISTEXT(D39),MAX($C$4:$C38)+1,"")</f>
        <v>31</v>
      </c>
      <c r="D39" s="213" t="s">
        <v>11</v>
      </c>
      <c r="E39" s="39" t="s">
        <v>1049</v>
      </c>
      <c r="F39" s="363" t="s">
        <v>43</v>
      </c>
      <c r="G39" s="358"/>
      <c r="H39" s="399"/>
      <c r="I39" s="360">
        <f t="shared" si="2"/>
        <v>1</v>
      </c>
      <c r="J39" s="361">
        <f t="shared" si="3"/>
        <v>0</v>
      </c>
      <c r="K39" s="362">
        <f t="shared" si="1"/>
        <v>0</v>
      </c>
      <c r="L39" s="162"/>
    </row>
    <row r="40" spans="2:12" ht="30" customHeight="1" x14ac:dyDescent="0.3">
      <c r="B40" s="42" t="str">
        <f t="shared" si="5"/>
        <v>LFM</v>
      </c>
      <c r="C40" s="42">
        <f>IF(ISTEXT(D40),MAX($C$4:$C39)+1,"")</f>
        <v>32</v>
      </c>
      <c r="D40" s="213" t="s">
        <v>11</v>
      </c>
      <c r="E40" s="37" t="s">
        <v>1050</v>
      </c>
      <c r="F40" s="363" t="s">
        <v>43</v>
      </c>
      <c r="G40" s="358"/>
      <c r="H40" s="399"/>
      <c r="I40" s="360">
        <f t="shared" si="2"/>
        <v>1</v>
      </c>
      <c r="J40" s="361">
        <f t="shared" si="3"/>
        <v>0</v>
      </c>
      <c r="K40" s="362">
        <f t="shared" si="1"/>
        <v>0</v>
      </c>
      <c r="L40" s="162"/>
    </row>
    <row r="41" spans="2:12" ht="30" customHeight="1" x14ac:dyDescent="0.3">
      <c r="B41" s="35" t="str">
        <f t="shared" si="5"/>
        <v/>
      </c>
      <c r="C41" s="35" t="str">
        <f>IF(ISTEXT(D41),MAX($C$6:$C40)+1,"")</f>
        <v/>
      </c>
      <c r="D41" s="2"/>
      <c r="E41" s="38" t="s">
        <v>1051</v>
      </c>
      <c r="F41" s="86"/>
      <c r="G41" s="28"/>
      <c r="H41" s="28"/>
      <c r="I41" s="28"/>
      <c r="J41" s="28"/>
      <c r="K41" s="28"/>
      <c r="L41" s="28"/>
    </row>
    <row r="42" spans="2:12" ht="30" customHeight="1" x14ac:dyDescent="0.3">
      <c r="B42" s="42" t="str">
        <f t="shared" si="5"/>
        <v>LFM</v>
      </c>
      <c r="C42" s="42">
        <f>IF(ISTEXT(D42),MAX($C$4:$C40)+1,"")</f>
        <v>33</v>
      </c>
      <c r="D42" s="213" t="s">
        <v>11</v>
      </c>
      <c r="E42" s="41" t="s">
        <v>1052</v>
      </c>
      <c r="F42" s="363" t="s">
        <v>43</v>
      </c>
      <c r="G42" s="358"/>
      <c r="H42" s="399"/>
      <c r="I42" s="360">
        <f t="shared" si="2"/>
        <v>1</v>
      </c>
      <c r="J42" s="361">
        <f t="shared" si="3"/>
        <v>0</v>
      </c>
      <c r="K42" s="362">
        <f t="shared" si="1"/>
        <v>0</v>
      </c>
      <c r="L42" s="162"/>
    </row>
    <row r="43" spans="2:12" ht="30" customHeight="1" x14ac:dyDescent="0.3">
      <c r="B43" s="42" t="str">
        <f t="shared" si="5"/>
        <v>LFM</v>
      </c>
      <c r="C43" s="42">
        <f>IF(ISTEXT(D43),MAX($C$4:$C42)+1,"")</f>
        <v>34</v>
      </c>
      <c r="D43" s="213" t="s">
        <v>11</v>
      </c>
      <c r="E43" s="39" t="s">
        <v>1053</v>
      </c>
      <c r="F43" s="363" t="s">
        <v>43</v>
      </c>
      <c r="G43" s="358"/>
      <c r="H43" s="399"/>
      <c r="I43" s="360">
        <f t="shared" si="2"/>
        <v>1</v>
      </c>
      <c r="J43" s="361">
        <f t="shared" si="3"/>
        <v>0</v>
      </c>
      <c r="K43" s="362">
        <f t="shared" si="1"/>
        <v>0</v>
      </c>
      <c r="L43" s="162"/>
    </row>
    <row r="44" spans="2:12" ht="30" customHeight="1" x14ac:dyDescent="0.3">
      <c r="B44" s="42" t="str">
        <f t="shared" si="5"/>
        <v>LFM</v>
      </c>
      <c r="C44" s="42">
        <f>IF(ISTEXT(D44),MAX($C$4:$C43)+1,"")</f>
        <v>35</v>
      </c>
      <c r="D44" s="213" t="s">
        <v>11</v>
      </c>
      <c r="E44" s="39" t="s">
        <v>385</v>
      </c>
      <c r="F44" s="363" t="s">
        <v>43</v>
      </c>
      <c r="G44" s="358"/>
      <c r="H44" s="399"/>
      <c r="I44" s="360">
        <f t="shared" si="2"/>
        <v>1</v>
      </c>
      <c r="J44" s="361">
        <f t="shared" si="3"/>
        <v>0</v>
      </c>
      <c r="K44" s="362">
        <f t="shared" si="1"/>
        <v>0</v>
      </c>
      <c r="L44" s="162"/>
    </row>
    <row r="45" spans="2:12" ht="30" customHeight="1" x14ac:dyDescent="0.3">
      <c r="B45" s="42" t="str">
        <f t="shared" si="5"/>
        <v>LFM</v>
      </c>
      <c r="C45" s="42">
        <f>IF(ISTEXT(D45),MAX($C$4:$C44)+1,"")</f>
        <v>36</v>
      </c>
      <c r="D45" s="213" t="s">
        <v>11</v>
      </c>
      <c r="E45" s="39" t="s">
        <v>1054</v>
      </c>
      <c r="F45" s="363" t="s">
        <v>43</v>
      </c>
      <c r="G45" s="358"/>
      <c r="H45" s="399"/>
      <c r="I45" s="360">
        <f t="shared" si="2"/>
        <v>1</v>
      </c>
      <c r="J45" s="361">
        <f t="shared" si="3"/>
        <v>0</v>
      </c>
      <c r="K45" s="362">
        <f t="shared" si="1"/>
        <v>0</v>
      </c>
      <c r="L45" s="162"/>
    </row>
    <row r="46" spans="2:12" ht="30" customHeight="1" x14ac:dyDescent="0.3">
      <c r="B46" s="42" t="str">
        <f t="shared" si="5"/>
        <v>LFM</v>
      </c>
      <c r="C46" s="42">
        <f>IF(ISTEXT(D46),MAX($C$4:$C45)+1,"")</f>
        <v>37</v>
      </c>
      <c r="D46" s="213" t="s">
        <v>11</v>
      </c>
      <c r="E46" s="39" t="s">
        <v>1055</v>
      </c>
      <c r="F46" s="363" t="s">
        <v>43</v>
      </c>
      <c r="G46" s="358"/>
      <c r="H46" s="399"/>
      <c r="I46" s="360">
        <f t="shared" si="2"/>
        <v>1</v>
      </c>
      <c r="J46" s="361">
        <f t="shared" si="3"/>
        <v>0</v>
      </c>
      <c r="K46" s="362">
        <f t="shared" si="1"/>
        <v>0</v>
      </c>
      <c r="L46" s="162"/>
    </row>
    <row r="47" spans="2:12" ht="30" customHeight="1" x14ac:dyDescent="0.3">
      <c r="B47" s="42" t="str">
        <f t="shared" si="5"/>
        <v>LFM</v>
      </c>
      <c r="C47" s="42">
        <f>IF(ISTEXT(D47),MAX($C$4:$C46)+1,"")</f>
        <v>38</v>
      </c>
      <c r="D47" s="213" t="s">
        <v>11</v>
      </c>
      <c r="E47" s="39" t="s">
        <v>1056</v>
      </c>
      <c r="F47" s="363" t="s">
        <v>43</v>
      </c>
      <c r="G47" s="358"/>
      <c r="H47" s="399"/>
      <c r="I47" s="360">
        <f t="shared" si="2"/>
        <v>1</v>
      </c>
      <c r="J47" s="361">
        <f t="shared" si="3"/>
        <v>0</v>
      </c>
      <c r="K47" s="362">
        <f t="shared" si="1"/>
        <v>0</v>
      </c>
      <c r="L47" s="162"/>
    </row>
    <row r="48" spans="2:12" ht="30" customHeight="1" x14ac:dyDescent="0.3">
      <c r="B48" s="42" t="str">
        <f t="shared" si="5"/>
        <v>LFM</v>
      </c>
      <c r="C48" s="42">
        <f>IF(ISTEXT(D48),MAX($C$4:$C47)+1,"")</f>
        <v>39</v>
      </c>
      <c r="D48" s="213" t="s">
        <v>11</v>
      </c>
      <c r="E48" s="39" t="s">
        <v>1057</v>
      </c>
      <c r="F48" s="363" t="s">
        <v>43</v>
      </c>
      <c r="G48" s="358"/>
      <c r="H48" s="399"/>
      <c r="I48" s="360">
        <f t="shared" si="2"/>
        <v>1</v>
      </c>
      <c r="J48" s="361">
        <f t="shared" si="3"/>
        <v>0</v>
      </c>
      <c r="K48" s="362">
        <f t="shared" si="1"/>
        <v>0</v>
      </c>
      <c r="L48" s="162"/>
    </row>
    <row r="49" spans="2:12" ht="30" customHeight="1" x14ac:dyDescent="0.3">
      <c r="B49" s="42" t="str">
        <f t="shared" si="5"/>
        <v>LFM</v>
      </c>
      <c r="C49" s="42">
        <f>IF(ISTEXT(D49),MAX($C$4:$C48)+1,"")</f>
        <v>40</v>
      </c>
      <c r="D49" s="213" t="s">
        <v>11</v>
      </c>
      <c r="E49" s="39" t="s">
        <v>1058</v>
      </c>
      <c r="F49" s="363" t="s">
        <v>43</v>
      </c>
      <c r="G49" s="358"/>
      <c r="H49" s="399"/>
      <c r="I49" s="360">
        <f t="shared" si="2"/>
        <v>1</v>
      </c>
      <c r="J49" s="361">
        <f t="shared" si="3"/>
        <v>0</v>
      </c>
      <c r="K49" s="362">
        <f t="shared" si="1"/>
        <v>0</v>
      </c>
      <c r="L49" s="162"/>
    </row>
    <row r="50" spans="2:12" ht="30" customHeight="1" x14ac:dyDescent="0.3">
      <c r="B50" s="42" t="str">
        <f t="shared" ref="B50:B84" si="6">IF(C50="","",$B$4)</f>
        <v>LFM</v>
      </c>
      <c r="C50" s="42">
        <f>IF(ISTEXT(D50),MAX($C$4:$C49)+1,"")</f>
        <v>41</v>
      </c>
      <c r="D50" s="213" t="s">
        <v>11</v>
      </c>
      <c r="E50" s="39" t="s">
        <v>1059</v>
      </c>
      <c r="F50" s="363" t="s">
        <v>43</v>
      </c>
      <c r="G50" s="358"/>
      <c r="H50" s="399"/>
      <c r="I50" s="360">
        <f t="shared" si="2"/>
        <v>1</v>
      </c>
      <c r="J50" s="361">
        <f t="shared" si="3"/>
        <v>0</v>
      </c>
      <c r="K50" s="362">
        <f t="shared" si="1"/>
        <v>0</v>
      </c>
      <c r="L50" s="162"/>
    </row>
    <row r="51" spans="2:12" ht="30" customHeight="1" x14ac:dyDescent="0.3">
      <c r="B51" s="42" t="str">
        <f t="shared" si="6"/>
        <v>LFM</v>
      </c>
      <c r="C51" s="42">
        <f>IF(ISTEXT(D51),MAX($C$4:$C50)+1,"")</f>
        <v>42</v>
      </c>
      <c r="D51" s="213" t="s">
        <v>11</v>
      </c>
      <c r="E51" s="45" t="s">
        <v>1060</v>
      </c>
      <c r="F51" s="363" t="s">
        <v>43</v>
      </c>
      <c r="G51" s="358"/>
      <c r="H51" s="399"/>
      <c r="I51" s="360">
        <f t="shared" si="2"/>
        <v>1</v>
      </c>
      <c r="J51" s="361">
        <f t="shared" si="3"/>
        <v>0</v>
      </c>
      <c r="K51" s="362">
        <f t="shared" si="1"/>
        <v>0</v>
      </c>
      <c r="L51" s="162"/>
    </row>
    <row r="52" spans="2:12" ht="30" customHeight="1" x14ac:dyDescent="0.3">
      <c r="B52" s="35" t="str">
        <f t="shared" si="6"/>
        <v/>
      </c>
      <c r="C52" s="35" t="str">
        <f>IF(ISTEXT(D52),MAX($C$6:$C51)+1,"")</f>
        <v/>
      </c>
      <c r="D52" s="2"/>
      <c r="E52" s="38" t="s">
        <v>1061</v>
      </c>
      <c r="F52" s="86"/>
      <c r="G52" s="28"/>
      <c r="H52" s="28"/>
      <c r="I52" s="28"/>
      <c r="J52" s="28"/>
      <c r="K52" s="28"/>
      <c r="L52" s="28"/>
    </row>
    <row r="53" spans="2:12" ht="30" customHeight="1" x14ac:dyDescent="0.3">
      <c r="B53" s="42" t="str">
        <f t="shared" si="6"/>
        <v>LFM</v>
      </c>
      <c r="C53" s="42">
        <f>IF(ISTEXT(D53),MAX($C$4:$C51)+1,"")</f>
        <v>43</v>
      </c>
      <c r="D53" s="213" t="s">
        <v>11</v>
      </c>
      <c r="E53" s="41" t="s">
        <v>1062</v>
      </c>
      <c r="F53" s="363" t="s">
        <v>43</v>
      </c>
      <c r="G53" s="358"/>
      <c r="H53" s="399"/>
      <c r="I53" s="360">
        <f t="shared" si="2"/>
        <v>1</v>
      </c>
      <c r="J53" s="361">
        <f t="shared" si="3"/>
        <v>0</v>
      </c>
      <c r="K53" s="362">
        <f t="shared" si="1"/>
        <v>0</v>
      </c>
      <c r="L53" s="162"/>
    </row>
    <row r="54" spans="2:12" ht="30" customHeight="1" x14ac:dyDescent="0.3">
      <c r="B54" s="42" t="str">
        <f t="shared" si="6"/>
        <v>LFM</v>
      </c>
      <c r="C54" s="42">
        <f>IF(ISTEXT(D54),MAX($C$4:$C53)+1,"")</f>
        <v>44</v>
      </c>
      <c r="D54" s="213" t="s">
        <v>11</v>
      </c>
      <c r="E54" s="39" t="s">
        <v>1063</v>
      </c>
      <c r="F54" s="363" t="s">
        <v>43</v>
      </c>
      <c r="G54" s="358"/>
      <c r="H54" s="399"/>
      <c r="I54" s="360">
        <f t="shared" si="2"/>
        <v>1</v>
      </c>
      <c r="J54" s="361">
        <f t="shared" si="3"/>
        <v>0</v>
      </c>
      <c r="K54" s="362">
        <f t="shared" si="1"/>
        <v>0</v>
      </c>
      <c r="L54" s="162"/>
    </row>
    <row r="55" spans="2:12" ht="30" customHeight="1" x14ac:dyDescent="0.3">
      <c r="B55" s="42" t="str">
        <f t="shared" si="6"/>
        <v>LFM</v>
      </c>
      <c r="C55" s="42">
        <f>IF(ISTEXT(D55),MAX($C$4:$C54)+1,"")</f>
        <v>45</v>
      </c>
      <c r="D55" s="213" t="s">
        <v>11</v>
      </c>
      <c r="E55" s="39" t="s">
        <v>1064</v>
      </c>
      <c r="F55" s="363" t="s">
        <v>43</v>
      </c>
      <c r="G55" s="358"/>
      <c r="H55" s="399"/>
      <c r="I55" s="360">
        <f t="shared" si="2"/>
        <v>1</v>
      </c>
      <c r="J55" s="361">
        <f t="shared" si="3"/>
        <v>0</v>
      </c>
      <c r="K55" s="362">
        <f t="shared" si="1"/>
        <v>0</v>
      </c>
      <c r="L55" s="162"/>
    </row>
    <row r="56" spans="2:12" ht="30" customHeight="1" x14ac:dyDescent="0.3">
      <c r="B56" s="42" t="str">
        <f t="shared" si="6"/>
        <v>LFM</v>
      </c>
      <c r="C56" s="42">
        <f>IF(ISTEXT(D56),MAX($C$4:$C55)+1,"")</f>
        <v>46</v>
      </c>
      <c r="D56" s="213" t="s">
        <v>11</v>
      </c>
      <c r="E56" s="45" t="s">
        <v>1065</v>
      </c>
      <c r="F56" s="363" t="s">
        <v>43</v>
      </c>
      <c r="G56" s="358"/>
      <c r="H56" s="399"/>
      <c r="I56" s="360">
        <f t="shared" si="2"/>
        <v>1</v>
      </c>
      <c r="J56" s="361">
        <f t="shared" si="3"/>
        <v>0</v>
      </c>
      <c r="K56" s="362">
        <f t="shared" si="1"/>
        <v>0</v>
      </c>
      <c r="L56" s="162"/>
    </row>
    <row r="57" spans="2:12" ht="30" customHeight="1" x14ac:dyDescent="0.3">
      <c r="B57" s="35" t="str">
        <f>IF(C57="","",$B$4)</f>
        <v/>
      </c>
      <c r="C57" s="35" t="str">
        <f>IF(ISTEXT(D57),MAX($C$6:$C56)+1,"")</f>
        <v/>
      </c>
      <c r="D57" s="2"/>
      <c r="E57" s="38" t="s">
        <v>1066</v>
      </c>
      <c r="F57" s="86"/>
      <c r="G57" s="28"/>
      <c r="H57" s="28"/>
      <c r="I57" s="28"/>
      <c r="J57" s="28"/>
      <c r="K57" s="28"/>
      <c r="L57" s="28"/>
    </row>
    <row r="58" spans="2:12" ht="30" customHeight="1" x14ac:dyDescent="0.3">
      <c r="B58" s="42" t="str">
        <f t="shared" si="6"/>
        <v>LFM</v>
      </c>
      <c r="C58" s="42">
        <f>IF(ISTEXT(D58),MAX($C$4:$C56)+1,"")</f>
        <v>47</v>
      </c>
      <c r="D58" s="213" t="s">
        <v>9</v>
      </c>
      <c r="E58" s="41" t="s">
        <v>1067</v>
      </c>
      <c r="F58" s="363" t="s">
        <v>43</v>
      </c>
      <c r="G58" s="358"/>
      <c r="H58" s="399"/>
      <c r="I58" s="360">
        <f t="shared" si="2"/>
        <v>3</v>
      </c>
      <c r="J58" s="361">
        <f t="shared" si="3"/>
        <v>0</v>
      </c>
      <c r="K58" s="362">
        <f t="shared" si="1"/>
        <v>0</v>
      </c>
      <c r="L58" s="162"/>
    </row>
    <row r="59" spans="2:12" ht="30" customHeight="1" x14ac:dyDescent="0.3">
      <c r="B59" s="42" t="str">
        <f t="shared" si="6"/>
        <v>LFM</v>
      </c>
      <c r="C59" s="42">
        <f>IF(ISTEXT(D59),MAX($C$4:$C58)+1,"")</f>
        <v>48</v>
      </c>
      <c r="D59" s="213" t="s">
        <v>9</v>
      </c>
      <c r="E59" s="39" t="s">
        <v>1068</v>
      </c>
      <c r="F59" s="363" t="s">
        <v>43</v>
      </c>
      <c r="G59" s="358"/>
      <c r="H59" s="399"/>
      <c r="I59" s="360">
        <f t="shared" si="2"/>
        <v>3</v>
      </c>
      <c r="J59" s="361">
        <f t="shared" si="3"/>
        <v>0</v>
      </c>
      <c r="K59" s="362">
        <f t="shared" si="1"/>
        <v>0</v>
      </c>
      <c r="L59" s="162"/>
    </row>
    <row r="60" spans="2:12" ht="30" customHeight="1" x14ac:dyDescent="0.3">
      <c r="B60" s="42" t="str">
        <f t="shared" si="6"/>
        <v>LFM</v>
      </c>
      <c r="C60" s="42">
        <f>IF(ISTEXT(D60),MAX($C$4:$C59)+1,"")</f>
        <v>49</v>
      </c>
      <c r="D60" s="213" t="s">
        <v>9</v>
      </c>
      <c r="E60" s="37" t="s">
        <v>1069</v>
      </c>
      <c r="F60" s="363" t="s">
        <v>43</v>
      </c>
      <c r="G60" s="358"/>
      <c r="H60" s="399"/>
      <c r="I60" s="360">
        <f t="shared" si="2"/>
        <v>3</v>
      </c>
      <c r="J60" s="361">
        <f t="shared" si="3"/>
        <v>0</v>
      </c>
      <c r="K60" s="362">
        <f t="shared" si="1"/>
        <v>0</v>
      </c>
      <c r="L60" s="162"/>
    </row>
    <row r="61" spans="2:12" ht="30" customHeight="1" x14ac:dyDescent="0.3">
      <c r="B61" s="35" t="str">
        <f t="shared" si="6"/>
        <v/>
      </c>
      <c r="C61" s="35" t="str">
        <f>IF(ISTEXT(D61),MAX($C$6:$C60)+1,"")</f>
        <v/>
      </c>
      <c r="D61" s="2"/>
      <c r="E61" s="38" t="s">
        <v>1070</v>
      </c>
      <c r="F61" s="86"/>
      <c r="G61" s="28"/>
      <c r="H61" s="28"/>
      <c r="I61" s="28"/>
      <c r="J61" s="28"/>
      <c r="K61" s="28"/>
      <c r="L61" s="28"/>
    </row>
    <row r="62" spans="2:12" ht="30" customHeight="1" x14ac:dyDescent="0.3">
      <c r="B62" s="42" t="str">
        <f t="shared" si="6"/>
        <v>LFM</v>
      </c>
      <c r="C62" s="42">
        <f>IF(ISTEXT(D62),MAX($C$4:$C60)+1,"")</f>
        <v>50</v>
      </c>
      <c r="D62" s="213" t="s">
        <v>11</v>
      </c>
      <c r="E62" s="41" t="s">
        <v>1071</v>
      </c>
      <c r="F62" s="363" t="s">
        <v>43</v>
      </c>
      <c r="G62" s="358"/>
      <c r="H62" s="399"/>
      <c r="I62" s="360">
        <f t="shared" si="2"/>
        <v>1</v>
      </c>
      <c r="J62" s="361">
        <f t="shared" si="3"/>
        <v>0</v>
      </c>
      <c r="K62" s="362">
        <f t="shared" si="1"/>
        <v>0</v>
      </c>
      <c r="L62" s="162"/>
    </row>
    <row r="63" spans="2:12" ht="30" customHeight="1" x14ac:dyDescent="0.3">
      <c r="B63" s="42" t="str">
        <f t="shared" si="6"/>
        <v>LFM</v>
      </c>
      <c r="C63" s="42">
        <f>IF(ISTEXT(D63),MAX($C$4:$C62)+1,"")</f>
        <v>51</v>
      </c>
      <c r="D63" s="213" t="s">
        <v>11</v>
      </c>
      <c r="E63" s="39" t="s">
        <v>1064</v>
      </c>
      <c r="F63" s="363" t="s">
        <v>43</v>
      </c>
      <c r="G63" s="358"/>
      <c r="H63" s="399"/>
      <c r="I63" s="360">
        <f t="shared" si="2"/>
        <v>1</v>
      </c>
      <c r="J63" s="361">
        <f t="shared" si="3"/>
        <v>0</v>
      </c>
      <c r="K63" s="362">
        <f t="shared" si="1"/>
        <v>0</v>
      </c>
      <c r="L63" s="162"/>
    </row>
    <row r="64" spans="2:12" ht="30" customHeight="1" x14ac:dyDescent="0.3">
      <c r="B64" s="42" t="str">
        <f t="shared" si="6"/>
        <v>LFM</v>
      </c>
      <c r="C64" s="42">
        <f>IF(ISTEXT(D64),MAX($C$4:$C63)+1,"")</f>
        <v>52</v>
      </c>
      <c r="D64" s="213" t="s">
        <v>11</v>
      </c>
      <c r="E64" s="39" t="s">
        <v>1065</v>
      </c>
      <c r="F64" s="363" t="s">
        <v>43</v>
      </c>
      <c r="G64" s="358"/>
      <c r="H64" s="399"/>
      <c r="I64" s="360">
        <f t="shared" si="2"/>
        <v>1</v>
      </c>
      <c r="J64" s="361">
        <f t="shared" si="3"/>
        <v>0</v>
      </c>
      <c r="K64" s="362">
        <f t="shared" si="1"/>
        <v>0</v>
      </c>
      <c r="L64" s="162"/>
    </row>
    <row r="65" spans="2:12" ht="30" customHeight="1" x14ac:dyDescent="0.3">
      <c r="B65" s="42" t="str">
        <f t="shared" si="6"/>
        <v>LFM</v>
      </c>
      <c r="C65" s="42">
        <f>IF(ISTEXT(D65),MAX($C$4:$C64)+1,"")</f>
        <v>53</v>
      </c>
      <c r="D65" s="213" t="s">
        <v>11</v>
      </c>
      <c r="E65" s="37" t="s">
        <v>1072</v>
      </c>
      <c r="F65" s="363" t="s">
        <v>43</v>
      </c>
      <c r="G65" s="358"/>
      <c r="H65" s="399"/>
      <c r="I65" s="360">
        <f t="shared" si="2"/>
        <v>1</v>
      </c>
      <c r="J65" s="361">
        <f t="shared" si="3"/>
        <v>0</v>
      </c>
      <c r="K65" s="362">
        <f t="shared" si="1"/>
        <v>0</v>
      </c>
      <c r="L65" s="162"/>
    </row>
    <row r="66" spans="2:12" ht="30" customHeight="1" x14ac:dyDescent="0.3">
      <c r="B66" s="35" t="str">
        <f>IF(C66="","",$B$4)</f>
        <v/>
      </c>
      <c r="C66" s="35" t="str">
        <f>IF(ISTEXT(D66),MAX($C$6:$C65)+1,"")</f>
        <v/>
      </c>
      <c r="D66" s="2"/>
      <c r="E66" s="38" t="s">
        <v>1073</v>
      </c>
      <c r="F66" s="86"/>
      <c r="G66" s="28"/>
      <c r="H66" s="28"/>
      <c r="I66" s="28"/>
      <c r="J66" s="28"/>
      <c r="K66" s="28"/>
      <c r="L66" s="28"/>
    </row>
    <row r="67" spans="2:12" ht="30" customHeight="1" x14ac:dyDescent="0.3">
      <c r="B67" s="42" t="str">
        <f t="shared" si="6"/>
        <v>LFM</v>
      </c>
      <c r="C67" s="42">
        <f>IF(ISTEXT(D67),MAX($C$4:$C65)+1,"")</f>
        <v>54</v>
      </c>
      <c r="D67" s="213" t="s">
        <v>11</v>
      </c>
      <c r="E67" s="41" t="s">
        <v>1074</v>
      </c>
      <c r="F67" s="363" t="s">
        <v>43</v>
      </c>
      <c r="G67" s="358"/>
      <c r="H67" s="399"/>
      <c r="I67" s="360">
        <f t="shared" si="2"/>
        <v>1</v>
      </c>
      <c r="J67" s="361">
        <f t="shared" si="3"/>
        <v>0</v>
      </c>
      <c r="K67" s="362">
        <f t="shared" si="1"/>
        <v>0</v>
      </c>
      <c r="L67" s="162"/>
    </row>
    <row r="68" spans="2:12" ht="30" customHeight="1" x14ac:dyDescent="0.3">
      <c r="B68" s="42" t="str">
        <f t="shared" si="6"/>
        <v>LFM</v>
      </c>
      <c r="C68" s="42">
        <f>IF(ISTEXT(D68),MAX($C$4:$C67)+1,"")</f>
        <v>55</v>
      </c>
      <c r="D68" s="213" t="s">
        <v>11</v>
      </c>
      <c r="E68" s="39" t="s">
        <v>1063</v>
      </c>
      <c r="F68" s="363" t="s">
        <v>43</v>
      </c>
      <c r="G68" s="358"/>
      <c r="H68" s="399"/>
      <c r="I68" s="360">
        <f t="shared" si="2"/>
        <v>1</v>
      </c>
      <c r="J68" s="361">
        <f t="shared" si="3"/>
        <v>0</v>
      </c>
      <c r="K68" s="362">
        <f t="shared" si="1"/>
        <v>0</v>
      </c>
      <c r="L68" s="162"/>
    </row>
    <row r="69" spans="2:12" ht="30" customHeight="1" x14ac:dyDescent="0.3">
      <c r="B69" s="42" t="str">
        <f t="shared" si="6"/>
        <v>LFM</v>
      </c>
      <c r="C69" s="42">
        <f>IF(ISTEXT(D69),MAX($C$4:$C68)+1,"")</f>
        <v>56</v>
      </c>
      <c r="D69" s="213" t="s">
        <v>11</v>
      </c>
      <c r="E69" s="39" t="s">
        <v>1071</v>
      </c>
      <c r="F69" s="363" t="s">
        <v>43</v>
      </c>
      <c r="G69" s="358"/>
      <c r="H69" s="399"/>
      <c r="I69" s="360">
        <f t="shared" si="2"/>
        <v>1</v>
      </c>
      <c r="J69" s="361">
        <f t="shared" si="3"/>
        <v>0</v>
      </c>
      <c r="K69" s="362">
        <f t="shared" ref="K69:K84" si="7">I69*J69</f>
        <v>0</v>
      </c>
      <c r="L69" s="162"/>
    </row>
    <row r="70" spans="2:12" ht="30" customHeight="1" x14ac:dyDescent="0.3">
      <c r="B70" s="42" t="str">
        <f t="shared" si="6"/>
        <v>LFM</v>
      </c>
      <c r="C70" s="42">
        <f>IF(ISTEXT(D70),MAX($C$4:$C69)+1,"")</f>
        <v>57</v>
      </c>
      <c r="D70" s="213" t="s">
        <v>11</v>
      </c>
      <c r="E70" s="39" t="s">
        <v>1075</v>
      </c>
      <c r="F70" s="363" t="s">
        <v>43</v>
      </c>
      <c r="G70" s="358"/>
      <c r="H70" s="399"/>
      <c r="I70" s="360">
        <f t="shared" si="2"/>
        <v>1</v>
      </c>
      <c r="J70" s="361">
        <f t="shared" si="3"/>
        <v>0</v>
      </c>
      <c r="K70" s="362">
        <f t="shared" si="7"/>
        <v>0</v>
      </c>
      <c r="L70" s="162"/>
    </row>
    <row r="71" spans="2:12" ht="30" customHeight="1" x14ac:dyDescent="0.3">
      <c r="B71" s="42" t="str">
        <f t="shared" si="6"/>
        <v>LFM</v>
      </c>
      <c r="C71" s="42">
        <f>IF(ISTEXT(D71),MAX($C$4:$C70)+1,"")</f>
        <v>58</v>
      </c>
      <c r="D71" s="213" t="s">
        <v>11</v>
      </c>
      <c r="E71" s="39" t="s">
        <v>1076</v>
      </c>
      <c r="F71" s="363" t="s">
        <v>43</v>
      </c>
      <c r="G71" s="358"/>
      <c r="H71" s="399"/>
      <c r="I71" s="360">
        <f t="shared" si="2"/>
        <v>1</v>
      </c>
      <c r="J71" s="361">
        <f t="shared" si="3"/>
        <v>0</v>
      </c>
      <c r="K71" s="362">
        <f t="shared" si="7"/>
        <v>0</v>
      </c>
      <c r="L71" s="162"/>
    </row>
    <row r="72" spans="2:12" ht="30" customHeight="1" x14ac:dyDescent="0.3">
      <c r="B72" s="42" t="str">
        <f t="shared" si="6"/>
        <v>LFM</v>
      </c>
      <c r="C72" s="42">
        <f>IF(ISTEXT(D72),MAX($C$4:$C71)+1,"")</f>
        <v>59</v>
      </c>
      <c r="D72" s="213" t="s">
        <v>11</v>
      </c>
      <c r="E72" s="39" t="s">
        <v>1065</v>
      </c>
      <c r="F72" s="363" t="s">
        <v>43</v>
      </c>
      <c r="G72" s="358"/>
      <c r="H72" s="399"/>
      <c r="I72" s="360">
        <f t="shared" si="2"/>
        <v>1</v>
      </c>
      <c r="J72" s="361">
        <f t="shared" si="3"/>
        <v>0</v>
      </c>
      <c r="K72" s="362">
        <f t="shared" si="7"/>
        <v>0</v>
      </c>
      <c r="L72" s="162"/>
    </row>
    <row r="73" spans="2:12" ht="30" customHeight="1" x14ac:dyDescent="0.3">
      <c r="B73" s="42" t="str">
        <f t="shared" si="6"/>
        <v>LFM</v>
      </c>
      <c r="C73" s="42">
        <f>IF(ISTEXT(D73),MAX($C$4:$C72)+1,"")</f>
        <v>60</v>
      </c>
      <c r="D73" s="213" t="s">
        <v>11</v>
      </c>
      <c r="E73" s="40" t="s">
        <v>1077</v>
      </c>
      <c r="F73" s="363" t="s">
        <v>43</v>
      </c>
      <c r="G73" s="358"/>
      <c r="H73" s="399"/>
      <c r="I73" s="360">
        <f t="shared" si="2"/>
        <v>1</v>
      </c>
      <c r="J73" s="361">
        <f t="shared" si="3"/>
        <v>0</v>
      </c>
      <c r="K73" s="362">
        <f t="shared" si="7"/>
        <v>0</v>
      </c>
      <c r="L73" s="162"/>
    </row>
    <row r="74" spans="2:12" ht="30" customHeight="1" x14ac:dyDescent="0.3">
      <c r="B74" s="42" t="str">
        <f t="shared" si="6"/>
        <v>LFM</v>
      </c>
      <c r="C74" s="42">
        <f>IF(ISTEXT(D74),MAX($C$4:$C73)+1,"")</f>
        <v>61</v>
      </c>
      <c r="D74" s="213" t="s">
        <v>9</v>
      </c>
      <c r="E74" s="40" t="s">
        <v>1078</v>
      </c>
      <c r="F74" s="363" t="s">
        <v>43</v>
      </c>
      <c r="G74" s="358"/>
      <c r="H74" s="399"/>
      <c r="I74" s="360">
        <f t="shared" ref="I74:I84" si="8">VLOOKUP($D74,SpecData,2,FALSE)</f>
        <v>3</v>
      </c>
      <c r="J74" s="361">
        <f t="shared" ref="J74:J84" si="9">VLOOKUP($F74,AvailabilityData,2,FALSE)</f>
        <v>0</v>
      </c>
      <c r="K74" s="362">
        <f t="shared" si="7"/>
        <v>0</v>
      </c>
      <c r="L74" s="162"/>
    </row>
    <row r="75" spans="2:12" ht="30" customHeight="1" x14ac:dyDescent="0.3">
      <c r="B75" s="42" t="str">
        <f t="shared" si="6"/>
        <v>LFM</v>
      </c>
      <c r="C75" s="42">
        <f>IF(ISTEXT(D75),MAX($C$4:$C74)+1,"")</f>
        <v>62</v>
      </c>
      <c r="D75" s="213" t="s">
        <v>9</v>
      </c>
      <c r="E75" s="40" t="s">
        <v>1079</v>
      </c>
      <c r="F75" s="363" t="s">
        <v>43</v>
      </c>
      <c r="G75" s="358"/>
      <c r="H75" s="399"/>
      <c r="I75" s="360">
        <f t="shared" si="8"/>
        <v>3</v>
      </c>
      <c r="J75" s="361">
        <f t="shared" si="9"/>
        <v>0</v>
      </c>
      <c r="K75" s="362">
        <f t="shared" si="7"/>
        <v>0</v>
      </c>
      <c r="L75" s="162"/>
    </row>
    <row r="76" spans="2:12" ht="30" customHeight="1" x14ac:dyDescent="0.3">
      <c r="B76" s="42" t="str">
        <f t="shared" si="6"/>
        <v>LFM</v>
      </c>
      <c r="C76" s="42">
        <f>IF(ISTEXT(D76),MAX($C$4:$C75)+1,"")</f>
        <v>63</v>
      </c>
      <c r="D76" s="213" t="s">
        <v>10</v>
      </c>
      <c r="E76" s="40" t="s">
        <v>1080</v>
      </c>
      <c r="F76" s="363" t="s">
        <v>43</v>
      </c>
      <c r="G76" s="358"/>
      <c r="H76" s="399"/>
      <c r="I76" s="360">
        <f t="shared" si="8"/>
        <v>2</v>
      </c>
      <c r="J76" s="361">
        <f t="shared" si="9"/>
        <v>0</v>
      </c>
      <c r="K76" s="362">
        <f t="shared" si="7"/>
        <v>0</v>
      </c>
      <c r="L76" s="162"/>
    </row>
    <row r="77" spans="2:12" ht="30" customHeight="1" x14ac:dyDescent="0.3">
      <c r="B77" s="42" t="str">
        <f t="shared" si="6"/>
        <v>LFM</v>
      </c>
      <c r="C77" s="42">
        <f>IF(ISTEXT(D77),MAX($C$4:$C76)+1,"")</f>
        <v>64</v>
      </c>
      <c r="D77" s="213" t="s">
        <v>10</v>
      </c>
      <c r="E77" s="40" t="s">
        <v>1081</v>
      </c>
      <c r="F77" s="363" t="s">
        <v>43</v>
      </c>
      <c r="G77" s="358"/>
      <c r="H77" s="399"/>
      <c r="I77" s="360">
        <f t="shared" si="8"/>
        <v>2</v>
      </c>
      <c r="J77" s="361">
        <f t="shared" si="9"/>
        <v>0</v>
      </c>
      <c r="K77" s="362">
        <f t="shared" si="7"/>
        <v>0</v>
      </c>
      <c r="L77" s="162"/>
    </row>
    <row r="78" spans="2:12" ht="30" customHeight="1" x14ac:dyDescent="0.3">
      <c r="B78" s="42" t="str">
        <f t="shared" si="6"/>
        <v>LFM</v>
      </c>
      <c r="C78" s="42">
        <f>IF(ISTEXT(D78),MAX($C$4:$C77)+1,"")</f>
        <v>65</v>
      </c>
      <c r="D78" s="213" t="s">
        <v>11</v>
      </c>
      <c r="E78" s="37" t="s">
        <v>1082</v>
      </c>
      <c r="F78" s="363" t="s">
        <v>43</v>
      </c>
      <c r="G78" s="358"/>
      <c r="H78" s="399"/>
      <c r="I78" s="360">
        <f t="shared" si="8"/>
        <v>1</v>
      </c>
      <c r="J78" s="361">
        <f t="shared" si="9"/>
        <v>0</v>
      </c>
      <c r="K78" s="362">
        <f t="shared" si="7"/>
        <v>0</v>
      </c>
      <c r="L78" s="162"/>
    </row>
    <row r="79" spans="2:12" ht="30" customHeight="1" x14ac:dyDescent="0.3">
      <c r="B79" s="35" t="str">
        <f t="shared" si="6"/>
        <v/>
      </c>
      <c r="C79" s="35" t="str">
        <f>IF(ISTEXT(D79),MAX($C$6:$C78)+1,"")</f>
        <v/>
      </c>
      <c r="D79" s="2"/>
      <c r="E79" s="38" t="s">
        <v>1083</v>
      </c>
      <c r="F79" s="86"/>
      <c r="G79" s="28"/>
      <c r="H79" s="28"/>
      <c r="I79" s="28"/>
      <c r="J79" s="28"/>
      <c r="K79" s="28"/>
      <c r="L79" s="28"/>
    </row>
    <row r="80" spans="2:12" ht="30" customHeight="1" x14ac:dyDescent="0.3">
      <c r="B80" s="42" t="str">
        <f t="shared" si="6"/>
        <v>LFM</v>
      </c>
      <c r="C80" s="42">
        <f>IF(ISTEXT(D80),MAX($C$4:$C78)+1,"")</f>
        <v>66</v>
      </c>
      <c r="D80" s="213" t="s">
        <v>9</v>
      </c>
      <c r="E80" s="41" t="s">
        <v>1084</v>
      </c>
      <c r="F80" s="363" t="s">
        <v>43</v>
      </c>
      <c r="G80" s="358"/>
      <c r="H80" s="399"/>
      <c r="I80" s="360">
        <f t="shared" si="8"/>
        <v>3</v>
      </c>
      <c r="J80" s="361">
        <f t="shared" si="9"/>
        <v>0</v>
      </c>
      <c r="K80" s="362">
        <f t="shared" si="7"/>
        <v>0</v>
      </c>
      <c r="L80" s="162"/>
    </row>
    <row r="81" spans="2:12" ht="30" customHeight="1" x14ac:dyDescent="0.3">
      <c r="B81" s="42" t="str">
        <f t="shared" si="6"/>
        <v>LFM</v>
      </c>
      <c r="C81" s="42">
        <f>IF(ISTEXT(D81),MAX($C$4:$C80)+1,"")</f>
        <v>67</v>
      </c>
      <c r="D81" s="213" t="s">
        <v>11</v>
      </c>
      <c r="E81" s="39" t="s">
        <v>1085</v>
      </c>
      <c r="F81" s="363" t="s">
        <v>43</v>
      </c>
      <c r="G81" s="358"/>
      <c r="H81" s="399"/>
      <c r="I81" s="360">
        <f t="shared" si="8"/>
        <v>1</v>
      </c>
      <c r="J81" s="361">
        <f t="shared" si="9"/>
        <v>0</v>
      </c>
      <c r="K81" s="362">
        <f t="shared" si="7"/>
        <v>0</v>
      </c>
      <c r="L81" s="162"/>
    </row>
    <row r="82" spans="2:12" ht="30" customHeight="1" x14ac:dyDescent="0.3">
      <c r="B82" s="42" t="str">
        <f t="shared" si="6"/>
        <v>LFM</v>
      </c>
      <c r="C82" s="42">
        <f>IF(ISTEXT(D82),MAX($C$4:$C81)+1,"")</f>
        <v>68</v>
      </c>
      <c r="D82" s="213" t="s">
        <v>11</v>
      </c>
      <c r="E82" s="39" t="s">
        <v>1086</v>
      </c>
      <c r="F82" s="363" t="s">
        <v>43</v>
      </c>
      <c r="G82" s="358"/>
      <c r="H82" s="399"/>
      <c r="I82" s="360">
        <f t="shared" si="8"/>
        <v>1</v>
      </c>
      <c r="J82" s="361">
        <f t="shared" si="9"/>
        <v>0</v>
      </c>
      <c r="K82" s="362">
        <f t="shared" si="7"/>
        <v>0</v>
      </c>
      <c r="L82" s="162"/>
    </row>
    <row r="83" spans="2:12" ht="30" customHeight="1" x14ac:dyDescent="0.3">
      <c r="B83" s="42" t="str">
        <f t="shared" si="6"/>
        <v>LFM</v>
      </c>
      <c r="C83" s="42">
        <f>IF(ISTEXT(D83),MAX($C$4:$C82)+1,"")</f>
        <v>69</v>
      </c>
      <c r="D83" s="213" t="s">
        <v>9</v>
      </c>
      <c r="E83" s="39" t="s">
        <v>1087</v>
      </c>
      <c r="F83" s="363" t="s">
        <v>43</v>
      </c>
      <c r="G83" s="358"/>
      <c r="H83" s="399"/>
      <c r="I83" s="360">
        <f t="shared" si="8"/>
        <v>3</v>
      </c>
      <c r="J83" s="361">
        <f t="shared" si="9"/>
        <v>0</v>
      </c>
      <c r="K83" s="362">
        <f t="shared" si="7"/>
        <v>0</v>
      </c>
      <c r="L83" s="162"/>
    </row>
    <row r="84" spans="2:12" ht="30" customHeight="1" x14ac:dyDescent="0.3">
      <c r="B84" s="42" t="str">
        <f t="shared" si="6"/>
        <v>LFM</v>
      </c>
      <c r="C84" s="42">
        <f>IF(ISTEXT(D84),MAX($C$4:$C83)+1,"")</f>
        <v>70</v>
      </c>
      <c r="D84" s="213" t="s">
        <v>9</v>
      </c>
      <c r="E84" s="40" t="s">
        <v>1088</v>
      </c>
      <c r="F84" s="363" t="s">
        <v>43</v>
      </c>
      <c r="G84" s="358"/>
      <c r="H84" s="399"/>
      <c r="I84" s="360">
        <f t="shared" si="8"/>
        <v>3</v>
      </c>
      <c r="J84" s="361">
        <f t="shared" si="9"/>
        <v>0</v>
      </c>
      <c r="K84" s="362">
        <f t="shared" si="7"/>
        <v>0</v>
      </c>
      <c r="L84" s="162"/>
    </row>
    <row r="85" spans="2:12" ht="9" customHeight="1" x14ac:dyDescent="0.3">
      <c r="E85" s="46"/>
    </row>
    <row r="86" spans="2:12" ht="30" hidden="1" customHeight="1" x14ac:dyDescent="0.3">
      <c r="E86" s="46"/>
    </row>
    <row r="87" spans="2:12" ht="30" hidden="1" customHeight="1" x14ac:dyDescent="0.3">
      <c r="E87" s="46"/>
    </row>
    <row r="88" spans="2:12" ht="30" hidden="1" customHeight="1" x14ac:dyDescent="0.3">
      <c r="E88" s="46"/>
    </row>
    <row r="89" spans="2:12" ht="30" hidden="1" customHeight="1" x14ac:dyDescent="0.3">
      <c r="E89" s="46"/>
    </row>
    <row r="90" spans="2:12" ht="30" hidden="1" customHeight="1" x14ac:dyDescent="0.3">
      <c r="E90" s="46"/>
    </row>
    <row r="91" spans="2:12" ht="30" hidden="1" customHeight="1" x14ac:dyDescent="0.3">
      <c r="E91" s="46"/>
    </row>
    <row r="92" spans="2:12" ht="30" hidden="1" customHeight="1" x14ac:dyDescent="0.3">
      <c r="E92" s="46"/>
    </row>
    <row r="93" spans="2:12" ht="30" hidden="1" customHeight="1" x14ac:dyDescent="0.3">
      <c r="E93" s="46"/>
    </row>
    <row r="94" spans="2:12" ht="30" hidden="1" customHeight="1" x14ac:dyDescent="0.3">
      <c r="E94" s="46"/>
    </row>
    <row r="95" spans="2:12" ht="30" hidden="1" customHeight="1" x14ac:dyDescent="0.3">
      <c r="E95" s="46"/>
    </row>
    <row r="96" spans="2:12" ht="30" hidden="1" customHeight="1" x14ac:dyDescent="0.3">
      <c r="E96" s="46"/>
    </row>
    <row r="97" spans="5:5" ht="30" hidden="1" customHeight="1" x14ac:dyDescent="0.3">
      <c r="E97" s="46"/>
    </row>
    <row r="98" spans="5:5" ht="30" hidden="1" customHeight="1" x14ac:dyDescent="0.3">
      <c r="E98" s="46"/>
    </row>
    <row r="99" spans="5:5" ht="30" hidden="1" customHeight="1" x14ac:dyDescent="0.3">
      <c r="E99" s="46"/>
    </row>
    <row r="100" spans="5:5" ht="30" hidden="1" customHeight="1" x14ac:dyDescent="0.3">
      <c r="E100" s="46"/>
    </row>
    <row r="101" spans="5:5" ht="30" hidden="1" customHeight="1" x14ac:dyDescent="0.3">
      <c r="E101" s="46"/>
    </row>
    <row r="102" spans="5:5" ht="30" hidden="1" customHeight="1" x14ac:dyDescent="0.3">
      <c r="E102" s="46"/>
    </row>
    <row r="103" spans="5:5" ht="30" hidden="1" customHeight="1" x14ac:dyDescent="0.3">
      <c r="E103" s="46"/>
    </row>
    <row r="104" spans="5:5" ht="30" hidden="1" customHeight="1" x14ac:dyDescent="0.3">
      <c r="E104" s="46"/>
    </row>
    <row r="105" spans="5:5" ht="30" hidden="1" customHeight="1" x14ac:dyDescent="0.3">
      <c r="E105" s="46"/>
    </row>
    <row r="106" spans="5:5" ht="30" hidden="1" customHeight="1" x14ac:dyDescent="0.3">
      <c r="E106" s="46"/>
    </row>
    <row r="107" spans="5:5" ht="30" hidden="1" customHeight="1" x14ac:dyDescent="0.3">
      <c r="E107" s="46"/>
    </row>
    <row r="108" spans="5:5" ht="30" hidden="1" customHeight="1" x14ac:dyDescent="0.3">
      <c r="E108" s="46"/>
    </row>
    <row r="109" spans="5:5" ht="30" hidden="1" customHeight="1" x14ac:dyDescent="0.3">
      <c r="E109" s="46"/>
    </row>
    <row r="110" spans="5:5" ht="30" hidden="1" customHeight="1" x14ac:dyDescent="0.3">
      <c r="E110" s="46"/>
    </row>
    <row r="111" spans="5:5" ht="30" hidden="1" customHeight="1" x14ac:dyDescent="0.3">
      <c r="E111" s="46"/>
    </row>
    <row r="112" spans="5:5" ht="30" hidden="1" customHeight="1" x14ac:dyDescent="0.3">
      <c r="E112" s="46"/>
    </row>
    <row r="113" spans="5:5" ht="30" hidden="1" customHeight="1" x14ac:dyDescent="0.3">
      <c r="E113" s="46"/>
    </row>
    <row r="114" spans="5:5" ht="30" hidden="1" customHeight="1" x14ac:dyDescent="0.3">
      <c r="E114" s="46"/>
    </row>
    <row r="115" spans="5:5" ht="30" hidden="1" customHeight="1" x14ac:dyDescent="0.3">
      <c r="E115" s="46"/>
    </row>
    <row r="116" spans="5:5" ht="30" hidden="1" customHeight="1" x14ac:dyDescent="0.3">
      <c r="E116" s="46"/>
    </row>
    <row r="117" spans="5:5" ht="30" hidden="1" customHeight="1" x14ac:dyDescent="0.3">
      <c r="E117" s="46"/>
    </row>
    <row r="118" spans="5:5" ht="30" hidden="1" customHeight="1" x14ac:dyDescent="0.3">
      <c r="E118" s="46"/>
    </row>
    <row r="119" spans="5:5" ht="30" hidden="1" customHeight="1" x14ac:dyDescent="0.3">
      <c r="E119" s="46"/>
    </row>
    <row r="120" spans="5:5" ht="30" hidden="1" customHeight="1" x14ac:dyDescent="0.3">
      <c r="E120" s="46"/>
    </row>
    <row r="121" spans="5:5" ht="30" hidden="1" customHeight="1" x14ac:dyDescent="0.3">
      <c r="E121" s="46"/>
    </row>
    <row r="122" spans="5:5" ht="30" hidden="1" customHeight="1" x14ac:dyDescent="0.3">
      <c r="E122" s="46"/>
    </row>
    <row r="123" spans="5:5" ht="30" hidden="1" customHeight="1" x14ac:dyDescent="0.3">
      <c r="E123" s="46"/>
    </row>
    <row r="124" spans="5:5" ht="30" hidden="1" customHeight="1" x14ac:dyDescent="0.3">
      <c r="E124" s="46"/>
    </row>
    <row r="125" spans="5:5" ht="30" hidden="1" customHeight="1" x14ac:dyDescent="0.3">
      <c r="E125" s="46"/>
    </row>
    <row r="126" spans="5:5" ht="30" hidden="1" customHeight="1" x14ac:dyDescent="0.3">
      <c r="E126" s="46"/>
    </row>
    <row r="127" spans="5:5" ht="30" hidden="1" customHeight="1" x14ac:dyDescent="0.3">
      <c r="E127" s="46"/>
    </row>
    <row r="128" spans="5:5" ht="30" hidden="1" customHeight="1" x14ac:dyDescent="0.3">
      <c r="E128" s="46"/>
    </row>
    <row r="129" spans="5:5" ht="30" hidden="1" customHeight="1" x14ac:dyDescent="0.3">
      <c r="E129" s="46"/>
    </row>
    <row r="130" spans="5:5" ht="30" hidden="1" customHeight="1" x14ac:dyDescent="0.3">
      <c r="E130" s="46"/>
    </row>
    <row r="131" spans="5:5" ht="30" hidden="1" customHeight="1" x14ac:dyDescent="0.3">
      <c r="E131" s="46"/>
    </row>
    <row r="132" spans="5:5" ht="30" hidden="1" customHeight="1" x14ac:dyDescent="0.3">
      <c r="E132" s="46"/>
    </row>
    <row r="133" spans="5:5" ht="30" hidden="1" customHeight="1" x14ac:dyDescent="0.3">
      <c r="E133" s="46"/>
    </row>
    <row r="134" spans="5:5" ht="30" hidden="1" customHeight="1" x14ac:dyDescent="0.3">
      <c r="E134" s="46"/>
    </row>
    <row r="135" spans="5:5" ht="30" hidden="1" customHeight="1" x14ac:dyDescent="0.3">
      <c r="E135" s="46"/>
    </row>
    <row r="136" spans="5:5" ht="30" hidden="1" customHeight="1" x14ac:dyDescent="0.3">
      <c r="E136" s="46"/>
    </row>
    <row r="137" spans="5:5" ht="30" hidden="1" customHeight="1" x14ac:dyDescent="0.3">
      <c r="E137" s="46"/>
    </row>
    <row r="138" spans="5:5" ht="30" hidden="1" customHeight="1" x14ac:dyDescent="0.3">
      <c r="E138" s="46"/>
    </row>
    <row r="139" spans="5:5" ht="30" hidden="1" customHeight="1" x14ac:dyDescent="0.3">
      <c r="E139" s="46"/>
    </row>
    <row r="140" spans="5:5" ht="30" hidden="1" customHeight="1" x14ac:dyDescent="0.3">
      <c r="E140" s="46"/>
    </row>
    <row r="141" spans="5:5" ht="30" hidden="1" customHeight="1" x14ac:dyDescent="0.3">
      <c r="E141" s="46"/>
    </row>
    <row r="142" spans="5:5" ht="30" hidden="1" customHeight="1" x14ac:dyDescent="0.3">
      <c r="E142" s="46"/>
    </row>
    <row r="143" spans="5:5" ht="30" hidden="1" customHeight="1" x14ac:dyDescent="0.3">
      <c r="E143" s="46"/>
    </row>
    <row r="144" spans="5:5" ht="30" hidden="1" customHeight="1" x14ac:dyDescent="0.3">
      <c r="E144" s="46"/>
    </row>
    <row r="145" spans="5:5" ht="30" hidden="1" customHeight="1" x14ac:dyDescent="0.3">
      <c r="E145" s="46"/>
    </row>
    <row r="146" spans="5:5" ht="30" hidden="1" customHeight="1" x14ac:dyDescent="0.3">
      <c r="E146" s="46"/>
    </row>
    <row r="147" spans="5:5" ht="30" hidden="1" customHeight="1" x14ac:dyDescent="0.3">
      <c r="E147" s="46"/>
    </row>
    <row r="148" spans="5:5" ht="30" hidden="1" customHeight="1" x14ac:dyDescent="0.3">
      <c r="E148" s="46"/>
    </row>
    <row r="149" spans="5:5" ht="30" hidden="1" customHeight="1" x14ac:dyDescent="0.3">
      <c r="E149" s="46"/>
    </row>
    <row r="150" spans="5:5" ht="30" hidden="1" customHeight="1" x14ac:dyDescent="0.3">
      <c r="E150" s="46"/>
    </row>
    <row r="151" spans="5:5" ht="30" hidden="1" customHeight="1" x14ac:dyDescent="0.3">
      <c r="E151" s="46"/>
    </row>
    <row r="152" spans="5:5" ht="30" hidden="1" customHeight="1" x14ac:dyDescent="0.3">
      <c r="E152" s="46"/>
    </row>
    <row r="153" spans="5:5" ht="30" hidden="1" customHeight="1" x14ac:dyDescent="0.3">
      <c r="E153" s="46"/>
    </row>
    <row r="154" spans="5:5" ht="30" hidden="1" customHeight="1" x14ac:dyDescent="0.3">
      <c r="E154" s="46"/>
    </row>
    <row r="155" spans="5:5" ht="30" hidden="1" customHeight="1" x14ac:dyDescent="0.3">
      <c r="E155" s="46"/>
    </row>
    <row r="156" spans="5:5" ht="30" hidden="1" customHeight="1" x14ac:dyDescent="0.3">
      <c r="E156" s="46"/>
    </row>
    <row r="157" spans="5:5" ht="30" hidden="1" customHeight="1" x14ac:dyDescent="0.3">
      <c r="E157" s="46"/>
    </row>
    <row r="158" spans="5:5" ht="30" hidden="1" customHeight="1" x14ac:dyDescent="0.3">
      <c r="E158" s="46"/>
    </row>
    <row r="159" spans="5:5" ht="30" hidden="1" customHeight="1" x14ac:dyDescent="0.3">
      <c r="E159" s="46"/>
    </row>
    <row r="160" spans="5:5" ht="30" hidden="1" customHeight="1" x14ac:dyDescent="0.3">
      <c r="E160" s="46"/>
    </row>
    <row r="161" spans="5:5" ht="30" hidden="1" customHeight="1" x14ac:dyDescent="0.3">
      <c r="E161" s="46"/>
    </row>
    <row r="162" spans="5:5" ht="30" hidden="1" customHeight="1" x14ac:dyDescent="0.3">
      <c r="E162" s="46"/>
    </row>
    <row r="163" spans="5:5" ht="30" hidden="1" customHeight="1" x14ac:dyDescent="0.3">
      <c r="E163" s="46"/>
    </row>
    <row r="164" spans="5:5" ht="30" hidden="1" customHeight="1" x14ac:dyDescent="0.3">
      <c r="E164" s="46"/>
    </row>
    <row r="165" spans="5:5" ht="30" hidden="1" customHeight="1" x14ac:dyDescent="0.3">
      <c r="E165" s="46"/>
    </row>
    <row r="166" spans="5:5" ht="30" hidden="1" customHeight="1" x14ac:dyDescent="0.3">
      <c r="E166" s="46"/>
    </row>
    <row r="167" spans="5:5" ht="30" hidden="1" customHeight="1" x14ac:dyDescent="0.3">
      <c r="E167" s="46"/>
    </row>
    <row r="168" spans="5:5" ht="30" hidden="1" customHeight="1" x14ac:dyDescent="0.3">
      <c r="E168" s="46"/>
    </row>
    <row r="169" spans="5:5" ht="30" hidden="1" customHeight="1" x14ac:dyDescent="0.3">
      <c r="E169" s="46"/>
    </row>
    <row r="170" spans="5:5" ht="30" hidden="1" customHeight="1" x14ac:dyDescent="0.3">
      <c r="E170" s="46"/>
    </row>
    <row r="171" spans="5:5" ht="30" hidden="1" customHeight="1" x14ac:dyDescent="0.3">
      <c r="E171" s="46"/>
    </row>
    <row r="172" spans="5:5" ht="30" hidden="1" customHeight="1" x14ac:dyDescent="0.3">
      <c r="E172" s="46"/>
    </row>
    <row r="173" spans="5:5" ht="30" hidden="1" customHeight="1" x14ac:dyDescent="0.3">
      <c r="E173" s="46"/>
    </row>
    <row r="174" spans="5:5" ht="30" hidden="1" customHeight="1" x14ac:dyDescent="0.3">
      <c r="E174" s="46"/>
    </row>
    <row r="175" spans="5:5" ht="30" hidden="1" customHeight="1" x14ac:dyDescent="0.3">
      <c r="E175" s="46"/>
    </row>
    <row r="176" spans="5:5" ht="30" hidden="1" customHeight="1" x14ac:dyDescent="0.3">
      <c r="E176" s="46"/>
    </row>
    <row r="177" ht="30" hidden="1" customHeight="1" x14ac:dyDescent="0.3"/>
    <row r="178" ht="30" hidden="1" customHeight="1" x14ac:dyDescent="0.3"/>
    <row r="179" ht="30" hidden="1" customHeight="1" x14ac:dyDescent="0.3"/>
    <row r="180" ht="30" hidden="1" customHeight="1" x14ac:dyDescent="0.3"/>
    <row r="181" ht="30" hidden="1" customHeight="1" x14ac:dyDescent="0.3"/>
    <row r="182" ht="30" hidden="1" customHeight="1" x14ac:dyDescent="0.3"/>
    <row r="183" ht="30" hidden="1" customHeight="1" x14ac:dyDescent="0.3"/>
    <row r="184" ht="30" hidden="1" customHeight="1" x14ac:dyDescent="0.3"/>
  </sheetData>
  <sheetProtection algorithmName="SHA-512" hashValue="9658zsX3+bAg0mt6U1WDBiylD3zF6S6472J8/a9VemSSElhIhoXL0aE/Pdj8f/grNinBD0y2NIzcY+wrJH38fA==" saltValue="xZeHGhY1Ztl+AbN37GixMw==" spinCount="100000" sheet="1" selectLockedCells="1"/>
  <conditionalFormatting sqref="D4:D6">
    <cfRule type="cellIs" dxfId="227" priority="13" operator="equal">
      <formula>"Important"</formula>
    </cfRule>
    <cfRule type="cellIs" dxfId="226" priority="14" operator="equal">
      <formula>"Crucial"</formula>
    </cfRule>
    <cfRule type="cellIs" dxfId="225" priority="15" operator="equal">
      <formula>"N/A"</formula>
    </cfRule>
  </conditionalFormatting>
  <conditionalFormatting sqref="D8:D15">
    <cfRule type="cellIs" dxfId="224" priority="10" operator="equal">
      <formula>"Important"</formula>
    </cfRule>
    <cfRule type="cellIs" dxfId="223" priority="11" operator="equal">
      <formula>"Crucial"</formula>
    </cfRule>
    <cfRule type="cellIs" dxfId="222" priority="12" operator="equal">
      <formula>"N/A"</formula>
    </cfRule>
  </conditionalFormatting>
  <conditionalFormatting sqref="D17:D24 D26:D29 D31:D35 D37:D40">
    <cfRule type="cellIs" dxfId="221" priority="4" operator="equal">
      <formula>"Important"</formula>
    </cfRule>
    <cfRule type="cellIs" dxfId="220" priority="5" operator="equal">
      <formula>"Crucial"</formula>
    </cfRule>
    <cfRule type="cellIs" dxfId="219" priority="6" operator="equal">
      <formula>"N/A"</formula>
    </cfRule>
  </conditionalFormatting>
  <conditionalFormatting sqref="D42:D51 D53:D56 D58:D60 D62:D65 D67:D78 D80:D84">
    <cfRule type="cellIs" dxfId="218" priority="1" operator="equal">
      <formula>"Important"</formula>
    </cfRule>
    <cfRule type="cellIs" dxfId="217" priority="2" operator="equal">
      <formula>"Crucial"</formula>
    </cfRule>
    <cfRule type="cellIs" dxfId="216" priority="3" operator="equal">
      <formula>"N/A"</formula>
    </cfRule>
  </conditionalFormatting>
  <conditionalFormatting sqref="F4:F84">
    <cfRule type="cellIs" dxfId="215" priority="19" operator="equal">
      <formula>"Function Not Available"</formula>
    </cfRule>
    <cfRule type="cellIs" dxfId="214" priority="20" operator="equal">
      <formula>"Function Available"</formula>
    </cfRule>
    <cfRule type="cellIs" dxfId="213" priority="21" operator="equal">
      <formula>"Exception"</formula>
    </cfRule>
  </conditionalFormatting>
  <dataValidations count="3">
    <dataValidation type="list" allowBlank="1" showInputMessage="1" showErrorMessage="1" errorTitle="Invalid specification type" error="Please enter a Specification type from the drop-down list." sqref="F6 F8:F15 F17:F24 F26:F29 F31:F35 F37:F40 F42:F51 F53:F56 F58:F60 F62:F65 F67:F78 F80:F84" xr:uid="{00000000-0002-0000-1400-000000000000}">
      <formula1>AvailabilityType</formula1>
    </dataValidation>
    <dataValidation type="list" allowBlank="1" showInputMessage="1" showErrorMessage="1" sqref="D4:D6 D8:D15 D17:D24 D26:D29 D31:D35 D37:D40 D42:D51 D53:D56 D58:D60 D62:D65 D67:D78 D80:D84" xr:uid="{CA24577D-5B63-4B98-A376-FB65D78CE6BA}">
      <formula1>SpecType</formula1>
    </dataValidation>
    <dataValidation type="list" allowBlank="1" showInputMessage="1" showErrorMessage="1" sqref="F4:F5" xr:uid="{00000000-0002-0000-14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00"/>
  </sheetPr>
  <dimension ref="A1:M112"/>
  <sheetViews>
    <sheetView zoomScale="90" zoomScaleNormal="90" zoomScalePageLayoutView="70" workbookViewId="0">
      <selection activeCell="F4" sqref="F4"/>
    </sheetView>
  </sheetViews>
  <sheetFormatPr defaultColWidth="0" defaultRowHeight="14.4" zeroHeight="1" x14ac:dyDescent="0.3"/>
  <cols>
    <col min="1" max="1" width="0.7773437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 min="14" max="16384" width="8.77734375" hidden="1"/>
  </cols>
  <sheetData>
    <row r="1" spans="2:12" ht="5.7" customHeight="1" x14ac:dyDescent="0.3"/>
    <row r="2" spans="2:12" ht="129" customHeight="1" thickBot="1" x14ac:dyDescent="0.35">
      <c r="B2" s="147" t="s">
        <v>44</v>
      </c>
      <c r="C2" s="148" t="s">
        <v>45</v>
      </c>
      <c r="D2" s="148" t="s">
        <v>46</v>
      </c>
      <c r="E2" s="148" t="s">
        <v>1089</v>
      </c>
      <c r="F2" s="148" t="s">
        <v>42</v>
      </c>
      <c r="G2" s="149" t="s">
        <v>48</v>
      </c>
      <c r="H2" s="149" t="s">
        <v>49</v>
      </c>
      <c r="I2" s="150" t="s">
        <v>50</v>
      </c>
      <c r="J2" s="150" t="s">
        <v>51</v>
      </c>
      <c r="K2" s="151" t="s">
        <v>14</v>
      </c>
      <c r="L2" s="152" t="s">
        <v>52</v>
      </c>
    </row>
    <row r="3" spans="2:12" ht="16.2" thickBot="1" x14ac:dyDescent="0.35">
      <c r="B3" s="7" t="s">
        <v>1090</v>
      </c>
      <c r="C3" s="7"/>
      <c r="D3" s="7"/>
      <c r="E3" s="7"/>
      <c r="F3" s="7"/>
      <c r="G3" s="30" t="s">
        <v>54</v>
      </c>
      <c r="H3" s="6">
        <f>COUNTA(D4:D424)</f>
        <v>32</v>
      </c>
      <c r="I3" s="19"/>
      <c r="J3" s="20" t="s">
        <v>55</v>
      </c>
      <c r="K3" s="21">
        <f>SUM(K4:K424)</f>
        <v>0</v>
      </c>
      <c r="L3" s="7"/>
    </row>
    <row r="4" spans="2:12" ht="30" customHeight="1" x14ac:dyDescent="0.3">
      <c r="B4" s="33" t="s">
        <v>1091</v>
      </c>
      <c r="C4" s="1">
        <v>1</v>
      </c>
      <c r="D4" s="192" t="s">
        <v>9</v>
      </c>
      <c r="E4" s="37" t="s">
        <v>1092</v>
      </c>
      <c r="F4" s="357" t="s">
        <v>43</v>
      </c>
      <c r="G4" s="358" t="s">
        <v>58</v>
      </c>
      <c r="H4" s="359">
        <f>COUNTIF(F4:F424,"Select from Drop Down")</f>
        <v>32</v>
      </c>
      <c r="I4" s="360">
        <f>VLOOKUP($D4,SpecData,2,FALSE)</f>
        <v>3</v>
      </c>
      <c r="J4" s="361">
        <f>VLOOKUP($F4,AvailabilityData,2,FALSE)</f>
        <v>0</v>
      </c>
      <c r="K4" s="362">
        <f>I4*J4</f>
        <v>0</v>
      </c>
      <c r="L4" s="162"/>
    </row>
    <row r="5" spans="2:12" ht="30" customHeight="1" x14ac:dyDescent="0.3">
      <c r="B5" s="33" t="str">
        <f>IF(C5="","",$B$4)</f>
        <v>LFldl</v>
      </c>
      <c r="C5" s="1">
        <f>IF(ISTEXT(D5),MAX($C$4:$C4)+1,"")</f>
        <v>2</v>
      </c>
      <c r="D5" s="192" t="s">
        <v>9</v>
      </c>
      <c r="E5" s="37" t="s">
        <v>1093</v>
      </c>
      <c r="F5" s="357" t="s">
        <v>43</v>
      </c>
      <c r="G5" s="358" t="s">
        <v>60</v>
      </c>
      <c r="H5" s="359">
        <f>COUNTIF(F4:F424,"Function Available")</f>
        <v>0</v>
      </c>
      <c r="I5" s="360">
        <f>VLOOKUP($D5,SpecData,2,FALSE)</f>
        <v>3</v>
      </c>
      <c r="J5" s="361">
        <f>VLOOKUP($F5,AvailabilityData,2,FALSE)</f>
        <v>0</v>
      </c>
      <c r="K5" s="362">
        <f t="shared" ref="K5:K37" si="0">I5*J5</f>
        <v>0</v>
      </c>
      <c r="L5" s="162"/>
    </row>
    <row r="6" spans="2:12" ht="29.7" customHeight="1" x14ac:dyDescent="0.3">
      <c r="B6" s="35" t="str">
        <f>IF(C6="","",$B$4)</f>
        <v/>
      </c>
      <c r="C6" s="35" t="str">
        <f>IF(ISTEXT(D6),MAX($C5:$C$7)+1,"")</f>
        <v/>
      </c>
      <c r="D6" s="2"/>
      <c r="E6" s="38" t="s">
        <v>1094</v>
      </c>
      <c r="F6" s="86"/>
      <c r="G6" s="28"/>
      <c r="H6" s="28"/>
      <c r="I6" s="28"/>
      <c r="J6" s="28"/>
      <c r="K6" s="28"/>
      <c r="L6" s="28"/>
    </row>
    <row r="7" spans="2:12" ht="30" customHeight="1" x14ac:dyDescent="0.3">
      <c r="B7" s="33" t="str">
        <f>IF(C7="","",$B$4)</f>
        <v>LFldl</v>
      </c>
      <c r="C7" s="1">
        <f>IF(ISTEXT(D7),MAX($C$4:$C5)+1,"")</f>
        <v>3</v>
      </c>
      <c r="D7" s="192" t="s">
        <v>9</v>
      </c>
      <c r="E7" s="41" t="s">
        <v>1095</v>
      </c>
      <c r="F7" s="357" t="s">
        <v>43</v>
      </c>
      <c r="G7" s="358" t="s">
        <v>63</v>
      </c>
      <c r="H7" s="365">
        <f>COUNTIF(F4:F424,"Function Not Available")</f>
        <v>0</v>
      </c>
      <c r="I7" s="360">
        <f t="shared" ref="I7:I37" si="1">VLOOKUP($D7,SpecData,2,FALSE)</f>
        <v>3</v>
      </c>
      <c r="J7" s="361">
        <f t="shared" ref="J7:J37" si="2">VLOOKUP($F7,AvailabilityData,2,FALSE)</f>
        <v>0</v>
      </c>
      <c r="K7" s="362">
        <f t="shared" si="0"/>
        <v>0</v>
      </c>
      <c r="L7" s="162"/>
    </row>
    <row r="8" spans="2:12" ht="30" customHeight="1" x14ac:dyDescent="0.3">
      <c r="B8" s="33" t="str">
        <f t="shared" ref="B8:B31" si="3">IF(C8="","",$B$4)</f>
        <v>LFldl</v>
      </c>
      <c r="C8" s="1">
        <f>IF(ISTEXT(D8),MAX($C$4:$C7)+1,"")</f>
        <v>4</v>
      </c>
      <c r="D8" s="192" t="s">
        <v>9</v>
      </c>
      <c r="E8" s="39" t="s">
        <v>1096</v>
      </c>
      <c r="F8" s="357" t="s">
        <v>43</v>
      </c>
      <c r="G8" s="358" t="s">
        <v>65</v>
      </c>
      <c r="H8" s="365">
        <f>COUNTIF(F4:F424,"Exception")</f>
        <v>0</v>
      </c>
      <c r="I8" s="360">
        <f t="shared" si="1"/>
        <v>3</v>
      </c>
      <c r="J8" s="361">
        <f t="shared" si="2"/>
        <v>0</v>
      </c>
      <c r="K8" s="362">
        <f t="shared" si="0"/>
        <v>0</v>
      </c>
      <c r="L8" s="162"/>
    </row>
    <row r="9" spans="2:12" ht="30" customHeight="1" x14ac:dyDescent="0.3">
      <c r="B9" s="33" t="str">
        <f t="shared" si="3"/>
        <v>LFldl</v>
      </c>
      <c r="C9" s="1">
        <f>IF(ISTEXT(D9),MAX($C$4:$C8)+1,"")</f>
        <v>5</v>
      </c>
      <c r="D9" s="192" t="s">
        <v>9</v>
      </c>
      <c r="E9" s="39" t="s">
        <v>1097</v>
      </c>
      <c r="F9" s="357" t="s">
        <v>43</v>
      </c>
      <c r="G9" s="358" t="s">
        <v>67</v>
      </c>
      <c r="H9" s="366">
        <f>COUNTIFS(D:D,"=Crucial",F:F,"=Select From Drop Down")</f>
        <v>29</v>
      </c>
      <c r="I9" s="360">
        <f t="shared" si="1"/>
        <v>3</v>
      </c>
      <c r="J9" s="361">
        <f t="shared" si="2"/>
        <v>0</v>
      </c>
      <c r="K9" s="362">
        <f t="shared" si="0"/>
        <v>0</v>
      </c>
      <c r="L9" s="162"/>
    </row>
    <row r="10" spans="2:12" ht="30" customHeight="1" x14ac:dyDescent="0.3">
      <c r="B10" s="33" t="str">
        <f t="shared" si="3"/>
        <v>LFldl</v>
      </c>
      <c r="C10" s="1">
        <f>IF(ISTEXT(D10),MAX($C$4:$C9)+1,"")</f>
        <v>6</v>
      </c>
      <c r="D10" s="192" t="s">
        <v>9</v>
      </c>
      <c r="E10" s="39" t="s">
        <v>938</v>
      </c>
      <c r="F10" s="357" t="s">
        <v>43</v>
      </c>
      <c r="G10" s="358" t="s">
        <v>69</v>
      </c>
      <c r="H10" s="366">
        <f>COUNTIFS(D:D,"=Crucial",F:F,"=Function Available")</f>
        <v>0</v>
      </c>
      <c r="I10" s="360">
        <f t="shared" si="1"/>
        <v>3</v>
      </c>
      <c r="J10" s="361">
        <f t="shared" si="2"/>
        <v>0</v>
      </c>
      <c r="K10" s="362">
        <f t="shared" si="0"/>
        <v>0</v>
      </c>
      <c r="L10" s="162"/>
    </row>
    <row r="11" spans="2:12" ht="30" customHeight="1" x14ac:dyDescent="0.3">
      <c r="B11" s="33" t="str">
        <f t="shared" si="3"/>
        <v>LFldl</v>
      </c>
      <c r="C11" s="1">
        <f>IF(ISTEXT(D11),MAX($C$4:$C10)+1,"")</f>
        <v>7</v>
      </c>
      <c r="D11" s="192" t="s">
        <v>9</v>
      </c>
      <c r="E11" s="39" t="s">
        <v>1098</v>
      </c>
      <c r="F11" s="357" t="s">
        <v>43</v>
      </c>
      <c r="G11" s="358" t="s">
        <v>71</v>
      </c>
      <c r="H11" s="366">
        <f>COUNTIFS(D:D,"=Crucial",F:F,"=Function Not Available")</f>
        <v>0</v>
      </c>
      <c r="I11" s="360">
        <f t="shared" si="1"/>
        <v>3</v>
      </c>
      <c r="J11" s="361">
        <f t="shared" si="2"/>
        <v>0</v>
      </c>
      <c r="K11" s="362">
        <f t="shared" si="0"/>
        <v>0</v>
      </c>
      <c r="L11" s="162"/>
    </row>
    <row r="12" spans="2:12" ht="30" customHeight="1" x14ac:dyDescent="0.3">
      <c r="B12" s="33" t="str">
        <f t="shared" si="3"/>
        <v>LFldl</v>
      </c>
      <c r="C12" s="1">
        <f>IF(ISTEXT(D12),MAX($C$4:$C11)+1,"")</f>
        <v>8</v>
      </c>
      <c r="D12" s="192" t="s">
        <v>9</v>
      </c>
      <c r="E12" s="39" t="s">
        <v>1099</v>
      </c>
      <c r="F12" s="357" t="s">
        <v>43</v>
      </c>
      <c r="G12" s="358" t="s">
        <v>73</v>
      </c>
      <c r="H12" s="366">
        <f>COUNTIFS(D:D,"=Crucial",F:F,"=Exception")</f>
        <v>0</v>
      </c>
      <c r="I12" s="360">
        <f t="shared" si="1"/>
        <v>3</v>
      </c>
      <c r="J12" s="361">
        <f t="shared" si="2"/>
        <v>0</v>
      </c>
      <c r="K12" s="362">
        <f t="shared" si="0"/>
        <v>0</v>
      </c>
      <c r="L12" s="162"/>
    </row>
    <row r="13" spans="2:12" ht="30" customHeight="1" x14ac:dyDescent="0.3">
      <c r="B13" s="33" t="str">
        <f t="shared" si="3"/>
        <v>LFldl</v>
      </c>
      <c r="C13" s="1">
        <f>IF(ISTEXT(D13),MAX($C$4:$C12)+1,"")</f>
        <v>9</v>
      </c>
      <c r="D13" s="192" t="s">
        <v>9</v>
      </c>
      <c r="E13" s="39" t="s">
        <v>1100</v>
      </c>
      <c r="F13" s="357" t="s">
        <v>43</v>
      </c>
      <c r="G13" s="367" t="s">
        <v>75</v>
      </c>
      <c r="H13" s="368">
        <f>COUNTIFS(D:D,"=Important",F:F,"=Select From Drop Down")</f>
        <v>3</v>
      </c>
      <c r="I13" s="360">
        <f t="shared" si="1"/>
        <v>3</v>
      </c>
      <c r="J13" s="361">
        <f t="shared" si="2"/>
        <v>0</v>
      </c>
      <c r="K13" s="362">
        <f t="shared" si="0"/>
        <v>0</v>
      </c>
      <c r="L13" s="162"/>
    </row>
    <row r="14" spans="2:12" ht="41.4" x14ac:dyDescent="0.3">
      <c r="B14" s="33" t="str">
        <f t="shared" si="3"/>
        <v>LFldl</v>
      </c>
      <c r="C14" s="1">
        <f>IF(ISTEXT(D14),MAX($C$4:$C13)+1,"")</f>
        <v>10</v>
      </c>
      <c r="D14" s="192" t="s">
        <v>9</v>
      </c>
      <c r="E14" s="40" t="s">
        <v>1101</v>
      </c>
      <c r="F14" s="357" t="s">
        <v>43</v>
      </c>
      <c r="G14" s="367" t="s">
        <v>77</v>
      </c>
      <c r="H14" s="368">
        <f>COUNTIFS(D:D,"=Important",F:F,"=Function Available")</f>
        <v>0</v>
      </c>
      <c r="I14" s="360">
        <f t="shared" si="1"/>
        <v>3</v>
      </c>
      <c r="J14" s="361">
        <f t="shared" si="2"/>
        <v>0</v>
      </c>
      <c r="K14" s="362">
        <f t="shared" si="0"/>
        <v>0</v>
      </c>
      <c r="L14" s="162"/>
    </row>
    <row r="15" spans="2:12" ht="30" customHeight="1" x14ac:dyDescent="0.3">
      <c r="B15" s="33" t="str">
        <f t="shared" si="3"/>
        <v>LFldl</v>
      </c>
      <c r="C15" s="1">
        <f>IF(ISTEXT(D15),MAX($C$4:$C14)+1,"")</f>
        <v>11</v>
      </c>
      <c r="D15" s="192" t="s">
        <v>10</v>
      </c>
      <c r="E15" s="40" t="s">
        <v>1102</v>
      </c>
      <c r="F15" s="357" t="s">
        <v>43</v>
      </c>
      <c r="G15" s="358" t="s">
        <v>80</v>
      </c>
      <c r="H15" s="366">
        <f>COUNTIFS(D:D,"=Important",F:F,"=Function Not Available")</f>
        <v>0</v>
      </c>
      <c r="I15" s="369">
        <f t="shared" si="1"/>
        <v>2</v>
      </c>
      <c r="J15" s="370">
        <f t="shared" si="2"/>
        <v>0</v>
      </c>
      <c r="K15" s="362">
        <f t="shared" si="0"/>
        <v>0</v>
      </c>
      <c r="L15" s="162"/>
    </row>
    <row r="16" spans="2:12" ht="30" customHeight="1" x14ac:dyDescent="0.3">
      <c r="B16" s="33" t="str">
        <f t="shared" si="3"/>
        <v>LFldl</v>
      </c>
      <c r="C16" s="1">
        <f>IF(ISTEXT(D16),MAX($C$4:$C15)+1,"")</f>
        <v>12</v>
      </c>
      <c r="D16" s="192" t="s">
        <v>9</v>
      </c>
      <c r="E16" s="40" t="s">
        <v>1103</v>
      </c>
      <c r="F16" s="357" t="s">
        <v>43</v>
      </c>
      <c r="G16" s="358" t="s">
        <v>82</v>
      </c>
      <c r="H16" s="366">
        <f>COUNTIFS(D:D,"=Important",F:F,"=Exception")</f>
        <v>0</v>
      </c>
      <c r="I16" s="369">
        <f t="shared" si="1"/>
        <v>3</v>
      </c>
      <c r="J16" s="370">
        <f t="shared" si="2"/>
        <v>0</v>
      </c>
      <c r="K16" s="362">
        <f t="shared" si="0"/>
        <v>0</v>
      </c>
      <c r="L16" s="162"/>
    </row>
    <row r="17" spans="2:12" ht="30" customHeight="1" x14ac:dyDescent="0.3">
      <c r="B17" s="33" t="str">
        <f t="shared" si="3"/>
        <v>LFldl</v>
      </c>
      <c r="C17" s="1">
        <f>IF(ISTEXT(D17),MAX($C$4:$C16)+1,"")</f>
        <v>13</v>
      </c>
      <c r="D17" s="192" t="s">
        <v>10</v>
      </c>
      <c r="E17" s="40" t="s">
        <v>1104</v>
      </c>
      <c r="F17" s="357" t="s">
        <v>43</v>
      </c>
      <c r="G17" s="358" t="s">
        <v>84</v>
      </c>
      <c r="H17" s="366">
        <f>COUNTIFS(D:D,"=Minimal",F:F,"=Select From Drop Down")</f>
        <v>0</v>
      </c>
      <c r="I17" s="369">
        <f t="shared" si="1"/>
        <v>2</v>
      </c>
      <c r="J17" s="370">
        <f t="shared" si="2"/>
        <v>0</v>
      </c>
      <c r="K17" s="362">
        <f t="shared" si="0"/>
        <v>0</v>
      </c>
      <c r="L17" s="162"/>
    </row>
    <row r="18" spans="2:12" ht="30" customHeight="1" x14ac:dyDescent="0.3">
      <c r="B18" s="33" t="str">
        <f t="shared" si="3"/>
        <v>LFldl</v>
      </c>
      <c r="C18" s="1">
        <f>IF(ISTEXT(D18),MAX($C$4:$C17)+1,"")</f>
        <v>14</v>
      </c>
      <c r="D18" s="192" t="s">
        <v>9</v>
      </c>
      <c r="E18" s="40" t="s">
        <v>1105</v>
      </c>
      <c r="F18" s="357" t="s">
        <v>43</v>
      </c>
      <c r="G18" s="358" t="s">
        <v>86</v>
      </c>
      <c r="H18" s="366">
        <f>COUNTIFS(D:D,"=Minimal",F:F,"=Function Available")</f>
        <v>0</v>
      </c>
      <c r="I18" s="369">
        <f t="shared" si="1"/>
        <v>3</v>
      </c>
      <c r="J18" s="370">
        <f t="shared" si="2"/>
        <v>0</v>
      </c>
      <c r="K18" s="362">
        <f t="shared" si="0"/>
        <v>0</v>
      </c>
      <c r="L18" s="162"/>
    </row>
    <row r="19" spans="2:12" ht="30" customHeight="1" x14ac:dyDescent="0.3">
      <c r="B19" s="33" t="str">
        <f t="shared" si="3"/>
        <v>LFldl</v>
      </c>
      <c r="C19" s="1">
        <f>IF(ISTEXT(D19),MAX($C$4:$C18)+1,"")</f>
        <v>15</v>
      </c>
      <c r="D19" s="192" t="s">
        <v>9</v>
      </c>
      <c r="E19" s="40" t="s">
        <v>1106</v>
      </c>
      <c r="F19" s="357" t="s">
        <v>43</v>
      </c>
      <c r="G19" s="358" t="s">
        <v>87</v>
      </c>
      <c r="H19" s="366">
        <f>COUNTIFS(D:D,"=Minimal",F:F,"=Function Not Available")</f>
        <v>0</v>
      </c>
      <c r="I19" s="369">
        <f t="shared" si="1"/>
        <v>3</v>
      </c>
      <c r="J19" s="370">
        <f t="shared" si="2"/>
        <v>0</v>
      </c>
      <c r="K19" s="362">
        <f t="shared" si="0"/>
        <v>0</v>
      </c>
      <c r="L19" s="162"/>
    </row>
    <row r="20" spans="2:12" ht="30" customHeight="1" x14ac:dyDescent="0.3">
      <c r="B20" s="33" t="str">
        <f t="shared" si="3"/>
        <v>LFldl</v>
      </c>
      <c r="C20" s="1">
        <f>IF(ISTEXT(D20),MAX($C$4:$C19)+1,"")</f>
        <v>16</v>
      </c>
      <c r="D20" s="192" t="s">
        <v>9</v>
      </c>
      <c r="E20" s="40" t="s">
        <v>1107</v>
      </c>
      <c r="F20" s="357" t="s">
        <v>43</v>
      </c>
      <c r="G20" s="358" t="s">
        <v>88</v>
      </c>
      <c r="H20" s="366">
        <f>COUNTIFS(D:D,"=Minimal",F:F,"=Exception")</f>
        <v>0</v>
      </c>
      <c r="I20" s="369">
        <f t="shared" si="1"/>
        <v>3</v>
      </c>
      <c r="J20" s="370">
        <f t="shared" si="2"/>
        <v>0</v>
      </c>
      <c r="K20" s="362">
        <f t="shared" si="0"/>
        <v>0</v>
      </c>
      <c r="L20" s="162"/>
    </row>
    <row r="21" spans="2:12" ht="30" customHeight="1" x14ac:dyDescent="0.3">
      <c r="B21" s="33" t="str">
        <f t="shared" si="3"/>
        <v>LFldl</v>
      </c>
      <c r="C21" s="1">
        <f>IF(ISTEXT(D21),MAX($C$4:$C20)+1,"")</f>
        <v>17</v>
      </c>
      <c r="D21" s="192" t="s">
        <v>9</v>
      </c>
      <c r="E21" s="40" t="s">
        <v>1108</v>
      </c>
      <c r="F21" s="357" t="s">
        <v>43</v>
      </c>
      <c r="G21" s="358"/>
      <c r="H21" s="365"/>
      <c r="I21" s="369">
        <f t="shared" si="1"/>
        <v>3</v>
      </c>
      <c r="J21" s="370">
        <f t="shared" si="2"/>
        <v>0</v>
      </c>
      <c r="K21" s="362">
        <f t="shared" si="0"/>
        <v>0</v>
      </c>
      <c r="L21" s="162"/>
    </row>
    <row r="22" spans="2:12" ht="30" customHeight="1" x14ac:dyDescent="0.3">
      <c r="B22" s="33" t="str">
        <f t="shared" si="3"/>
        <v>LFldl</v>
      </c>
      <c r="C22" s="1">
        <f>IF(ISTEXT(D22),MAX($C$4:$C21)+1,"")</f>
        <v>18</v>
      </c>
      <c r="D22" s="192" t="s">
        <v>9</v>
      </c>
      <c r="E22" s="40" t="s">
        <v>1109</v>
      </c>
      <c r="F22" s="357" t="s">
        <v>43</v>
      </c>
      <c r="G22" s="358"/>
      <c r="H22" s="365"/>
      <c r="I22" s="369">
        <f t="shared" si="1"/>
        <v>3</v>
      </c>
      <c r="J22" s="370">
        <f t="shared" si="2"/>
        <v>0</v>
      </c>
      <c r="K22" s="362">
        <f t="shared" si="0"/>
        <v>0</v>
      </c>
      <c r="L22" s="162"/>
    </row>
    <row r="23" spans="2:12" ht="30" customHeight="1" x14ac:dyDescent="0.3">
      <c r="B23" s="33" t="str">
        <f t="shared" si="3"/>
        <v>LFldl</v>
      </c>
      <c r="C23" s="1">
        <f>IF(ISTEXT(D23),MAX($C$4:$C22)+1,"")</f>
        <v>19</v>
      </c>
      <c r="D23" s="192" t="s">
        <v>9</v>
      </c>
      <c r="E23" s="40" t="s">
        <v>1110</v>
      </c>
      <c r="F23" s="357" t="s">
        <v>43</v>
      </c>
      <c r="G23" s="358"/>
      <c r="H23" s="365"/>
      <c r="I23" s="369">
        <f t="shared" si="1"/>
        <v>3</v>
      </c>
      <c r="J23" s="370">
        <f t="shared" si="2"/>
        <v>0</v>
      </c>
      <c r="K23" s="362">
        <f t="shared" si="0"/>
        <v>0</v>
      </c>
      <c r="L23" s="162"/>
    </row>
    <row r="24" spans="2:12" ht="30" customHeight="1" x14ac:dyDescent="0.3">
      <c r="B24" s="33" t="str">
        <f t="shared" si="3"/>
        <v>LFldl</v>
      </c>
      <c r="C24" s="1">
        <f>IF(ISTEXT(D24),MAX($C$4:$C23)+1,"")</f>
        <v>20</v>
      </c>
      <c r="D24" s="192" t="s">
        <v>9</v>
      </c>
      <c r="E24" s="37" t="s">
        <v>1111</v>
      </c>
      <c r="F24" s="357" t="s">
        <v>43</v>
      </c>
      <c r="G24" s="358"/>
      <c r="H24" s="365"/>
      <c r="I24" s="369">
        <f t="shared" si="1"/>
        <v>3</v>
      </c>
      <c r="J24" s="370">
        <f t="shared" si="2"/>
        <v>0</v>
      </c>
      <c r="K24" s="362">
        <f t="shared" si="0"/>
        <v>0</v>
      </c>
      <c r="L24" s="162"/>
    </row>
    <row r="25" spans="2:12" ht="30" customHeight="1" x14ac:dyDescent="0.3">
      <c r="B25" s="33" t="str">
        <f t="shared" si="3"/>
        <v>LFldl</v>
      </c>
      <c r="C25" s="1">
        <f>IF(ISTEXT(D25),MAX($C$4:$C24)+1,"")</f>
        <v>21</v>
      </c>
      <c r="D25" s="192" t="s">
        <v>9</v>
      </c>
      <c r="E25" s="37" t="s">
        <v>1112</v>
      </c>
      <c r="F25" s="357" t="s">
        <v>43</v>
      </c>
      <c r="G25" s="389"/>
      <c r="H25" s="403"/>
      <c r="I25" s="372">
        <f t="shared" si="1"/>
        <v>3</v>
      </c>
      <c r="J25" s="373">
        <f t="shared" si="2"/>
        <v>0</v>
      </c>
      <c r="K25" s="362">
        <f t="shared" si="0"/>
        <v>0</v>
      </c>
      <c r="L25" s="162"/>
    </row>
    <row r="26" spans="2:12" ht="30" customHeight="1" x14ac:dyDescent="0.3">
      <c r="B26" s="33" t="str">
        <f t="shared" si="3"/>
        <v>LFldl</v>
      </c>
      <c r="C26" s="1">
        <f>IF(ISTEXT(D26),MAX($C$4:$C25)+1,"")</f>
        <v>22</v>
      </c>
      <c r="D26" s="192" t="s">
        <v>10</v>
      </c>
      <c r="E26" s="37" t="s">
        <v>1113</v>
      </c>
      <c r="F26" s="357" t="s">
        <v>43</v>
      </c>
      <c r="G26" s="367"/>
      <c r="H26" s="405"/>
      <c r="I26" s="360">
        <f t="shared" si="1"/>
        <v>2</v>
      </c>
      <c r="J26" s="361">
        <f t="shared" si="2"/>
        <v>0</v>
      </c>
      <c r="K26" s="362">
        <f t="shared" si="0"/>
        <v>0</v>
      </c>
      <c r="L26" s="162"/>
    </row>
    <row r="27" spans="2:12" ht="30" customHeight="1" x14ac:dyDescent="0.3">
      <c r="B27" s="33" t="str">
        <f t="shared" si="3"/>
        <v>LFldl</v>
      </c>
      <c r="C27" s="1">
        <f>IF(ISTEXT(D27),MAX($C$4:$C26)+1,"")</f>
        <v>23</v>
      </c>
      <c r="D27" s="192" t="s">
        <v>9</v>
      </c>
      <c r="E27" s="37" t="s">
        <v>837</v>
      </c>
      <c r="F27" s="357" t="s">
        <v>43</v>
      </c>
      <c r="G27" s="358"/>
      <c r="H27" s="365"/>
      <c r="I27" s="369">
        <f t="shared" si="1"/>
        <v>3</v>
      </c>
      <c r="J27" s="370">
        <f t="shared" si="2"/>
        <v>0</v>
      </c>
      <c r="K27" s="362">
        <f t="shared" si="0"/>
        <v>0</v>
      </c>
      <c r="L27" s="162"/>
    </row>
    <row r="28" spans="2:12" ht="30" customHeight="1" x14ac:dyDescent="0.3">
      <c r="B28" s="33" t="str">
        <f t="shared" si="3"/>
        <v>LFldl</v>
      </c>
      <c r="C28" s="1">
        <f>IF(ISTEXT(D28),MAX($C$4:$C27)+1,"")</f>
        <v>24</v>
      </c>
      <c r="D28" s="192" t="s">
        <v>9</v>
      </c>
      <c r="E28" s="37" t="s">
        <v>838</v>
      </c>
      <c r="F28" s="357" t="s">
        <v>43</v>
      </c>
      <c r="G28" s="389"/>
      <c r="H28" s="403"/>
      <c r="I28" s="372">
        <f t="shared" si="1"/>
        <v>3</v>
      </c>
      <c r="J28" s="373">
        <f t="shared" si="2"/>
        <v>0</v>
      </c>
      <c r="K28" s="362">
        <f t="shared" si="0"/>
        <v>0</v>
      </c>
      <c r="L28" s="162"/>
    </row>
    <row r="29" spans="2:12" ht="30" customHeight="1" x14ac:dyDescent="0.3">
      <c r="B29" s="35" t="str">
        <f>IF(C29="","",$B$4)</f>
        <v/>
      </c>
      <c r="C29" s="35" t="str">
        <f>IF(ISTEXT(D29),MAX($C$7:$C28)+1,"")</f>
        <v/>
      </c>
      <c r="D29" s="2"/>
      <c r="E29" s="38" t="s">
        <v>1114</v>
      </c>
      <c r="F29" s="86"/>
      <c r="G29" s="28"/>
      <c r="H29" s="28"/>
      <c r="I29" s="28"/>
      <c r="J29" s="28"/>
      <c r="K29" s="28"/>
      <c r="L29" s="28"/>
    </row>
    <row r="30" spans="2:12" ht="30" customHeight="1" x14ac:dyDescent="0.3">
      <c r="B30" s="33" t="str">
        <f t="shared" si="3"/>
        <v>LFldl</v>
      </c>
      <c r="C30" s="1">
        <f>IF(ISTEXT(D30),MAX($C$4:$C28)+1,"")</f>
        <v>25</v>
      </c>
      <c r="D30" s="192" t="s">
        <v>9</v>
      </c>
      <c r="E30" s="41" t="s">
        <v>1096</v>
      </c>
      <c r="F30" s="357" t="s">
        <v>43</v>
      </c>
      <c r="G30" s="367"/>
      <c r="H30" s="405"/>
      <c r="I30" s="360">
        <f t="shared" si="1"/>
        <v>3</v>
      </c>
      <c r="J30" s="361">
        <f t="shared" si="2"/>
        <v>0</v>
      </c>
      <c r="K30" s="362">
        <f t="shared" si="0"/>
        <v>0</v>
      </c>
      <c r="L30" s="162"/>
    </row>
    <row r="31" spans="2:12" ht="30" customHeight="1" x14ac:dyDescent="0.3">
      <c r="B31" s="33" t="str">
        <f t="shared" si="3"/>
        <v>LFldl</v>
      </c>
      <c r="C31" s="1">
        <f>IF(ISTEXT(D31),MAX($C$4:$C30)+1,"")</f>
        <v>26</v>
      </c>
      <c r="D31" s="192" t="s">
        <v>9</v>
      </c>
      <c r="E31" s="39" t="s">
        <v>1115</v>
      </c>
      <c r="F31" s="357" t="s">
        <v>43</v>
      </c>
      <c r="G31" s="358"/>
      <c r="H31" s="365"/>
      <c r="I31" s="369">
        <f t="shared" si="1"/>
        <v>3</v>
      </c>
      <c r="J31" s="370">
        <f t="shared" si="2"/>
        <v>0</v>
      </c>
      <c r="K31" s="362">
        <f t="shared" si="0"/>
        <v>0</v>
      </c>
      <c r="L31" s="162"/>
    </row>
    <row r="32" spans="2:12" ht="30" customHeight="1" x14ac:dyDescent="0.3">
      <c r="B32" s="33" t="str">
        <f t="shared" ref="B32:B37" si="4">IF(C32="","",$B$4)</f>
        <v>LFldl</v>
      </c>
      <c r="C32" s="1">
        <f>IF(ISTEXT(D32),MAX($C$4:$C31)+1,"")</f>
        <v>27</v>
      </c>
      <c r="D32" s="192" t="s">
        <v>9</v>
      </c>
      <c r="E32" s="39" t="s">
        <v>1097</v>
      </c>
      <c r="F32" s="357" t="s">
        <v>43</v>
      </c>
      <c r="G32" s="358"/>
      <c r="H32" s="365"/>
      <c r="I32" s="369">
        <f t="shared" si="1"/>
        <v>3</v>
      </c>
      <c r="J32" s="370">
        <f t="shared" si="2"/>
        <v>0</v>
      </c>
      <c r="K32" s="362">
        <f t="shared" si="0"/>
        <v>0</v>
      </c>
      <c r="L32" s="162"/>
    </row>
    <row r="33" spans="2:12" ht="30" customHeight="1" x14ac:dyDescent="0.3">
      <c r="B33" s="33" t="str">
        <f t="shared" si="4"/>
        <v>LFldl</v>
      </c>
      <c r="C33" s="1">
        <f>IF(ISTEXT(D33),MAX($C$4:$C32)+1,"")</f>
        <v>28</v>
      </c>
      <c r="D33" s="192" t="s">
        <v>9</v>
      </c>
      <c r="E33" s="39" t="s">
        <v>1116</v>
      </c>
      <c r="F33" s="357" t="s">
        <v>43</v>
      </c>
      <c r="G33" s="358"/>
      <c r="H33" s="365"/>
      <c r="I33" s="369">
        <f t="shared" si="1"/>
        <v>3</v>
      </c>
      <c r="J33" s="370">
        <f t="shared" si="2"/>
        <v>0</v>
      </c>
      <c r="K33" s="362">
        <f t="shared" si="0"/>
        <v>0</v>
      </c>
      <c r="L33" s="162"/>
    </row>
    <row r="34" spans="2:12" ht="30" customHeight="1" x14ac:dyDescent="0.3">
      <c r="B34" s="33" t="str">
        <f t="shared" si="4"/>
        <v>LFldl</v>
      </c>
      <c r="C34" s="1">
        <f>IF(ISTEXT(D34),MAX($C$4:$C33)+1,"")</f>
        <v>29</v>
      </c>
      <c r="D34" s="192" t="s">
        <v>9</v>
      </c>
      <c r="E34" s="39" t="s">
        <v>1117</v>
      </c>
      <c r="F34" s="357" t="s">
        <v>43</v>
      </c>
      <c r="G34" s="358"/>
      <c r="H34" s="365"/>
      <c r="I34" s="369">
        <f t="shared" si="1"/>
        <v>3</v>
      </c>
      <c r="J34" s="370">
        <f t="shared" si="2"/>
        <v>0</v>
      </c>
      <c r="K34" s="362">
        <f t="shared" si="0"/>
        <v>0</v>
      </c>
      <c r="L34" s="162"/>
    </row>
    <row r="35" spans="2:12" ht="30" customHeight="1" x14ac:dyDescent="0.3">
      <c r="B35" s="33" t="str">
        <f t="shared" si="4"/>
        <v>LFldl</v>
      </c>
      <c r="C35" s="1">
        <f>IF(ISTEXT(D35),MAX($C$4:$C34)+1,"")</f>
        <v>30</v>
      </c>
      <c r="D35" s="192" t="s">
        <v>9</v>
      </c>
      <c r="E35" s="39" t="s">
        <v>1118</v>
      </c>
      <c r="F35" s="357" t="s">
        <v>43</v>
      </c>
      <c r="G35" s="358"/>
      <c r="H35" s="365"/>
      <c r="I35" s="369">
        <f t="shared" si="1"/>
        <v>3</v>
      </c>
      <c r="J35" s="370">
        <f t="shared" si="2"/>
        <v>0</v>
      </c>
      <c r="K35" s="362">
        <f t="shared" si="0"/>
        <v>0</v>
      </c>
      <c r="L35" s="162"/>
    </row>
    <row r="36" spans="2:12" ht="30" customHeight="1" x14ac:dyDescent="0.3">
      <c r="B36" s="33" t="str">
        <f t="shared" si="4"/>
        <v>LFldl</v>
      </c>
      <c r="C36" s="1">
        <f>IF(ISTEXT(D36),MAX($C$4:$C35)+1,"")</f>
        <v>31</v>
      </c>
      <c r="D36" s="192" t="s">
        <v>9</v>
      </c>
      <c r="E36" s="39" t="s">
        <v>1119</v>
      </c>
      <c r="F36" s="357" t="s">
        <v>43</v>
      </c>
      <c r="G36" s="358"/>
      <c r="H36" s="365"/>
      <c r="I36" s="369">
        <f t="shared" si="1"/>
        <v>3</v>
      </c>
      <c r="J36" s="370">
        <f t="shared" si="2"/>
        <v>0</v>
      </c>
      <c r="K36" s="362">
        <f t="shared" si="0"/>
        <v>0</v>
      </c>
      <c r="L36" s="162"/>
    </row>
    <row r="37" spans="2:12" ht="30" customHeight="1" x14ac:dyDescent="0.3">
      <c r="B37" s="33" t="str">
        <f t="shared" si="4"/>
        <v>LFldl</v>
      </c>
      <c r="C37" s="1">
        <f>IF(ISTEXT(D37),MAX($C$4:$C36)+1,"")</f>
        <v>32</v>
      </c>
      <c r="D37" s="192" t="s">
        <v>9</v>
      </c>
      <c r="E37" s="39" t="s">
        <v>938</v>
      </c>
      <c r="F37" s="357" t="s">
        <v>43</v>
      </c>
      <c r="G37" s="358"/>
      <c r="H37" s="365"/>
      <c r="I37" s="369">
        <f t="shared" si="1"/>
        <v>3</v>
      </c>
      <c r="J37" s="370">
        <f t="shared" si="2"/>
        <v>0</v>
      </c>
      <c r="K37" s="362">
        <f t="shared" si="0"/>
        <v>0</v>
      </c>
      <c r="L37" s="162"/>
    </row>
    <row r="38" spans="2:12" ht="13.2" customHeight="1" x14ac:dyDescent="0.3">
      <c r="E38" s="46"/>
    </row>
    <row r="39" spans="2:12" ht="30" hidden="1" customHeight="1" x14ac:dyDescent="0.3">
      <c r="E39" s="46"/>
    </row>
    <row r="40" spans="2:12" ht="30" hidden="1" customHeight="1" x14ac:dyDescent="0.3">
      <c r="E40" s="46"/>
    </row>
    <row r="41" spans="2:12" ht="30" hidden="1" customHeight="1" x14ac:dyDescent="0.3">
      <c r="E41" s="46"/>
    </row>
    <row r="42" spans="2:12" ht="30" hidden="1" customHeight="1" x14ac:dyDescent="0.3">
      <c r="E42" s="46"/>
    </row>
    <row r="43" spans="2:12" ht="30" hidden="1" customHeight="1" x14ac:dyDescent="0.3">
      <c r="E43" s="46"/>
    </row>
    <row r="44" spans="2:12" ht="30" hidden="1" customHeight="1" x14ac:dyDescent="0.3">
      <c r="E44" s="46"/>
    </row>
    <row r="45" spans="2:12" ht="30" hidden="1" customHeight="1" x14ac:dyDescent="0.3">
      <c r="E45" s="46"/>
    </row>
    <row r="46" spans="2:12" ht="30" hidden="1" customHeight="1" x14ac:dyDescent="0.3">
      <c r="E46" s="46"/>
    </row>
    <row r="47" spans="2:12" ht="30" hidden="1" customHeight="1" x14ac:dyDescent="0.3">
      <c r="E47" s="46"/>
    </row>
    <row r="48" spans="2:12" ht="30" hidden="1" customHeight="1" x14ac:dyDescent="0.3">
      <c r="E48" s="46"/>
    </row>
    <row r="49" spans="5:5" ht="30" hidden="1" customHeight="1" x14ac:dyDescent="0.3">
      <c r="E49" s="46"/>
    </row>
    <row r="50" spans="5:5" ht="30" hidden="1" customHeight="1" x14ac:dyDescent="0.3">
      <c r="E50" s="46"/>
    </row>
    <row r="51" spans="5:5" ht="30" hidden="1" customHeight="1" x14ac:dyDescent="0.3">
      <c r="E51" s="46"/>
    </row>
    <row r="52" spans="5:5" ht="30" hidden="1" customHeight="1" x14ac:dyDescent="0.3">
      <c r="E52" s="46"/>
    </row>
    <row r="53" spans="5:5" ht="30" hidden="1" customHeight="1" x14ac:dyDescent="0.3">
      <c r="E53" s="46"/>
    </row>
    <row r="54" spans="5:5" ht="30" hidden="1" customHeight="1" x14ac:dyDescent="0.3">
      <c r="E54" s="46"/>
    </row>
    <row r="55" spans="5:5" ht="30" hidden="1" customHeight="1" x14ac:dyDescent="0.3">
      <c r="E55" s="46"/>
    </row>
    <row r="56" spans="5:5" ht="30" hidden="1" customHeight="1" x14ac:dyDescent="0.3">
      <c r="E56" s="46"/>
    </row>
    <row r="57" spans="5:5" ht="30" hidden="1" customHeight="1" x14ac:dyDescent="0.3">
      <c r="E57" s="46"/>
    </row>
    <row r="58" spans="5:5" ht="30" hidden="1" customHeight="1" x14ac:dyDescent="0.3">
      <c r="E58" s="46"/>
    </row>
    <row r="59" spans="5:5" ht="30" hidden="1" customHeight="1" x14ac:dyDescent="0.3">
      <c r="E59" s="46"/>
    </row>
    <row r="60" spans="5:5" ht="30" hidden="1" customHeight="1" x14ac:dyDescent="0.3">
      <c r="E60" s="46"/>
    </row>
    <row r="61" spans="5:5" ht="30" hidden="1" customHeight="1" x14ac:dyDescent="0.3">
      <c r="E61" s="46"/>
    </row>
    <row r="62" spans="5:5" ht="30" hidden="1" customHeight="1" x14ac:dyDescent="0.3">
      <c r="E62" s="46"/>
    </row>
    <row r="63" spans="5:5" ht="30" hidden="1" customHeight="1" x14ac:dyDescent="0.3">
      <c r="E63" s="46"/>
    </row>
    <row r="64" spans="5:5" ht="30" hidden="1" customHeight="1" x14ac:dyDescent="0.3">
      <c r="E64" s="46"/>
    </row>
    <row r="65" spans="5:5" ht="30" hidden="1" customHeight="1" x14ac:dyDescent="0.3">
      <c r="E65" s="46"/>
    </row>
    <row r="66" spans="5:5" ht="30" hidden="1" customHeight="1" x14ac:dyDescent="0.3">
      <c r="E66" s="46"/>
    </row>
    <row r="67" spans="5:5" ht="30" hidden="1" customHeight="1" x14ac:dyDescent="0.3">
      <c r="E67" s="46"/>
    </row>
    <row r="68" spans="5:5" ht="30" hidden="1" customHeight="1" x14ac:dyDescent="0.3">
      <c r="E68" s="46"/>
    </row>
    <row r="69" spans="5:5" ht="30" hidden="1" customHeight="1" x14ac:dyDescent="0.3">
      <c r="E69" s="46"/>
    </row>
    <row r="70" spans="5:5" ht="30" hidden="1" customHeight="1" x14ac:dyDescent="0.3">
      <c r="E70" s="46"/>
    </row>
    <row r="71" spans="5:5" ht="30" hidden="1" customHeight="1" x14ac:dyDescent="0.3">
      <c r="E71" s="46"/>
    </row>
    <row r="72" spans="5:5" ht="30" hidden="1" customHeight="1" x14ac:dyDescent="0.3">
      <c r="E72" s="46"/>
    </row>
    <row r="73" spans="5:5" ht="30" hidden="1" customHeight="1" x14ac:dyDescent="0.3">
      <c r="E73" s="46"/>
    </row>
    <row r="74" spans="5:5" ht="30" hidden="1" customHeight="1" x14ac:dyDescent="0.3">
      <c r="E74" s="46"/>
    </row>
    <row r="75" spans="5:5" ht="30" hidden="1" customHeight="1" x14ac:dyDescent="0.3">
      <c r="E75" s="46"/>
    </row>
    <row r="76" spans="5:5" ht="30" hidden="1" customHeight="1" x14ac:dyDescent="0.3">
      <c r="E76" s="46"/>
    </row>
    <row r="77" spans="5:5" ht="30" hidden="1" customHeight="1" x14ac:dyDescent="0.3">
      <c r="E77" s="46"/>
    </row>
    <row r="78" spans="5:5" ht="30" hidden="1" customHeight="1" x14ac:dyDescent="0.3">
      <c r="E78" s="46"/>
    </row>
    <row r="79" spans="5:5" ht="30" hidden="1" customHeight="1" x14ac:dyDescent="0.3">
      <c r="E79" s="46"/>
    </row>
    <row r="80" spans="5:5" ht="30" hidden="1" customHeight="1" x14ac:dyDescent="0.3">
      <c r="E80" s="46"/>
    </row>
    <row r="81" spans="5:5" ht="30" hidden="1" customHeight="1" x14ac:dyDescent="0.3">
      <c r="E81" s="46"/>
    </row>
    <row r="82" spans="5:5" ht="30" hidden="1" customHeight="1" x14ac:dyDescent="0.3">
      <c r="E82" s="46"/>
    </row>
    <row r="83" spans="5:5" ht="30" hidden="1" customHeight="1" x14ac:dyDescent="0.3">
      <c r="E83" s="46"/>
    </row>
    <row r="84" spans="5:5" ht="30" hidden="1" customHeight="1" x14ac:dyDescent="0.3">
      <c r="E84" s="46"/>
    </row>
    <row r="85" spans="5:5" ht="30" hidden="1" customHeight="1" x14ac:dyDescent="0.3">
      <c r="E85" s="46"/>
    </row>
    <row r="86" spans="5:5" ht="30" hidden="1" customHeight="1" x14ac:dyDescent="0.3">
      <c r="E86" s="46"/>
    </row>
    <row r="87" spans="5:5" ht="30" hidden="1" customHeight="1" x14ac:dyDescent="0.3">
      <c r="E87" s="46"/>
    </row>
    <row r="88" spans="5:5" ht="30" hidden="1" customHeight="1" x14ac:dyDescent="0.3">
      <c r="E88" s="46"/>
    </row>
    <row r="89" spans="5:5" ht="30" hidden="1" customHeight="1" x14ac:dyDescent="0.3">
      <c r="E89" s="46"/>
    </row>
    <row r="90" spans="5:5" ht="30" hidden="1" customHeight="1" x14ac:dyDescent="0.3">
      <c r="E90" s="46"/>
    </row>
    <row r="91" spans="5:5" ht="30" hidden="1" customHeight="1" x14ac:dyDescent="0.3">
      <c r="E91" s="46"/>
    </row>
    <row r="92" spans="5:5" ht="30" hidden="1" customHeight="1" x14ac:dyDescent="0.3">
      <c r="E92" s="46"/>
    </row>
    <row r="93" spans="5:5" ht="30" hidden="1" customHeight="1" x14ac:dyDescent="0.3">
      <c r="E93" s="46"/>
    </row>
    <row r="94" spans="5:5" ht="30" hidden="1" customHeight="1" x14ac:dyDescent="0.3">
      <c r="E94" s="46"/>
    </row>
    <row r="95" spans="5:5" ht="30" hidden="1" customHeight="1" x14ac:dyDescent="0.3">
      <c r="E95" s="46"/>
    </row>
    <row r="96" spans="5:5" ht="30" hidden="1" customHeight="1" x14ac:dyDescent="0.3">
      <c r="E96" s="46"/>
    </row>
    <row r="97" spans="5:5" ht="30" hidden="1" customHeight="1" x14ac:dyDescent="0.3">
      <c r="E97" s="46"/>
    </row>
    <row r="98" spans="5:5" ht="30" hidden="1" customHeight="1" x14ac:dyDescent="0.3">
      <c r="E98" s="46"/>
    </row>
    <row r="99" spans="5:5" ht="30" hidden="1" customHeight="1" x14ac:dyDescent="0.3">
      <c r="E99" s="46"/>
    </row>
    <row r="100" spans="5:5" ht="30" hidden="1" customHeight="1" x14ac:dyDescent="0.3">
      <c r="E100" s="46"/>
    </row>
    <row r="101" spans="5:5" ht="30" hidden="1" customHeight="1" x14ac:dyDescent="0.3">
      <c r="E101" s="46"/>
    </row>
    <row r="102" spans="5:5" ht="30" hidden="1" customHeight="1" x14ac:dyDescent="0.3">
      <c r="E102" s="46"/>
    </row>
    <row r="103" spans="5:5" ht="30" hidden="1" customHeight="1" x14ac:dyDescent="0.3">
      <c r="E103" s="46"/>
    </row>
    <row r="104" spans="5:5" ht="30" hidden="1" customHeight="1" x14ac:dyDescent="0.3">
      <c r="E104" s="46"/>
    </row>
    <row r="105" spans="5:5" ht="30" hidden="1" customHeight="1" x14ac:dyDescent="0.3">
      <c r="E105" s="46"/>
    </row>
    <row r="106" spans="5:5" ht="30" hidden="1" customHeight="1" x14ac:dyDescent="0.3"/>
    <row r="107" spans="5:5" ht="30" hidden="1" customHeight="1" x14ac:dyDescent="0.3"/>
    <row r="108" spans="5:5" ht="30" hidden="1" customHeight="1" x14ac:dyDescent="0.3"/>
    <row r="109" spans="5:5" ht="30" hidden="1" customHeight="1" x14ac:dyDescent="0.3"/>
    <row r="110" spans="5:5" ht="30" hidden="1" customHeight="1" x14ac:dyDescent="0.3"/>
    <row r="111" spans="5:5" ht="30" hidden="1" customHeight="1" x14ac:dyDescent="0.3"/>
    <row r="112" spans="5:5" ht="30" hidden="1" customHeight="1" x14ac:dyDescent="0.3"/>
  </sheetData>
  <sheetProtection algorithmName="SHA-512" hashValue="WkirtlrNYh2BJZiOom5a96qkzCIghMIyUBifwyj8wxzM3kGAMKtnEzeGzWDh5oqoMXUJtT09prB/vc+r/H55Ug==" saltValue="BPEiSeanXZgPRd+5jW/VkQ==" spinCount="100000" sheet="1" selectLockedCells="1"/>
  <conditionalFormatting sqref="D4:D5 D7:D28">
    <cfRule type="cellIs" dxfId="212" priority="4" operator="equal">
      <formula>"Important"</formula>
    </cfRule>
    <cfRule type="cellIs" dxfId="211" priority="5" operator="equal">
      <formula>"Crucial"</formula>
    </cfRule>
    <cfRule type="cellIs" dxfId="210" priority="6" operator="equal">
      <formula>"N/A"</formula>
    </cfRule>
  </conditionalFormatting>
  <conditionalFormatting sqref="D30:D37">
    <cfRule type="cellIs" dxfId="209" priority="1" operator="equal">
      <formula>"Important"</formula>
    </cfRule>
    <cfRule type="cellIs" dxfId="208" priority="2" operator="equal">
      <formula>"Crucial"</formula>
    </cfRule>
    <cfRule type="cellIs" dxfId="207" priority="3" operator="equal">
      <formula>"N/A"</formula>
    </cfRule>
  </conditionalFormatting>
  <conditionalFormatting sqref="F4:F37">
    <cfRule type="cellIs" dxfId="206" priority="10" operator="equal">
      <formula>"Function Not Available"</formula>
    </cfRule>
    <cfRule type="cellIs" dxfId="205" priority="11" operator="equal">
      <formula>"Function Available"</formula>
    </cfRule>
    <cfRule type="cellIs" dxfId="204" priority="12" operator="equal">
      <formula>"Exception"</formula>
    </cfRule>
  </conditionalFormatting>
  <dataValidations count="3">
    <dataValidation type="list" allowBlank="1" showInputMessage="1" showErrorMessage="1" errorTitle="Invalid specification type" error="Please enter a Specification type from the drop-down list." sqref="F7:F28 F30:F37" xr:uid="{00000000-0002-0000-1500-000000000000}">
      <formula1>AvailabilityType</formula1>
    </dataValidation>
    <dataValidation type="list" allowBlank="1" showInputMessage="1" showErrorMessage="1" sqref="D4:D5 D7:D28 D30:D37" xr:uid="{D39DC475-9DDB-4D97-9F99-BE2B01C1A4B0}">
      <formula1>SpecType</formula1>
    </dataValidation>
    <dataValidation type="list" allowBlank="1" showInputMessage="1" showErrorMessage="1" sqref="F4:F5" xr:uid="{00000000-0002-0000-15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C00"/>
  </sheetPr>
  <dimension ref="A1:M176"/>
  <sheetViews>
    <sheetView zoomScale="90" zoomScaleNormal="90" zoomScalePageLayoutView="70" workbookViewId="0">
      <selection activeCell="F4" sqref="F4"/>
    </sheetView>
  </sheetViews>
  <sheetFormatPr defaultColWidth="0" defaultRowHeight="14.4" zeroHeight="1" x14ac:dyDescent="0.3"/>
  <cols>
    <col min="1" max="1" width="0.44140625" customWidth="1"/>
    <col min="2" max="2" width="11.77734375" customWidth="1"/>
    <col min="3" max="3" width="11.44140625" customWidth="1"/>
    <col min="4" max="4" width="23.21875" customWidth="1"/>
    <col min="5" max="5" width="66.21875" customWidth="1"/>
    <col min="6" max="6" width="28.77734375" customWidth="1"/>
    <col min="7" max="7" width="15.44140625" style="31" hidden="1" customWidth="1"/>
    <col min="8" max="11" width="12.77734375" hidden="1" customWidth="1"/>
    <col min="12" max="12" width="49.44140625" customWidth="1"/>
    <col min="13" max="13" width="8.77734375" customWidth="1"/>
    <col min="14" max="16384" width="8.77734375" hidden="1"/>
  </cols>
  <sheetData>
    <row r="1" spans="2:12" ht="3.6" customHeight="1" x14ac:dyDescent="0.3"/>
    <row r="2" spans="2:12" ht="129" customHeight="1" thickBot="1" x14ac:dyDescent="0.35">
      <c r="B2" s="147" t="s">
        <v>44</v>
      </c>
      <c r="C2" s="148" t="s">
        <v>45</v>
      </c>
      <c r="D2" s="148" t="s">
        <v>46</v>
      </c>
      <c r="E2" s="148" t="s">
        <v>1120</v>
      </c>
      <c r="F2" s="148" t="s">
        <v>42</v>
      </c>
      <c r="G2" s="149" t="s">
        <v>48</v>
      </c>
      <c r="H2" s="149" t="s">
        <v>49</v>
      </c>
      <c r="I2" s="150" t="s">
        <v>50</v>
      </c>
      <c r="J2" s="150" t="s">
        <v>51</v>
      </c>
      <c r="K2" s="151" t="s">
        <v>14</v>
      </c>
      <c r="L2" s="152" t="s">
        <v>52</v>
      </c>
    </row>
    <row r="3" spans="2:12" ht="16.2" thickBot="1" x14ac:dyDescent="0.35">
      <c r="B3" s="7" t="s">
        <v>1121</v>
      </c>
      <c r="C3" s="7"/>
      <c r="D3" s="7"/>
      <c r="E3" s="7"/>
      <c r="F3" s="7"/>
      <c r="G3" s="30" t="s">
        <v>54</v>
      </c>
      <c r="H3" s="6">
        <f>COUNTA(D4:D477)</f>
        <v>72</v>
      </c>
      <c r="I3" s="19"/>
      <c r="J3" s="20" t="s">
        <v>55</v>
      </c>
      <c r="K3" s="21">
        <f>SUM(K4:K477)</f>
        <v>0</v>
      </c>
      <c r="L3" s="7"/>
    </row>
    <row r="4" spans="2:12" ht="30" customHeight="1" x14ac:dyDescent="0.3">
      <c r="B4" s="33" t="s">
        <v>1122</v>
      </c>
      <c r="C4" s="1">
        <v>1</v>
      </c>
      <c r="D4" s="192" t="s">
        <v>9</v>
      </c>
      <c r="E4" s="216" t="s">
        <v>1123</v>
      </c>
      <c r="F4" s="357" t="s">
        <v>43</v>
      </c>
      <c r="G4" s="358" t="s">
        <v>58</v>
      </c>
      <c r="H4" s="359">
        <f>COUNTIF(F4:F477,"Select from Drop Down")</f>
        <v>72</v>
      </c>
      <c r="I4" s="360">
        <f>VLOOKUP($D4,SpecData,2,FALSE)</f>
        <v>3</v>
      </c>
      <c r="J4" s="361">
        <f>VLOOKUP($F4,AvailabilityData,2,FALSE)</f>
        <v>0</v>
      </c>
      <c r="K4" s="362">
        <f>I4*J4</f>
        <v>0</v>
      </c>
      <c r="L4" s="162"/>
    </row>
    <row r="5" spans="2:12" ht="30" customHeight="1" x14ac:dyDescent="0.3">
      <c r="B5" s="35" t="str">
        <f t="shared" ref="B5:B10" si="0">IF(C5="","",$B$4)</f>
        <v/>
      </c>
      <c r="C5" s="35" t="str">
        <f>IF(ISTEXT(D5),MAX($C4:$C$7)+1,"")</f>
        <v/>
      </c>
      <c r="D5" s="2"/>
      <c r="E5" s="38" t="s">
        <v>1124</v>
      </c>
      <c r="F5" s="86"/>
      <c r="G5" s="28"/>
      <c r="H5" s="28"/>
      <c r="I5" s="28"/>
      <c r="J5" s="28"/>
      <c r="K5" s="28"/>
      <c r="L5" s="28"/>
    </row>
    <row r="6" spans="2:12" ht="30" customHeight="1" x14ac:dyDescent="0.3">
      <c r="B6" s="33" t="str">
        <f t="shared" si="0"/>
        <v>LFldR</v>
      </c>
      <c r="C6" s="1">
        <f>IF(ISTEXT(D6),MAX($C$4:$C4)+1,"")</f>
        <v>2</v>
      </c>
      <c r="D6" s="192" t="s">
        <v>10</v>
      </c>
      <c r="E6" s="41" t="s">
        <v>218</v>
      </c>
      <c r="F6" s="357" t="s">
        <v>43</v>
      </c>
      <c r="G6" s="358" t="s">
        <v>60</v>
      </c>
      <c r="H6" s="359">
        <f>COUNTIF(F4:F477,"Function Available")</f>
        <v>0</v>
      </c>
      <c r="I6" s="360">
        <f>VLOOKUP($D6,SpecData,2,FALSE)</f>
        <v>2</v>
      </c>
      <c r="J6" s="361">
        <f>VLOOKUP($F6,AvailabilityData,2,FALSE)</f>
        <v>0</v>
      </c>
      <c r="K6" s="362">
        <f>I6*J6</f>
        <v>0</v>
      </c>
      <c r="L6" s="162"/>
    </row>
    <row r="7" spans="2:12" ht="30" customHeight="1" x14ac:dyDescent="0.3">
      <c r="B7" s="33" t="str">
        <f t="shared" si="0"/>
        <v>LFldR</v>
      </c>
      <c r="C7" s="1">
        <f>IF(ISTEXT(D7),MAX($C$4:$C6)+1,"")</f>
        <v>3</v>
      </c>
      <c r="D7" s="192" t="s">
        <v>9</v>
      </c>
      <c r="E7" s="41" t="s">
        <v>220</v>
      </c>
      <c r="F7" s="357" t="s">
        <v>43</v>
      </c>
      <c r="G7" s="358" t="s">
        <v>63</v>
      </c>
      <c r="H7" s="365">
        <f>COUNTIF(F4:F477,"Function Not Available")</f>
        <v>0</v>
      </c>
      <c r="I7" s="360">
        <f t="shared" ref="I7:I72" si="1">VLOOKUP($D7,SpecData,2,FALSE)</f>
        <v>3</v>
      </c>
      <c r="J7" s="361">
        <f t="shared" ref="J7:J72" si="2">VLOOKUP($F7,AvailabilityData,2,FALSE)</f>
        <v>0</v>
      </c>
      <c r="K7" s="362">
        <f t="shared" ref="K7:K72" si="3">I7*J7</f>
        <v>0</v>
      </c>
      <c r="L7" s="162"/>
    </row>
    <row r="8" spans="2:12" ht="30" customHeight="1" x14ac:dyDescent="0.3">
      <c r="B8" s="33" t="str">
        <f t="shared" si="0"/>
        <v>LFldR</v>
      </c>
      <c r="C8" s="1">
        <f>IF(ISTEXT(D8),MAX($C$4:$C7)+1,"")</f>
        <v>4</v>
      </c>
      <c r="D8" s="192" t="s">
        <v>9</v>
      </c>
      <c r="E8" s="41" t="s">
        <v>223</v>
      </c>
      <c r="F8" s="357" t="s">
        <v>43</v>
      </c>
      <c r="G8" s="358" t="s">
        <v>65</v>
      </c>
      <c r="H8" s="365">
        <f>COUNTIF(F4:F477,"Exception")</f>
        <v>0</v>
      </c>
      <c r="I8" s="360">
        <f t="shared" si="1"/>
        <v>3</v>
      </c>
      <c r="J8" s="361">
        <f t="shared" si="2"/>
        <v>0</v>
      </c>
      <c r="K8" s="362">
        <f t="shared" si="3"/>
        <v>0</v>
      </c>
      <c r="L8" s="162"/>
    </row>
    <row r="9" spans="2:12" ht="30" customHeight="1" x14ac:dyDescent="0.3">
      <c r="B9" s="33" t="str">
        <f t="shared" si="0"/>
        <v>LFldR</v>
      </c>
      <c r="C9" s="1">
        <f>IF(ISTEXT(D9),MAX($C$4:$C8)+1,"")</f>
        <v>5</v>
      </c>
      <c r="D9" s="192" t="s">
        <v>9</v>
      </c>
      <c r="E9" s="41" t="s">
        <v>1125</v>
      </c>
      <c r="F9" s="357" t="s">
        <v>43</v>
      </c>
      <c r="G9" s="358" t="s">
        <v>67</v>
      </c>
      <c r="H9" s="366">
        <f>COUNTIFS(D:D,"=Crucial",F:F,"=Select From Drop Down")</f>
        <v>57</v>
      </c>
      <c r="I9" s="360">
        <f t="shared" si="1"/>
        <v>3</v>
      </c>
      <c r="J9" s="361">
        <f t="shared" si="2"/>
        <v>0</v>
      </c>
      <c r="K9" s="362">
        <f t="shared" si="3"/>
        <v>0</v>
      </c>
      <c r="L9" s="162"/>
    </row>
    <row r="10" spans="2:12" ht="30" customHeight="1" x14ac:dyDescent="0.3">
      <c r="B10" s="34" t="str">
        <f t="shared" si="0"/>
        <v>LFldR</v>
      </c>
      <c r="C10" s="9">
        <f>IF(ISTEXT(D10),MAX($C$4:$C9)+1,"")</f>
        <v>6</v>
      </c>
      <c r="D10" s="212" t="s">
        <v>10</v>
      </c>
      <c r="E10" s="41" t="s">
        <v>1126</v>
      </c>
      <c r="F10" s="402" t="s">
        <v>43</v>
      </c>
      <c r="G10" s="358" t="s">
        <v>69</v>
      </c>
      <c r="H10" s="366">
        <f>COUNTIFS(D:D,"=Crucial",F:F,"=Function Available")</f>
        <v>0</v>
      </c>
      <c r="I10" s="391">
        <f t="shared" si="1"/>
        <v>2</v>
      </c>
      <c r="J10" s="392">
        <f t="shared" si="2"/>
        <v>0</v>
      </c>
      <c r="K10" s="362">
        <f t="shared" si="3"/>
        <v>0</v>
      </c>
      <c r="L10" s="162"/>
    </row>
    <row r="11" spans="2:12" ht="30" customHeight="1" x14ac:dyDescent="0.3">
      <c r="B11" s="42" t="str">
        <f t="shared" ref="B11:B20" si="4">IF(C11="","",$B$4)</f>
        <v>LFldR</v>
      </c>
      <c r="C11" s="42">
        <f>IF(ISTEXT(D11),MAX($C$4:$C10)+1,"")</f>
        <v>7</v>
      </c>
      <c r="D11" s="213" t="s">
        <v>9</v>
      </c>
      <c r="E11" s="41" t="s">
        <v>902</v>
      </c>
      <c r="F11" s="363" t="s">
        <v>43</v>
      </c>
      <c r="G11" s="358" t="s">
        <v>71</v>
      </c>
      <c r="H11" s="399">
        <f>COUNTIFS(D:D,"=Crucial",F:F,"=Function Not Available")</f>
        <v>0</v>
      </c>
      <c r="I11" s="360">
        <f t="shared" si="1"/>
        <v>3</v>
      </c>
      <c r="J11" s="361">
        <f t="shared" si="2"/>
        <v>0</v>
      </c>
      <c r="K11" s="362">
        <f t="shared" si="3"/>
        <v>0</v>
      </c>
      <c r="L11" s="162"/>
    </row>
    <row r="12" spans="2:12" ht="30" customHeight="1" x14ac:dyDescent="0.3">
      <c r="B12" s="42" t="str">
        <f t="shared" si="4"/>
        <v>LFldR</v>
      </c>
      <c r="C12" s="42">
        <f>IF(ISTEXT(D12),MAX($C$4:$C11)+1,"")</f>
        <v>8</v>
      </c>
      <c r="D12" s="213" t="s">
        <v>9</v>
      </c>
      <c r="E12" s="41" t="s">
        <v>1127</v>
      </c>
      <c r="F12" s="363" t="s">
        <v>43</v>
      </c>
      <c r="G12" s="358" t="s">
        <v>73</v>
      </c>
      <c r="H12" s="399">
        <f>COUNTIFS(D:D,"=Crucial",F:F,"=Exception")</f>
        <v>0</v>
      </c>
      <c r="I12" s="360">
        <f t="shared" si="1"/>
        <v>3</v>
      </c>
      <c r="J12" s="361">
        <f t="shared" si="2"/>
        <v>0</v>
      </c>
      <c r="K12" s="362">
        <f t="shared" si="3"/>
        <v>0</v>
      </c>
      <c r="L12" s="162"/>
    </row>
    <row r="13" spans="2:12" ht="30" customHeight="1" x14ac:dyDescent="0.3">
      <c r="B13" s="42" t="str">
        <f t="shared" si="4"/>
        <v>LFldR</v>
      </c>
      <c r="C13" s="42">
        <f>IF(ISTEXT(D13),MAX($C$4:$C12)+1,"")</f>
        <v>9</v>
      </c>
      <c r="D13" s="213" t="s">
        <v>9</v>
      </c>
      <c r="E13" s="41" t="s">
        <v>227</v>
      </c>
      <c r="F13" s="363" t="s">
        <v>43</v>
      </c>
      <c r="G13" s="367" t="s">
        <v>75</v>
      </c>
      <c r="H13" s="400">
        <f>COUNTIFS(D:D,"=Important",F:F,"=Select From Drop Down")</f>
        <v>11</v>
      </c>
      <c r="I13" s="360">
        <f t="shared" si="1"/>
        <v>3</v>
      </c>
      <c r="J13" s="361">
        <f t="shared" si="2"/>
        <v>0</v>
      </c>
      <c r="K13" s="362">
        <f t="shared" si="3"/>
        <v>0</v>
      </c>
      <c r="L13" s="162"/>
    </row>
    <row r="14" spans="2:12" ht="30" customHeight="1" x14ac:dyDescent="0.3">
      <c r="B14" s="42" t="str">
        <f t="shared" si="4"/>
        <v>LFldR</v>
      </c>
      <c r="C14" s="42">
        <f>IF(ISTEXT(D14),MAX($C$4:$C13)+1,"")</f>
        <v>10</v>
      </c>
      <c r="D14" s="213" t="s">
        <v>9</v>
      </c>
      <c r="E14" s="41" t="s">
        <v>1128</v>
      </c>
      <c r="F14" s="363" t="s">
        <v>43</v>
      </c>
      <c r="G14" s="367" t="s">
        <v>77</v>
      </c>
      <c r="H14" s="400">
        <f>COUNTIFS(D:D,"=Important",F:F,"=Function Available")</f>
        <v>0</v>
      </c>
      <c r="I14" s="360">
        <f t="shared" si="1"/>
        <v>3</v>
      </c>
      <c r="J14" s="361">
        <f t="shared" si="2"/>
        <v>0</v>
      </c>
      <c r="K14" s="362">
        <f t="shared" si="3"/>
        <v>0</v>
      </c>
      <c r="L14" s="162"/>
    </row>
    <row r="15" spans="2:12" ht="30" customHeight="1" x14ac:dyDescent="0.3">
      <c r="B15" s="42" t="str">
        <f t="shared" si="4"/>
        <v>LFldR</v>
      </c>
      <c r="C15" s="42">
        <f>IF(ISTEXT(D15),MAX($C$4:$C14)+1,"")</f>
        <v>11</v>
      </c>
      <c r="D15" s="213" t="s">
        <v>10</v>
      </c>
      <c r="E15" s="41" t="s">
        <v>1129</v>
      </c>
      <c r="F15" s="363" t="s">
        <v>43</v>
      </c>
      <c r="G15" s="358" t="s">
        <v>80</v>
      </c>
      <c r="H15" s="399">
        <f>COUNTIFS(D:D,"=Important",F:F,"=Function Not Available")</f>
        <v>0</v>
      </c>
      <c r="I15" s="360">
        <f t="shared" si="1"/>
        <v>2</v>
      </c>
      <c r="J15" s="361">
        <f t="shared" si="2"/>
        <v>0</v>
      </c>
      <c r="K15" s="362">
        <f t="shared" si="3"/>
        <v>0</v>
      </c>
      <c r="L15" s="162"/>
    </row>
    <row r="16" spans="2:12" ht="30" customHeight="1" x14ac:dyDescent="0.3">
      <c r="B16" s="42" t="str">
        <f t="shared" si="4"/>
        <v>LFldR</v>
      </c>
      <c r="C16" s="42">
        <f>IF(ISTEXT(D16),MAX($C$4:$C15)+1,"")</f>
        <v>12</v>
      </c>
      <c r="D16" s="213" t="s">
        <v>9</v>
      </c>
      <c r="E16" s="41" t="s">
        <v>1130</v>
      </c>
      <c r="F16" s="363" t="s">
        <v>43</v>
      </c>
      <c r="G16" s="358" t="s">
        <v>82</v>
      </c>
      <c r="H16" s="399">
        <f>COUNTIFS(D:D,"=Important",F:F,"=Exception")</f>
        <v>0</v>
      </c>
      <c r="I16" s="360">
        <f t="shared" si="1"/>
        <v>3</v>
      </c>
      <c r="J16" s="361">
        <f t="shared" si="2"/>
        <v>0</v>
      </c>
      <c r="K16" s="362">
        <f t="shared" si="3"/>
        <v>0</v>
      </c>
      <c r="L16" s="162"/>
    </row>
    <row r="17" spans="2:12" ht="30" customHeight="1" x14ac:dyDescent="0.3">
      <c r="B17" s="42" t="str">
        <f t="shared" si="4"/>
        <v>LFldR</v>
      </c>
      <c r="C17" s="42">
        <f>IF(ISTEXT(D17),MAX($C$4:$C16)+1,"")</f>
        <v>13</v>
      </c>
      <c r="D17" s="213" t="s">
        <v>10</v>
      </c>
      <c r="E17" s="40" t="s">
        <v>2441</v>
      </c>
      <c r="F17" s="363" t="s">
        <v>43</v>
      </c>
      <c r="G17" s="358" t="s">
        <v>84</v>
      </c>
      <c r="H17" s="399">
        <f>COUNTIFS(D:D,"=Minimal",F:F,"=Select From Drop Down")</f>
        <v>4</v>
      </c>
      <c r="I17" s="360">
        <f t="shared" si="1"/>
        <v>2</v>
      </c>
      <c r="J17" s="361">
        <f t="shared" si="2"/>
        <v>0</v>
      </c>
      <c r="K17" s="362">
        <f t="shared" si="3"/>
        <v>0</v>
      </c>
      <c r="L17" s="162"/>
    </row>
    <row r="18" spans="2:12" ht="30" customHeight="1" x14ac:dyDescent="0.3">
      <c r="B18" s="42" t="str">
        <f t="shared" si="4"/>
        <v>LFldR</v>
      </c>
      <c r="C18" s="42">
        <f>IF(ISTEXT(D18),MAX($C$4:$C17)+1,"")</f>
        <v>14</v>
      </c>
      <c r="D18" s="213" t="s">
        <v>9</v>
      </c>
      <c r="E18" s="40" t="s">
        <v>1131</v>
      </c>
      <c r="F18" s="363" t="s">
        <v>43</v>
      </c>
      <c r="G18" s="358" t="s">
        <v>86</v>
      </c>
      <c r="H18" s="399">
        <f>COUNTIFS(D:D,"=Minimal",F:F,"=Function Available")</f>
        <v>0</v>
      </c>
      <c r="I18" s="360">
        <f t="shared" si="1"/>
        <v>3</v>
      </c>
      <c r="J18" s="361">
        <f t="shared" si="2"/>
        <v>0</v>
      </c>
      <c r="K18" s="362">
        <f t="shared" si="3"/>
        <v>0</v>
      </c>
      <c r="L18" s="162"/>
    </row>
    <row r="19" spans="2:12" ht="30" customHeight="1" x14ac:dyDescent="0.3">
      <c r="B19" s="42" t="str">
        <f t="shared" si="4"/>
        <v>LFldR</v>
      </c>
      <c r="C19" s="42">
        <f>IF(ISTEXT(D19),MAX($C$4:$C18)+1,"")</f>
        <v>15</v>
      </c>
      <c r="D19" s="213" t="s">
        <v>9</v>
      </c>
      <c r="E19" s="40" t="s">
        <v>1132</v>
      </c>
      <c r="F19" s="363" t="s">
        <v>43</v>
      </c>
      <c r="G19" s="358" t="s">
        <v>87</v>
      </c>
      <c r="H19" s="399">
        <f>COUNTIFS(D:D,"=Minimal",F:F,"=Function Not Available")</f>
        <v>0</v>
      </c>
      <c r="I19" s="360">
        <f t="shared" si="1"/>
        <v>3</v>
      </c>
      <c r="J19" s="361">
        <f t="shared" si="2"/>
        <v>0</v>
      </c>
      <c r="K19" s="362">
        <f t="shared" si="3"/>
        <v>0</v>
      </c>
      <c r="L19" s="162"/>
    </row>
    <row r="20" spans="2:12" ht="30" customHeight="1" x14ac:dyDescent="0.3">
      <c r="B20" s="42" t="str">
        <f t="shared" si="4"/>
        <v>LFldR</v>
      </c>
      <c r="C20" s="42">
        <f>IF(ISTEXT(D20),MAX($C$4:$C19)+1,"")</f>
        <v>16</v>
      </c>
      <c r="D20" s="213" t="s">
        <v>9</v>
      </c>
      <c r="E20" s="40" t="s">
        <v>1133</v>
      </c>
      <c r="F20" s="363" t="s">
        <v>43</v>
      </c>
      <c r="G20" s="358" t="s">
        <v>88</v>
      </c>
      <c r="H20" s="399">
        <f>COUNTIFS(D:D,"=Minimal",F:F,"=Exception")</f>
        <v>0</v>
      </c>
      <c r="I20" s="360">
        <f t="shared" si="1"/>
        <v>3</v>
      </c>
      <c r="J20" s="361">
        <f t="shared" si="2"/>
        <v>0</v>
      </c>
      <c r="K20" s="362">
        <f t="shared" si="3"/>
        <v>0</v>
      </c>
      <c r="L20" s="162"/>
    </row>
    <row r="21" spans="2:12" ht="30" customHeight="1" x14ac:dyDescent="0.3">
      <c r="B21" s="42" t="str">
        <f>IF(C21="","",$B$4)</f>
        <v>LFldR</v>
      </c>
      <c r="C21" s="42">
        <f>IF(ISTEXT(D21),MAX($C$4:$C20)+1,"")</f>
        <v>17</v>
      </c>
      <c r="D21" s="213" t="s">
        <v>9</v>
      </c>
      <c r="E21" s="36" t="s">
        <v>453</v>
      </c>
      <c r="F21" s="363" t="s">
        <v>43</v>
      </c>
      <c r="G21" s="358"/>
      <c r="H21" s="399"/>
      <c r="I21" s="360">
        <f t="shared" si="1"/>
        <v>3</v>
      </c>
      <c r="J21" s="361">
        <f t="shared" si="2"/>
        <v>0</v>
      </c>
      <c r="K21" s="362">
        <f t="shared" si="3"/>
        <v>0</v>
      </c>
      <c r="L21" s="162"/>
    </row>
    <row r="22" spans="2:12" ht="30" customHeight="1" x14ac:dyDescent="0.3">
      <c r="B22" s="42" t="str">
        <f t="shared" ref="B22:B53" si="5">IF(C22="","",$B$4)</f>
        <v>LFldR</v>
      </c>
      <c r="C22" s="42">
        <f>IF(ISTEXT(D22),MAX($C$4:$C21)+1,"")</f>
        <v>18</v>
      </c>
      <c r="D22" s="213" t="s">
        <v>9</v>
      </c>
      <c r="E22" s="40" t="s">
        <v>1134</v>
      </c>
      <c r="F22" s="363" t="s">
        <v>43</v>
      </c>
      <c r="G22" s="358"/>
      <c r="H22" s="399"/>
      <c r="I22" s="360">
        <f t="shared" si="1"/>
        <v>3</v>
      </c>
      <c r="J22" s="361">
        <f t="shared" si="2"/>
        <v>0</v>
      </c>
      <c r="K22" s="362">
        <f t="shared" si="3"/>
        <v>0</v>
      </c>
      <c r="L22" s="162"/>
    </row>
    <row r="23" spans="2:12" ht="30" customHeight="1" x14ac:dyDescent="0.3">
      <c r="B23" s="42" t="str">
        <f t="shared" si="5"/>
        <v>LFldR</v>
      </c>
      <c r="C23" s="42">
        <f>IF(ISTEXT(D23),MAX($C$4:$C22)+1,"")</f>
        <v>19</v>
      </c>
      <c r="D23" s="213" t="s">
        <v>10</v>
      </c>
      <c r="E23" s="40" t="s">
        <v>1135</v>
      </c>
      <c r="F23" s="363" t="s">
        <v>43</v>
      </c>
      <c r="G23" s="358"/>
      <c r="H23" s="399"/>
      <c r="I23" s="360">
        <f t="shared" si="1"/>
        <v>2</v>
      </c>
      <c r="J23" s="361">
        <f t="shared" si="2"/>
        <v>0</v>
      </c>
      <c r="K23" s="362">
        <f t="shared" si="3"/>
        <v>0</v>
      </c>
      <c r="L23" s="162"/>
    </row>
    <row r="24" spans="2:12" ht="30" customHeight="1" x14ac:dyDescent="0.3">
      <c r="B24" s="42" t="str">
        <f t="shared" si="5"/>
        <v>LFldR</v>
      </c>
      <c r="C24" s="42">
        <f>IF(ISTEXT(D24),MAX($C$4:$C23)+1,"")</f>
        <v>20</v>
      </c>
      <c r="D24" s="213" t="s">
        <v>9</v>
      </c>
      <c r="E24" s="40" t="s">
        <v>1136</v>
      </c>
      <c r="F24" s="363" t="s">
        <v>43</v>
      </c>
      <c r="G24" s="358"/>
      <c r="H24" s="399"/>
      <c r="I24" s="360">
        <f t="shared" si="1"/>
        <v>3</v>
      </c>
      <c r="J24" s="361">
        <f t="shared" si="2"/>
        <v>0</v>
      </c>
      <c r="K24" s="362">
        <f t="shared" si="3"/>
        <v>0</v>
      </c>
      <c r="L24" s="162"/>
    </row>
    <row r="25" spans="2:12" ht="30" customHeight="1" x14ac:dyDescent="0.3">
      <c r="B25" s="42" t="str">
        <f t="shared" si="5"/>
        <v>LFldR</v>
      </c>
      <c r="C25" s="42">
        <f>IF(ISTEXT(D25),MAX($C$4:$C24)+1,"")</f>
        <v>21</v>
      </c>
      <c r="D25" s="213" t="s">
        <v>10</v>
      </c>
      <c r="E25" s="40" t="s">
        <v>1137</v>
      </c>
      <c r="F25" s="363" t="s">
        <v>43</v>
      </c>
      <c r="G25" s="358"/>
      <c r="H25" s="399"/>
      <c r="I25" s="360">
        <f t="shared" si="1"/>
        <v>2</v>
      </c>
      <c r="J25" s="361">
        <f t="shared" si="2"/>
        <v>0</v>
      </c>
      <c r="K25" s="362">
        <f t="shared" si="3"/>
        <v>0</v>
      </c>
      <c r="L25" s="162"/>
    </row>
    <row r="26" spans="2:12" ht="30" customHeight="1" x14ac:dyDescent="0.3">
      <c r="B26" s="42" t="str">
        <f t="shared" si="5"/>
        <v>LFldR</v>
      </c>
      <c r="C26" s="42">
        <f>IF(ISTEXT(D26),MAX($C$4:$C25)+1,"")</f>
        <v>22</v>
      </c>
      <c r="D26" s="213" t="s">
        <v>9</v>
      </c>
      <c r="E26" s="40" t="s">
        <v>1138</v>
      </c>
      <c r="F26" s="363" t="s">
        <v>43</v>
      </c>
      <c r="G26" s="358"/>
      <c r="H26" s="399"/>
      <c r="I26" s="360">
        <f t="shared" si="1"/>
        <v>3</v>
      </c>
      <c r="J26" s="361">
        <f t="shared" si="2"/>
        <v>0</v>
      </c>
      <c r="K26" s="362">
        <f t="shared" si="3"/>
        <v>0</v>
      </c>
      <c r="L26" s="162"/>
    </row>
    <row r="27" spans="2:12" ht="30" customHeight="1" x14ac:dyDescent="0.3">
      <c r="B27" s="42" t="str">
        <f t="shared" si="5"/>
        <v>LFldR</v>
      </c>
      <c r="C27" s="42">
        <f>IF(ISTEXT(D27),MAX($C$4:$C26)+1,"")</f>
        <v>23</v>
      </c>
      <c r="D27" s="213" t="s">
        <v>9</v>
      </c>
      <c r="E27" s="40" t="s">
        <v>1139</v>
      </c>
      <c r="F27" s="363" t="s">
        <v>43</v>
      </c>
      <c r="G27" s="358"/>
      <c r="H27" s="399"/>
      <c r="I27" s="360">
        <f t="shared" si="1"/>
        <v>3</v>
      </c>
      <c r="J27" s="361">
        <f t="shared" si="2"/>
        <v>0</v>
      </c>
      <c r="K27" s="362">
        <f t="shared" si="3"/>
        <v>0</v>
      </c>
      <c r="L27" s="162"/>
    </row>
    <row r="28" spans="2:12" ht="30" customHeight="1" x14ac:dyDescent="0.3">
      <c r="B28" s="42" t="str">
        <f t="shared" si="5"/>
        <v>LFldR</v>
      </c>
      <c r="C28" s="42">
        <f>IF(ISTEXT(D28),MAX($C$4:$C27)+1,"")</f>
        <v>24</v>
      </c>
      <c r="D28" s="213" t="s">
        <v>9</v>
      </c>
      <c r="E28" s="40" t="s">
        <v>1140</v>
      </c>
      <c r="F28" s="363" t="s">
        <v>43</v>
      </c>
      <c r="G28" s="358"/>
      <c r="H28" s="399"/>
      <c r="I28" s="360">
        <f t="shared" si="1"/>
        <v>3</v>
      </c>
      <c r="J28" s="361">
        <f t="shared" si="2"/>
        <v>0</v>
      </c>
      <c r="K28" s="362">
        <f t="shared" si="3"/>
        <v>0</v>
      </c>
      <c r="L28" s="162"/>
    </row>
    <row r="29" spans="2:12" ht="30" customHeight="1" x14ac:dyDescent="0.3">
      <c r="B29" s="42" t="str">
        <f t="shared" si="5"/>
        <v>LFldR</v>
      </c>
      <c r="C29" s="42">
        <f>IF(ISTEXT(D29),MAX($C$4:$C28)+1,"")</f>
        <v>25</v>
      </c>
      <c r="D29" s="213" t="s">
        <v>9</v>
      </c>
      <c r="E29" s="40" t="s">
        <v>1141</v>
      </c>
      <c r="F29" s="363" t="s">
        <v>43</v>
      </c>
      <c r="G29" s="358"/>
      <c r="H29" s="399"/>
      <c r="I29" s="360">
        <f t="shared" si="1"/>
        <v>3</v>
      </c>
      <c r="J29" s="361">
        <f t="shared" si="2"/>
        <v>0</v>
      </c>
      <c r="K29" s="362">
        <f t="shared" si="3"/>
        <v>0</v>
      </c>
      <c r="L29" s="162"/>
    </row>
    <row r="30" spans="2:12" ht="55.2" x14ac:dyDescent="0.3">
      <c r="B30" s="42" t="str">
        <f t="shared" si="5"/>
        <v>LFldR</v>
      </c>
      <c r="C30" s="42">
        <f>IF(ISTEXT(D30),MAX($C$4:$C29)+1,"")</f>
        <v>26</v>
      </c>
      <c r="D30" s="213" t="s">
        <v>9</v>
      </c>
      <c r="E30" s="36" t="s">
        <v>153</v>
      </c>
      <c r="F30" s="363" t="s">
        <v>43</v>
      </c>
      <c r="G30" s="358"/>
      <c r="H30" s="399"/>
      <c r="I30" s="360">
        <f t="shared" si="1"/>
        <v>3</v>
      </c>
      <c r="J30" s="361">
        <f t="shared" si="2"/>
        <v>0</v>
      </c>
      <c r="K30" s="362">
        <f t="shared" si="3"/>
        <v>0</v>
      </c>
      <c r="L30" s="162"/>
    </row>
    <row r="31" spans="2:12" ht="30" customHeight="1" x14ac:dyDescent="0.3">
      <c r="B31" s="35" t="str">
        <f t="shared" si="5"/>
        <v/>
      </c>
      <c r="C31" s="35" t="str">
        <f>IF(ISTEXT(D31),MAX($C$7:$C30)+1,"")</f>
        <v/>
      </c>
      <c r="D31" s="2"/>
      <c r="E31" s="38" t="s">
        <v>1142</v>
      </c>
      <c r="F31" s="86"/>
      <c r="G31" s="28"/>
      <c r="H31" s="28"/>
      <c r="I31" s="28"/>
      <c r="J31" s="28"/>
      <c r="K31" s="28"/>
      <c r="L31" s="28"/>
    </row>
    <row r="32" spans="2:12" ht="30" customHeight="1" x14ac:dyDescent="0.3">
      <c r="B32" s="42" t="str">
        <f t="shared" si="5"/>
        <v>LFldR</v>
      </c>
      <c r="C32" s="42">
        <f>IF(ISTEXT(D32),MAX($C$4:$C30)+1,"")</f>
        <v>27</v>
      </c>
      <c r="D32" s="213" t="s">
        <v>11</v>
      </c>
      <c r="E32" s="41" t="s">
        <v>1143</v>
      </c>
      <c r="F32" s="363" t="s">
        <v>43</v>
      </c>
      <c r="G32" s="358"/>
      <c r="H32" s="399"/>
      <c r="I32" s="360">
        <f t="shared" si="1"/>
        <v>1</v>
      </c>
      <c r="J32" s="361">
        <f t="shared" si="2"/>
        <v>0</v>
      </c>
      <c r="K32" s="362">
        <f t="shared" si="3"/>
        <v>0</v>
      </c>
      <c r="L32" s="162"/>
    </row>
    <row r="33" spans="2:12" ht="27.6" x14ac:dyDescent="0.3">
      <c r="B33" s="42" t="str">
        <f t="shared" si="5"/>
        <v>LFldR</v>
      </c>
      <c r="C33" s="42">
        <f>IF(ISTEXT(D33),MAX($C$4:$C32)+1,"")</f>
        <v>28</v>
      </c>
      <c r="D33" s="213" t="s">
        <v>10</v>
      </c>
      <c r="E33" s="39" t="s">
        <v>1144</v>
      </c>
      <c r="F33" s="363" t="s">
        <v>43</v>
      </c>
      <c r="G33" s="358"/>
      <c r="H33" s="399"/>
      <c r="I33" s="360">
        <f t="shared" si="1"/>
        <v>2</v>
      </c>
      <c r="J33" s="361">
        <f t="shared" si="2"/>
        <v>0</v>
      </c>
      <c r="K33" s="362">
        <f t="shared" si="3"/>
        <v>0</v>
      </c>
      <c r="L33" s="162"/>
    </row>
    <row r="34" spans="2:12" ht="30" customHeight="1" x14ac:dyDescent="0.3">
      <c r="B34" s="42" t="str">
        <f t="shared" si="5"/>
        <v>LFldR</v>
      </c>
      <c r="C34" s="42">
        <f>IF(ISTEXT(D34),MAX($C$4:$C33)+1,"")</f>
        <v>29</v>
      </c>
      <c r="D34" s="213" t="s">
        <v>9</v>
      </c>
      <c r="E34" s="40" t="s">
        <v>1145</v>
      </c>
      <c r="F34" s="363" t="s">
        <v>43</v>
      </c>
      <c r="G34" s="358"/>
      <c r="H34" s="399"/>
      <c r="I34" s="360">
        <f t="shared" si="1"/>
        <v>3</v>
      </c>
      <c r="J34" s="361">
        <f t="shared" si="2"/>
        <v>0</v>
      </c>
      <c r="K34" s="362">
        <f t="shared" si="3"/>
        <v>0</v>
      </c>
      <c r="L34" s="162"/>
    </row>
    <row r="35" spans="2:12" ht="30" customHeight="1" x14ac:dyDescent="0.3">
      <c r="B35" s="42" t="str">
        <f t="shared" si="5"/>
        <v>LFldR</v>
      </c>
      <c r="C35" s="42">
        <f>IF(ISTEXT(D35),MAX($C$4:$C34)+1,"")</f>
        <v>30</v>
      </c>
      <c r="D35" s="213" t="s">
        <v>9</v>
      </c>
      <c r="E35" s="40" t="s">
        <v>1146</v>
      </c>
      <c r="F35" s="363" t="s">
        <v>43</v>
      </c>
      <c r="G35" s="358"/>
      <c r="H35" s="399"/>
      <c r="I35" s="360">
        <f t="shared" si="1"/>
        <v>3</v>
      </c>
      <c r="J35" s="361">
        <f t="shared" si="2"/>
        <v>0</v>
      </c>
      <c r="K35" s="362">
        <f t="shared" si="3"/>
        <v>0</v>
      </c>
      <c r="L35" s="162"/>
    </row>
    <row r="36" spans="2:12" ht="30" customHeight="1" x14ac:dyDescent="0.3">
      <c r="B36" s="42" t="str">
        <f t="shared" si="5"/>
        <v>LFldR</v>
      </c>
      <c r="C36" s="42">
        <f>IF(ISTEXT(D36),MAX($C$4:$C35)+1,"")</f>
        <v>31</v>
      </c>
      <c r="D36" s="213" t="s">
        <v>10</v>
      </c>
      <c r="E36" s="40" t="s">
        <v>1147</v>
      </c>
      <c r="F36" s="363" t="s">
        <v>43</v>
      </c>
      <c r="G36" s="358"/>
      <c r="H36" s="399"/>
      <c r="I36" s="360">
        <f t="shared" si="1"/>
        <v>2</v>
      </c>
      <c r="J36" s="361">
        <f t="shared" si="2"/>
        <v>0</v>
      </c>
      <c r="K36" s="362">
        <f t="shared" si="3"/>
        <v>0</v>
      </c>
      <c r="L36" s="162"/>
    </row>
    <row r="37" spans="2:12" ht="30" customHeight="1" x14ac:dyDescent="0.3">
      <c r="B37" s="42" t="str">
        <f t="shared" si="5"/>
        <v>LFldR</v>
      </c>
      <c r="C37" s="42">
        <f>IF(ISTEXT(D37),MAX($C$4:$C36)+1,"")</f>
        <v>32</v>
      </c>
      <c r="D37" s="213" t="s">
        <v>9</v>
      </c>
      <c r="E37" s="40" t="s">
        <v>1148</v>
      </c>
      <c r="F37" s="363" t="s">
        <v>43</v>
      </c>
      <c r="G37" s="358"/>
      <c r="H37" s="399"/>
      <c r="I37" s="360">
        <f t="shared" si="1"/>
        <v>3</v>
      </c>
      <c r="J37" s="361">
        <f t="shared" si="2"/>
        <v>0</v>
      </c>
      <c r="K37" s="362">
        <f t="shared" si="3"/>
        <v>0</v>
      </c>
      <c r="L37" s="162"/>
    </row>
    <row r="38" spans="2:12" ht="30" customHeight="1" x14ac:dyDescent="0.3">
      <c r="B38" s="42" t="str">
        <f t="shared" si="5"/>
        <v>LFldR</v>
      </c>
      <c r="C38" s="42">
        <f>IF(ISTEXT(D38),MAX($C$4:$C37)+1,"")</f>
        <v>33</v>
      </c>
      <c r="D38" s="213" t="s">
        <v>9</v>
      </c>
      <c r="E38" s="40" t="s">
        <v>1149</v>
      </c>
      <c r="F38" s="363" t="s">
        <v>43</v>
      </c>
      <c r="G38" s="358"/>
      <c r="H38" s="399"/>
      <c r="I38" s="360">
        <f t="shared" si="1"/>
        <v>3</v>
      </c>
      <c r="J38" s="361">
        <f t="shared" si="2"/>
        <v>0</v>
      </c>
      <c r="K38" s="362">
        <f t="shared" si="3"/>
        <v>0</v>
      </c>
      <c r="L38" s="162"/>
    </row>
    <row r="39" spans="2:12" ht="30" customHeight="1" x14ac:dyDescent="0.3">
      <c r="B39" s="42" t="str">
        <f t="shared" si="5"/>
        <v>LFldR</v>
      </c>
      <c r="C39" s="42">
        <f>IF(ISTEXT(D39),MAX($C$4:$C38)+1,"")</f>
        <v>34</v>
      </c>
      <c r="D39" s="213" t="s">
        <v>9</v>
      </c>
      <c r="E39" s="40" t="s">
        <v>1150</v>
      </c>
      <c r="F39" s="363" t="s">
        <v>43</v>
      </c>
      <c r="G39" s="358"/>
      <c r="H39" s="399"/>
      <c r="I39" s="360">
        <f t="shared" si="1"/>
        <v>3</v>
      </c>
      <c r="J39" s="361">
        <f t="shared" si="2"/>
        <v>0</v>
      </c>
      <c r="K39" s="362">
        <f t="shared" si="3"/>
        <v>0</v>
      </c>
      <c r="L39" s="162"/>
    </row>
    <row r="40" spans="2:12" ht="30" customHeight="1" x14ac:dyDescent="0.3">
      <c r="B40" s="42" t="str">
        <f t="shared" si="5"/>
        <v>LFldR</v>
      </c>
      <c r="C40" s="42">
        <f>IF(ISTEXT(D40),MAX($C$4:$C39)+1,"")</f>
        <v>35</v>
      </c>
      <c r="D40" s="213" t="s">
        <v>9</v>
      </c>
      <c r="E40" s="40" t="s">
        <v>1151</v>
      </c>
      <c r="F40" s="363" t="s">
        <v>43</v>
      </c>
      <c r="G40" s="358"/>
      <c r="H40" s="399"/>
      <c r="I40" s="360">
        <f t="shared" si="1"/>
        <v>3</v>
      </c>
      <c r="J40" s="361">
        <f t="shared" si="2"/>
        <v>0</v>
      </c>
      <c r="K40" s="362">
        <f t="shared" si="3"/>
        <v>0</v>
      </c>
      <c r="L40" s="162"/>
    </row>
    <row r="41" spans="2:12" ht="30" customHeight="1" x14ac:dyDescent="0.3">
      <c r="B41" s="42" t="str">
        <f t="shared" si="5"/>
        <v>LFldR</v>
      </c>
      <c r="C41" s="42">
        <f>IF(ISTEXT(D41),MAX($C$4:$C40)+1,"")</f>
        <v>36</v>
      </c>
      <c r="D41" s="213" t="s">
        <v>9</v>
      </c>
      <c r="E41" s="40" t="s">
        <v>1152</v>
      </c>
      <c r="F41" s="363" t="s">
        <v>43</v>
      </c>
      <c r="G41" s="358"/>
      <c r="H41" s="399"/>
      <c r="I41" s="360">
        <f t="shared" si="1"/>
        <v>3</v>
      </c>
      <c r="J41" s="361">
        <f t="shared" si="2"/>
        <v>0</v>
      </c>
      <c r="K41" s="362">
        <f t="shared" si="3"/>
        <v>0</v>
      </c>
      <c r="L41" s="162"/>
    </row>
    <row r="42" spans="2:12" ht="30" customHeight="1" x14ac:dyDescent="0.3">
      <c r="B42" s="42" t="str">
        <f t="shared" si="5"/>
        <v>LFldR</v>
      </c>
      <c r="C42" s="42">
        <f>IF(ISTEXT(D42),MAX($C$4:$C41)+1,"")</f>
        <v>37</v>
      </c>
      <c r="D42" s="213" t="s">
        <v>9</v>
      </c>
      <c r="E42" s="40" t="s">
        <v>1153</v>
      </c>
      <c r="F42" s="363" t="s">
        <v>43</v>
      </c>
      <c r="G42" s="358"/>
      <c r="H42" s="399"/>
      <c r="I42" s="360">
        <f t="shared" si="1"/>
        <v>3</v>
      </c>
      <c r="J42" s="361">
        <f t="shared" si="2"/>
        <v>0</v>
      </c>
      <c r="K42" s="362">
        <f t="shared" si="3"/>
        <v>0</v>
      </c>
      <c r="L42" s="162"/>
    </row>
    <row r="43" spans="2:12" ht="30" customHeight="1" x14ac:dyDescent="0.3">
      <c r="B43" s="42" t="str">
        <f t="shared" si="5"/>
        <v>LFldR</v>
      </c>
      <c r="C43" s="42">
        <f>IF(ISTEXT(D43),MAX($C$4:$C42)+1,"")</f>
        <v>38</v>
      </c>
      <c r="D43" s="213" t="s">
        <v>9</v>
      </c>
      <c r="E43" s="40" t="s">
        <v>1154</v>
      </c>
      <c r="F43" s="363" t="s">
        <v>43</v>
      </c>
      <c r="G43" s="358"/>
      <c r="H43" s="399"/>
      <c r="I43" s="360">
        <f t="shared" si="1"/>
        <v>3</v>
      </c>
      <c r="J43" s="361">
        <f t="shared" si="2"/>
        <v>0</v>
      </c>
      <c r="K43" s="362">
        <f t="shared" si="3"/>
        <v>0</v>
      </c>
      <c r="L43" s="162"/>
    </row>
    <row r="44" spans="2:12" ht="30" customHeight="1" x14ac:dyDescent="0.3">
      <c r="B44" s="42" t="str">
        <f t="shared" si="5"/>
        <v>LFldR</v>
      </c>
      <c r="C44" s="42">
        <f>IF(ISTEXT(D44),MAX($C$4:$C43)+1,"")</f>
        <v>39</v>
      </c>
      <c r="D44" s="192" t="s">
        <v>10</v>
      </c>
      <c r="E44" s="40" t="s">
        <v>2469</v>
      </c>
      <c r="F44" s="363" t="s">
        <v>43</v>
      </c>
      <c r="G44" s="358"/>
      <c r="H44" s="412"/>
      <c r="I44" s="413">
        <f>VLOOKUP($D44,SpecData,2,FALSE)</f>
        <v>2</v>
      </c>
      <c r="J44" s="414">
        <f>VLOOKUP($F44,AvailabilityData,2,FALSE)</f>
        <v>0</v>
      </c>
      <c r="K44" s="362">
        <f t="shared" si="3"/>
        <v>0</v>
      </c>
      <c r="L44" s="177"/>
    </row>
    <row r="45" spans="2:12" ht="30" customHeight="1" x14ac:dyDescent="0.3">
      <c r="B45" s="42" t="str">
        <f t="shared" si="5"/>
        <v>LFldR</v>
      </c>
      <c r="C45" s="42">
        <f>IF(ISTEXT(D45),MAX($C$4:$C44)+1,"")</f>
        <v>40</v>
      </c>
      <c r="D45" s="213" t="s">
        <v>10</v>
      </c>
      <c r="E45" s="40" t="s">
        <v>2470</v>
      </c>
      <c r="F45" s="363" t="s">
        <v>43</v>
      </c>
      <c r="G45" s="358"/>
      <c r="H45" s="399"/>
      <c r="I45" s="360">
        <f t="shared" si="1"/>
        <v>2</v>
      </c>
      <c r="J45" s="361">
        <f t="shared" si="2"/>
        <v>0</v>
      </c>
      <c r="K45" s="362">
        <f t="shared" si="3"/>
        <v>0</v>
      </c>
      <c r="L45" s="162"/>
    </row>
    <row r="46" spans="2:12" ht="30" customHeight="1" x14ac:dyDescent="0.3">
      <c r="B46" s="42" t="str">
        <f t="shared" si="5"/>
        <v>LFldR</v>
      </c>
      <c r="C46" s="42">
        <f>IF(ISTEXT(D46),MAX($C$4:$C45)+1,"")</f>
        <v>41</v>
      </c>
      <c r="D46" s="213" t="s">
        <v>9</v>
      </c>
      <c r="E46" s="40" t="s">
        <v>1155</v>
      </c>
      <c r="F46" s="363" t="s">
        <v>43</v>
      </c>
      <c r="G46" s="358"/>
      <c r="H46" s="399"/>
      <c r="I46" s="360">
        <f t="shared" si="1"/>
        <v>3</v>
      </c>
      <c r="J46" s="361">
        <f t="shared" si="2"/>
        <v>0</v>
      </c>
      <c r="K46" s="362">
        <f t="shared" si="3"/>
        <v>0</v>
      </c>
      <c r="L46" s="162"/>
    </row>
    <row r="47" spans="2:12" ht="30" customHeight="1" x14ac:dyDescent="0.3">
      <c r="B47" s="42" t="str">
        <f t="shared" si="5"/>
        <v>LFldR</v>
      </c>
      <c r="C47" s="42">
        <f>IF(ISTEXT(D47),MAX($C$4:$C46)+1,"")</f>
        <v>42</v>
      </c>
      <c r="D47" s="213" t="s">
        <v>9</v>
      </c>
      <c r="E47" s="40" t="s">
        <v>1156</v>
      </c>
      <c r="F47" s="363" t="s">
        <v>43</v>
      </c>
      <c r="G47" s="358"/>
      <c r="H47" s="399"/>
      <c r="I47" s="360">
        <f t="shared" si="1"/>
        <v>3</v>
      </c>
      <c r="J47" s="361">
        <f t="shared" si="2"/>
        <v>0</v>
      </c>
      <c r="K47" s="362">
        <f t="shared" si="3"/>
        <v>0</v>
      </c>
      <c r="L47" s="162"/>
    </row>
    <row r="48" spans="2:12" ht="30" customHeight="1" x14ac:dyDescent="0.3">
      <c r="B48" s="42" t="str">
        <f t="shared" si="5"/>
        <v>LFldR</v>
      </c>
      <c r="C48" s="42">
        <f>IF(ISTEXT(D48),MAX($C$4:$C47)+1,"")</f>
        <v>43</v>
      </c>
      <c r="D48" s="213" t="s">
        <v>9</v>
      </c>
      <c r="E48" s="40" t="s">
        <v>1157</v>
      </c>
      <c r="F48" s="363" t="s">
        <v>43</v>
      </c>
      <c r="G48" s="358"/>
      <c r="H48" s="399"/>
      <c r="I48" s="360">
        <f t="shared" si="1"/>
        <v>3</v>
      </c>
      <c r="J48" s="361">
        <f t="shared" si="2"/>
        <v>0</v>
      </c>
      <c r="K48" s="362">
        <f t="shared" si="3"/>
        <v>0</v>
      </c>
      <c r="L48" s="162"/>
    </row>
    <row r="49" spans="2:12" ht="30" customHeight="1" x14ac:dyDescent="0.3">
      <c r="B49" s="42" t="str">
        <f t="shared" si="5"/>
        <v>LFldR</v>
      </c>
      <c r="C49" s="42">
        <f>IF(ISTEXT(D49),MAX($C$4:$C48)+1,"")</f>
        <v>44</v>
      </c>
      <c r="D49" s="213" t="s">
        <v>9</v>
      </c>
      <c r="E49" s="40" t="s">
        <v>1158</v>
      </c>
      <c r="F49" s="363" t="s">
        <v>43</v>
      </c>
      <c r="G49" s="358"/>
      <c r="H49" s="399"/>
      <c r="I49" s="360">
        <f t="shared" si="1"/>
        <v>3</v>
      </c>
      <c r="J49" s="361">
        <f t="shared" si="2"/>
        <v>0</v>
      </c>
      <c r="K49" s="362">
        <f t="shared" si="3"/>
        <v>0</v>
      </c>
      <c r="L49" s="162"/>
    </row>
    <row r="50" spans="2:12" ht="30" customHeight="1" x14ac:dyDescent="0.3">
      <c r="B50" s="42" t="str">
        <f t="shared" si="5"/>
        <v>LFldR</v>
      </c>
      <c r="C50" s="42">
        <f>IF(ISTEXT(D50),MAX($C$4:$C49)+1,"")</f>
        <v>45</v>
      </c>
      <c r="D50" s="213" t="s">
        <v>9</v>
      </c>
      <c r="E50" s="40" t="s">
        <v>1159</v>
      </c>
      <c r="F50" s="363" t="s">
        <v>43</v>
      </c>
      <c r="G50" s="358"/>
      <c r="H50" s="399"/>
      <c r="I50" s="360">
        <f t="shared" si="1"/>
        <v>3</v>
      </c>
      <c r="J50" s="361">
        <f t="shared" si="2"/>
        <v>0</v>
      </c>
      <c r="K50" s="362">
        <f t="shared" si="3"/>
        <v>0</v>
      </c>
      <c r="L50" s="162"/>
    </row>
    <row r="51" spans="2:12" ht="30" customHeight="1" x14ac:dyDescent="0.3">
      <c r="B51" s="42" t="str">
        <f t="shared" si="5"/>
        <v>LFldR</v>
      </c>
      <c r="C51" s="42">
        <f>IF(ISTEXT(D51),MAX($C$4:$C50)+1,"")</f>
        <v>46</v>
      </c>
      <c r="D51" s="213" t="s">
        <v>9</v>
      </c>
      <c r="E51" s="40" t="s">
        <v>1160</v>
      </c>
      <c r="F51" s="363" t="s">
        <v>43</v>
      </c>
      <c r="G51" s="358"/>
      <c r="H51" s="399"/>
      <c r="I51" s="360">
        <f t="shared" si="1"/>
        <v>3</v>
      </c>
      <c r="J51" s="361">
        <f t="shared" si="2"/>
        <v>0</v>
      </c>
      <c r="K51" s="362">
        <f t="shared" si="3"/>
        <v>0</v>
      </c>
      <c r="L51" s="162"/>
    </row>
    <row r="52" spans="2:12" ht="30" customHeight="1" x14ac:dyDescent="0.3">
      <c r="B52" s="42" t="str">
        <f t="shared" si="5"/>
        <v>LFldR</v>
      </c>
      <c r="C52" s="42">
        <f>IF(ISTEXT(D52),MAX($C$4:$C51)+1,"")</f>
        <v>47</v>
      </c>
      <c r="D52" s="213" t="s">
        <v>11</v>
      </c>
      <c r="E52" s="40" t="s">
        <v>1161</v>
      </c>
      <c r="F52" s="363" t="s">
        <v>43</v>
      </c>
      <c r="G52" s="358"/>
      <c r="H52" s="399"/>
      <c r="I52" s="360">
        <f t="shared" si="1"/>
        <v>1</v>
      </c>
      <c r="J52" s="361">
        <f t="shared" si="2"/>
        <v>0</v>
      </c>
      <c r="K52" s="362">
        <f t="shared" si="3"/>
        <v>0</v>
      </c>
      <c r="L52" s="162"/>
    </row>
    <row r="53" spans="2:12" ht="30" customHeight="1" x14ac:dyDescent="0.3">
      <c r="B53" s="42" t="str">
        <f t="shared" si="5"/>
        <v>LFldR</v>
      </c>
      <c r="C53" s="42">
        <f>IF(ISTEXT(D53),MAX($C$4:$C52)+1,"")</f>
        <v>48</v>
      </c>
      <c r="D53" s="213" t="s">
        <v>10</v>
      </c>
      <c r="E53" s="40" t="s">
        <v>1162</v>
      </c>
      <c r="F53" s="363" t="s">
        <v>43</v>
      </c>
      <c r="G53" s="358"/>
      <c r="H53" s="399"/>
      <c r="I53" s="360">
        <f t="shared" si="1"/>
        <v>2</v>
      </c>
      <c r="J53" s="361">
        <f t="shared" si="2"/>
        <v>0</v>
      </c>
      <c r="K53" s="362">
        <f t="shared" si="3"/>
        <v>0</v>
      </c>
      <c r="L53" s="162"/>
    </row>
    <row r="54" spans="2:12" ht="30" customHeight="1" x14ac:dyDescent="0.3">
      <c r="B54" s="42" t="str">
        <f t="shared" ref="B54:B77" si="6">IF(C54="","",$B$4)</f>
        <v>LFldR</v>
      </c>
      <c r="C54" s="42">
        <f>IF(ISTEXT(D54),MAX($C$4:$C53)+1,"")</f>
        <v>49</v>
      </c>
      <c r="D54" s="213" t="s">
        <v>9</v>
      </c>
      <c r="E54" s="40" t="s">
        <v>1163</v>
      </c>
      <c r="F54" s="363" t="s">
        <v>43</v>
      </c>
      <c r="G54" s="358"/>
      <c r="H54" s="399"/>
      <c r="I54" s="360">
        <f t="shared" si="1"/>
        <v>3</v>
      </c>
      <c r="J54" s="361">
        <f t="shared" si="2"/>
        <v>0</v>
      </c>
      <c r="K54" s="362">
        <f t="shared" si="3"/>
        <v>0</v>
      </c>
      <c r="L54" s="162"/>
    </row>
    <row r="55" spans="2:12" ht="30" customHeight="1" x14ac:dyDescent="0.3">
      <c r="B55" s="42" t="str">
        <f t="shared" si="6"/>
        <v>LFldR</v>
      </c>
      <c r="C55" s="42">
        <f>IF(ISTEXT(D55),MAX($C$4:$C54)+1,"")</f>
        <v>50</v>
      </c>
      <c r="D55" s="213" t="s">
        <v>9</v>
      </c>
      <c r="E55" s="40" t="s">
        <v>1164</v>
      </c>
      <c r="F55" s="363" t="s">
        <v>43</v>
      </c>
      <c r="G55" s="358"/>
      <c r="H55" s="399"/>
      <c r="I55" s="360">
        <f t="shared" si="1"/>
        <v>3</v>
      </c>
      <c r="J55" s="361">
        <f t="shared" si="2"/>
        <v>0</v>
      </c>
      <c r="K55" s="362">
        <f t="shared" si="3"/>
        <v>0</v>
      </c>
      <c r="L55" s="162"/>
    </row>
    <row r="56" spans="2:12" ht="30" customHeight="1" x14ac:dyDescent="0.3">
      <c r="B56" s="42" t="str">
        <f t="shared" si="6"/>
        <v>LFldR</v>
      </c>
      <c r="C56" s="42">
        <f>IF(ISTEXT(D56),MAX($C$4:$C55)+1,"")</f>
        <v>51</v>
      </c>
      <c r="D56" s="213" t="s">
        <v>9</v>
      </c>
      <c r="E56" s="40" t="s">
        <v>1165</v>
      </c>
      <c r="F56" s="363" t="s">
        <v>43</v>
      </c>
      <c r="G56" s="358"/>
      <c r="H56" s="399"/>
      <c r="I56" s="360">
        <f t="shared" si="1"/>
        <v>3</v>
      </c>
      <c r="J56" s="361">
        <f t="shared" si="2"/>
        <v>0</v>
      </c>
      <c r="K56" s="362">
        <f t="shared" si="3"/>
        <v>0</v>
      </c>
      <c r="L56" s="162"/>
    </row>
    <row r="57" spans="2:12" ht="30" customHeight="1" x14ac:dyDescent="0.3">
      <c r="B57" s="42" t="str">
        <f t="shared" si="6"/>
        <v>LFldR</v>
      </c>
      <c r="C57" s="42">
        <f>IF(ISTEXT(D57),MAX($C$4:$C56)+1,"")</f>
        <v>52</v>
      </c>
      <c r="D57" s="213" t="s">
        <v>9</v>
      </c>
      <c r="E57" s="40" t="s">
        <v>2471</v>
      </c>
      <c r="F57" s="363" t="s">
        <v>43</v>
      </c>
      <c r="G57" s="358"/>
      <c r="H57" s="412"/>
      <c r="I57" s="413">
        <f>VLOOKUP($D57,SpecData,2,FALSE)</f>
        <v>3</v>
      </c>
      <c r="J57" s="414">
        <f>VLOOKUP($F57,AvailabilityData,2,FALSE)</f>
        <v>0</v>
      </c>
      <c r="K57" s="362">
        <f t="shared" si="3"/>
        <v>0</v>
      </c>
      <c r="L57" s="177"/>
    </row>
    <row r="58" spans="2:12" ht="30" customHeight="1" x14ac:dyDescent="0.3">
      <c r="B58" s="42" t="str">
        <f t="shared" si="6"/>
        <v>LFldR</v>
      </c>
      <c r="C58" s="42">
        <f>IF(ISTEXT(D58),MAX($C$4:$C57)+1,"")</f>
        <v>53</v>
      </c>
      <c r="D58" s="213" t="s">
        <v>9</v>
      </c>
      <c r="E58" s="40" t="s">
        <v>1166</v>
      </c>
      <c r="F58" s="363" t="s">
        <v>43</v>
      </c>
      <c r="G58" s="358"/>
      <c r="H58" s="399"/>
      <c r="I58" s="360">
        <f t="shared" si="1"/>
        <v>3</v>
      </c>
      <c r="J58" s="361">
        <f t="shared" si="2"/>
        <v>0</v>
      </c>
      <c r="K58" s="362">
        <f t="shared" si="3"/>
        <v>0</v>
      </c>
      <c r="L58" s="162"/>
    </row>
    <row r="59" spans="2:12" ht="30" customHeight="1" x14ac:dyDescent="0.3">
      <c r="B59" s="42" t="str">
        <f t="shared" si="6"/>
        <v>LFldR</v>
      </c>
      <c r="C59" s="42">
        <f>IF(ISTEXT(D59),MAX($C$4:$C58)+1,"")</f>
        <v>54</v>
      </c>
      <c r="D59" s="213" t="s">
        <v>11</v>
      </c>
      <c r="E59" s="40" t="s">
        <v>1167</v>
      </c>
      <c r="F59" s="363" t="s">
        <v>43</v>
      </c>
      <c r="G59" s="358"/>
      <c r="H59" s="399"/>
      <c r="I59" s="360">
        <f t="shared" si="1"/>
        <v>1</v>
      </c>
      <c r="J59" s="361">
        <f t="shared" si="2"/>
        <v>0</v>
      </c>
      <c r="K59" s="362">
        <f t="shared" si="3"/>
        <v>0</v>
      </c>
      <c r="L59" s="162"/>
    </row>
    <row r="60" spans="2:12" ht="30" customHeight="1" x14ac:dyDescent="0.3">
      <c r="B60" s="42" t="str">
        <f t="shared" si="6"/>
        <v>LFldR</v>
      </c>
      <c r="C60" s="42">
        <f>IF(ISTEXT(D60),MAX($C$4:$C59)+1,"")</f>
        <v>55</v>
      </c>
      <c r="D60" s="213" t="s">
        <v>11</v>
      </c>
      <c r="E60" s="40" t="s">
        <v>1168</v>
      </c>
      <c r="F60" s="363" t="s">
        <v>43</v>
      </c>
      <c r="G60" s="358"/>
      <c r="H60" s="399"/>
      <c r="I60" s="360">
        <f t="shared" si="1"/>
        <v>1</v>
      </c>
      <c r="J60" s="361">
        <f t="shared" si="2"/>
        <v>0</v>
      </c>
      <c r="K60" s="362">
        <f t="shared" si="3"/>
        <v>0</v>
      </c>
      <c r="L60" s="162"/>
    </row>
    <row r="61" spans="2:12" ht="30" customHeight="1" x14ac:dyDescent="0.3">
      <c r="B61" s="42" t="str">
        <f t="shared" si="6"/>
        <v>LFldR</v>
      </c>
      <c r="C61" s="42">
        <f>IF(ISTEXT(D61),MAX($C$4:$C60)+1,"")</f>
        <v>56</v>
      </c>
      <c r="D61" s="213" t="s">
        <v>9</v>
      </c>
      <c r="E61" s="40" t="s">
        <v>1169</v>
      </c>
      <c r="F61" s="363" t="s">
        <v>43</v>
      </c>
      <c r="G61" s="358"/>
      <c r="H61" s="399"/>
      <c r="I61" s="360">
        <f t="shared" si="1"/>
        <v>3</v>
      </c>
      <c r="J61" s="361">
        <f t="shared" si="2"/>
        <v>0</v>
      </c>
      <c r="K61" s="362">
        <f t="shared" si="3"/>
        <v>0</v>
      </c>
      <c r="L61" s="162"/>
    </row>
    <row r="62" spans="2:12" ht="30" customHeight="1" x14ac:dyDescent="0.3">
      <c r="B62" s="42" t="str">
        <f t="shared" si="6"/>
        <v>LFldR</v>
      </c>
      <c r="C62" s="42">
        <f>IF(ISTEXT(D62),MAX($C$4:$C61)+1,"")</f>
        <v>57</v>
      </c>
      <c r="D62" s="213" t="s">
        <v>9</v>
      </c>
      <c r="E62" s="40" t="s">
        <v>1170</v>
      </c>
      <c r="F62" s="363" t="s">
        <v>43</v>
      </c>
      <c r="G62" s="358"/>
      <c r="H62" s="399"/>
      <c r="I62" s="360">
        <f t="shared" si="1"/>
        <v>3</v>
      </c>
      <c r="J62" s="361">
        <f t="shared" si="2"/>
        <v>0</v>
      </c>
      <c r="K62" s="362">
        <f t="shared" si="3"/>
        <v>0</v>
      </c>
      <c r="L62" s="162"/>
    </row>
    <row r="63" spans="2:12" ht="30" customHeight="1" x14ac:dyDescent="0.3">
      <c r="B63" s="42" t="str">
        <f t="shared" si="6"/>
        <v>LFldR</v>
      </c>
      <c r="C63" s="42">
        <f>IF(ISTEXT(D63),MAX($C$4:$C62)+1,"")</f>
        <v>58</v>
      </c>
      <c r="D63" s="213" t="s">
        <v>9</v>
      </c>
      <c r="E63" s="40" t="s">
        <v>1171</v>
      </c>
      <c r="F63" s="363" t="s">
        <v>43</v>
      </c>
      <c r="G63" s="358"/>
      <c r="H63" s="399"/>
      <c r="I63" s="360">
        <f t="shared" si="1"/>
        <v>3</v>
      </c>
      <c r="J63" s="361">
        <f t="shared" si="2"/>
        <v>0</v>
      </c>
      <c r="K63" s="362">
        <f t="shared" si="3"/>
        <v>0</v>
      </c>
      <c r="L63" s="162"/>
    </row>
    <row r="64" spans="2:12" ht="30" customHeight="1" x14ac:dyDescent="0.3">
      <c r="B64" s="42" t="str">
        <f t="shared" si="6"/>
        <v>LFldR</v>
      </c>
      <c r="C64" s="42">
        <f>IF(ISTEXT(D64),MAX($C$4:$C63)+1,"")</f>
        <v>59</v>
      </c>
      <c r="D64" s="213" t="s">
        <v>9</v>
      </c>
      <c r="E64" s="40" t="s">
        <v>1172</v>
      </c>
      <c r="F64" s="363" t="s">
        <v>43</v>
      </c>
      <c r="G64" s="358"/>
      <c r="H64" s="399"/>
      <c r="I64" s="360">
        <f t="shared" si="1"/>
        <v>3</v>
      </c>
      <c r="J64" s="361">
        <f t="shared" si="2"/>
        <v>0</v>
      </c>
      <c r="K64" s="362">
        <f t="shared" si="3"/>
        <v>0</v>
      </c>
      <c r="L64" s="162"/>
    </row>
    <row r="65" spans="2:12" ht="27.6" x14ac:dyDescent="0.3">
      <c r="B65" s="42" t="str">
        <f t="shared" si="6"/>
        <v>LFldR</v>
      </c>
      <c r="C65" s="42">
        <f>IF(ISTEXT(D65),MAX($C$4:$C64)+1,"")</f>
        <v>60</v>
      </c>
      <c r="D65" s="213" t="s">
        <v>9</v>
      </c>
      <c r="E65" s="40" t="s">
        <v>1173</v>
      </c>
      <c r="F65" s="363" t="s">
        <v>43</v>
      </c>
      <c r="G65" s="358"/>
      <c r="H65" s="399"/>
      <c r="I65" s="360">
        <f t="shared" si="1"/>
        <v>3</v>
      </c>
      <c r="J65" s="361">
        <f t="shared" si="2"/>
        <v>0</v>
      </c>
      <c r="K65" s="362">
        <f t="shared" si="3"/>
        <v>0</v>
      </c>
      <c r="L65" s="162"/>
    </row>
    <row r="66" spans="2:12" ht="30" customHeight="1" x14ac:dyDescent="0.3">
      <c r="B66" s="42" t="str">
        <f t="shared" si="6"/>
        <v>LFldR</v>
      </c>
      <c r="C66" s="42">
        <f>IF(ISTEXT(D66),MAX($C$4:$C65)+1,"")</f>
        <v>61</v>
      </c>
      <c r="D66" s="213" t="s">
        <v>9</v>
      </c>
      <c r="E66" s="40" t="s">
        <v>1174</v>
      </c>
      <c r="F66" s="363" t="s">
        <v>43</v>
      </c>
      <c r="G66" s="358"/>
      <c r="H66" s="399"/>
      <c r="I66" s="360">
        <f t="shared" si="1"/>
        <v>3</v>
      </c>
      <c r="J66" s="361">
        <f t="shared" si="2"/>
        <v>0</v>
      </c>
      <c r="K66" s="362">
        <f t="shared" si="3"/>
        <v>0</v>
      </c>
      <c r="L66" s="162"/>
    </row>
    <row r="67" spans="2:12" ht="41.4" x14ac:dyDescent="0.3">
      <c r="B67" s="42" t="str">
        <f t="shared" si="6"/>
        <v>LFldR</v>
      </c>
      <c r="C67" s="42">
        <f>IF(ISTEXT(D67),MAX($C$4:$C66)+1,"")</f>
        <v>62</v>
      </c>
      <c r="D67" s="213" t="s">
        <v>9</v>
      </c>
      <c r="E67" s="40" t="s">
        <v>1175</v>
      </c>
      <c r="F67" s="363" t="s">
        <v>43</v>
      </c>
      <c r="G67" s="358"/>
      <c r="H67" s="399"/>
      <c r="I67" s="360">
        <f t="shared" si="1"/>
        <v>3</v>
      </c>
      <c r="J67" s="361">
        <f t="shared" si="2"/>
        <v>0</v>
      </c>
      <c r="K67" s="362">
        <f t="shared" si="3"/>
        <v>0</v>
      </c>
      <c r="L67" s="162"/>
    </row>
    <row r="68" spans="2:12" ht="30" customHeight="1" x14ac:dyDescent="0.3">
      <c r="B68" s="42" t="str">
        <f t="shared" si="6"/>
        <v>LFldR</v>
      </c>
      <c r="C68" s="42">
        <f>IF(ISTEXT(D68),MAX($C$4:$C67)+1,"")</f>
        <v>63</v>
      </c>
      <c r="D68" s="213" t="s">
        <v>9</v>
      </c>
      <c r="E68" s="40" t="s">
        <v>1176</v>
      </c>
      <c r="F68" s="363" t="s">
        <v>43</v>
      </c>
      <c r="G68" s="358"/>
      <c r="H68" s="399"/>
      <c r="I68" s="360">
        <f t="shared" si="1"/>
        <v>3</v>
      </c>
      <c r="J68" s="361">
        <f t="shared" si="2"/>
        <v>0</v>
      </c>
      <c r="K68" s="362">
        <f t="shared" si="3"/>
        <v>0</v>
      </c>
      <c r="L68" s="162"/>
    </row>
    <row r="69" spans="2:12" ht="30" customHeight="1" x14ac:dyDescent="0.3">
      <c r="B69" s="42" t="str">
        <f t="shared" si="6"/>
        <v>LFldR</v>
      </c>
      <c r="C69" s="42">
        <f>IF(ISTEXT(D69),MAX($C$4:$C68)+1,"")</f>
        <v>64</v>
      </c>
      <c r="D69" s="213" t="s">
        <v>9</v>
      </c>
      <c r="E69" s="40" t="s">
        <v>1177</v>
      </c>
      <c r="F69" s="363" t="s">
        <v>43</v>
      </c>
      <c r="G69" s="358"/>
      <c r="H69" s="399"/>
      <c r="I69" s="360">
        <f t="shared" si="1"/>
        <v>3</v>
      </c>
      <c r="J69" s="361">
        <f t="shared" si="2"/>
        <v>0</v>
      </c>
      <c r="K69" s="362">
        <f t="shared" si="3"/>
        <v>0</v>
      </c>
      <c r="L69" s="162"/>
    </row>
    <row r="70" spans="2:12" ht="30" customHeight="1" x14ac:dyDescent="0.3">
      <c r="B70" s="42" t="str">
        <f t="shared" si="6"/>
        <v>LFldR</v>
      </c>
      <c r="C70" s="42">
        <f>IF(ISTEXT(D70),MAX($C$4:$C69)+1,"")</f>
        <v>65</v>
      </c>
      <c r="D70" s="213" t="s">
        <v>9</v>
      </c>
      <c r="E70" s="40" t="s">
        <v>1178</v>
      </c>
      <c r="F70" s="363" t="s">
        <v>43</v>
      </c>
      <c r="G70" s="358"/>
      <c r="H70" s="399"/>
      <c r="I70" s="360">
        <f t="shared" si="1"/>
        <v>3</v>
      </c>
      <c r="J70" s="361">
        <f t="shared" si="2"/>
        <v>0</v>
      </c>
      <c r="K70" s="362">
        <f t="shared" si="3"/>
        <v>0</v>
      </c>
      <c r="L70" s="162"/>
    </row>
    <row r="71" spans="2:12" ht="30" customHeight="1" x14ac:dyDescent="0.3">
      <c r="B71" s="42" t="str">
        <f t="shared" si="6"/>
        <v>LFldR</v>
      </c>
      <c r="C71" s="42">
        <f>IF(ISTEXT(D71),MAX($C$4:$C70)+1,"")</f>
        <v>66</v>
      </c>
      <c r="D71" s="213" t="s">
        <v>9</v>
      </c>
      <c r="E71" s="40" t="s">
        <v>1179</v>
      </c>
      <c r="F71" s="363" t="s">
        <v>43</v>
      </c>
      <c r="G71" s="358"/>
      <c r="H71" s="399"/>
      <c r="I71" s="360">
        <f t="shared" si="1"/>
        <v>3</v>
      </c>
      <c r="J71" s="361">
        <f t="shared" si="2"/>
        <v>0</v>
      </c>
      <c r="K71" s="362">
        <f t="shared" si="3"/>
        <v>0</v>
      </c>
      <c r="L71" s="162"/>
    </row>
    <row r="72" spans="2:12" ht="34.799999999999997" customHeight="1" x14ac:dyDescent="0.3">
      <c r="B72" s="42" t="str">
        <f t="shared" si="6"/>
        <v>LFldR</v>
      </c>
      <c r="C72" s="42">
        <f>IF(ISTEXT(D72),MAX($C$4:$C71)+1,"")</f>
        <v>67</v>
      </c>
      <c r="D72" s="213" t="s">
        <v>9</v>
      </c>
      <c r="E72" s="40" t="s">
        <v>1180</v>
      </c>
      <c r="F72" s="363" t="s">
        <v>43</v>
      </c>
      <c r="G72" s="358"/>
      <c r="H72" s="399"/>
      <c r="I72" s="360">
        <f t="shared" si="1"/>
        <v>3</v>
      </c>
      <c r="J72" s="361">
        <f t="shared" si="2"/>
        <v>0</v>
      </c>
      <c r="K72" s="362">
        <f t="shared" si="3"/>
        <v>0</v>
      </c>
      <c r="L72" s="162"/>
    </row>
    <row r="73" spans="2:12" ht="30" customHeight="1" x14ac:dyDescent="0.3">
      <c r="B73" s="42" t="str">
        <f t="shared" si="6"/>
        <v>LFldR</v>
      </c>
      <c r="C73" s="42">
        <f>IF(ISTEXT(D73),MAX($C$4:$C72)+1,"")</f>
        <v>68</v>
      </c>
      <c r="D73" s="213" t="s">
        <v>9</v>
      </c>
      <c r="E73" s="40" t="s">
        <v>1181</v>
      </c>
      <c r="F73" s="363" t="s">
        <v>43</v>
      </c>
      <c r="G73" s="358"/>
      <c r="H73" s="399"/>
      <c r="I73" s="360">
        <f>VLOOKUP($D73,SpecData,2,FALSE)</f>
        <v>3</v>
      </c>
      <c r="J73" s="361">
        <f>VLOOKUP($F73,AvailabilityData,2,FALSE)</f>
        <v>0</v>
      </c>
      <c r="K73" s="362">
        <f>I73*J73</f>
        <v>0</v>
      </c>
      <c r="L73" s="162"/>
    </row>
    <row r="74" spans="2:12" ht="41.4" x14ac:dyDescent="0.3">
      <c r="B74" s="42" t="str">
        <f t="shared" si="6"/>
        <v>LFldR</v>
      </c>
      <c r="C74" s="42">
        <f>IF(ISTEXT(D74),MAX($C$4:$C73)+1,"")</f>
        <v>69</v>
      </c>
      <c r="D74" s="213" t="s">
        <v>9</v>
      </c>
      <c r="E74" s="40" t="s">
        <v>1182</v>
      </c>
      <c r="F74" s="363" t="s">
        <v>43</v>
      </c>
      <c r="G74" s="358"/>
      <c r="H74" s="399"/>
      <c r="I74" s="360">
        <f>VLOOKUP($D74,SpecData,2,FALSE)</f>
        <v>3</v>
      </c>
      <c r="J74" s="361">
        <f>VLOOKUP($F74,AvailabilityData,2,FALSE)</f>
        <v>0</v>
      </c>
      <c r="K74" s="362">
        <f>I74*J74</f>
        <v>0</v>
      </c>
      <c r="L74" s="162"/>
    </row>
    <row r="75" spans="2:12" ht="30" customHeight="1" x14ac:dyDescent="0.3">
      <c r="B75" s="42" t="str">
        <f t="shared" si="6"/>
        <v>LFldR</v>
      </c>
      <c r="C75" s="42">
        <f>IF(ISTEXT(D75),MAX($C$4:$C74)+1,"")</f>
        <v>70</v>
      </c>
      <c r="D75" s="213" t="s">
        <v>9</v>
      </c>
      <c r="E75" s="40" t="s">
        <v>1183</v>
      </c>
      <c r="F75" s="363" t="s">
        <v>43</v>
      </c>
      <c r="G75" s="358"/>
      <c r="H75" s="399"/>
      <c r="I75" s="360">
        <f>VLOOKUP($D75,SpecData,2,FALSE)</f>
        <v>3</v>
      </c>
      <c r="J75" s="361">
        <f>VLOOKUP($F75,AvailabilityData,2,FALSE)</f>
        <v>0</v>
      </c>
      <c r="K75" s="362">
        <f>I75*J75</f>
        <v>0</v>
      </c>
      <c r="L75" s="162"/>
    </row>
    <row r="76" spans="2:12" ht="30" customHeight="1" x14ac:dyDescent="0.3">
      <c r="B76" s="42" t="str">
        <f t="shared" si="6"/>
        <v>LFldR</v>
      </c>
      <c r="C76" s="42">
        <f>IF(ISTEXT(D76),MAX($C$4:$C75)+1,"")</f>
        <v>71</v>
      </c>
      <c r="D76" s="213" t="s">
        <v>9</v>
      </c>
      <c r="E76" s="40" t="s">
        <v>1184</v>
      </c>
      <c r="F76" s="363" t="s">
        <v>43</v>
      </c>
      <c r="G76" s="358"/>
      <c r="H76" s="399"/>
      <c r="I76" s="360">
        <f>VLOOKUP($D76,SpecData,2,FALSE)</f>
        <v>3</v>
      </c>
      <c r="J76" s="361">
        <f>VLOOKUP($F76,AvailabilityData,2,FALSE)</f>
        <v>0</v>
      </c>
      <c r="K76" s="362">
        <f>I76*J76</f>
        <v>0</v>
      </c>
      <c r="L76" s="162"/>
    </row>
    <row r="77" spans="2:12" ht="30" customHeight="1" x14ac:dyDescent="0.3">
      <c r="B77" s="42" t="str">
        <f t="shared" si="6"/>
        <v>LFldR</v>
      </c>
      <c r="C77" s="42">
        <f>IF(ISTEXT(D77),MAX($C$4:$C76)+1,"")</f>
        <v>72</v>
      </c>
      <c r="D77" s="213" t="s">
        <v>9</v>
      </c>
      <c r="E77" s="40" t="s">
        <v>2496</v>
      </c>
      <c r="F77" s="363" t="s">
        <v>43</v>
      </c>
      <c r="G77" s="358"/>
      <c r="H77" s="399"/>
      <c r="I77" s="360">
        <f>VLOOKUP($D77,SpecData,2,FALSE)</f>
        <v>3</v>
      </c>
      <c r="J77" s="361">
        <f>VLOOKUP($F77,AvailabilityData,2,FALSE)</f>
        <v>0</v>
      </c>
      <c r="K77" s="388">
        <f>I77*J77</f>
        <v>0</v>
      </c>
      <c r="L77" s="162"/>
    </row>
    <row r="78" spans="2:12" ht="30" hidden="1" customHeight="1" x14ac:dyDescent="0.3">
      <c r="B78" s="267"/>
      <c r="C78" s="267"/>
      <c r="D78" s="268"/>
      <c r="E78" s="236"/>
      <c r="F78" s="270"/>
      <c r="H78" s="271"/>
      <c r="I78" s="272"/>
      <c r="J78" s="273"/>
      <c r="K78" s="272"/>
      <c r="L78" s="274"/>
    </row>
    <row r="79" spans="2:12" ht="15.6" x14ac:dyDescent="0.3">
      <c r="B79" s="267"/>
      <c r="C79" s="267"/>
      <c r="D79" s="268"/>
      <c r="E79" s="236"/>
      <c r="F79" s="270"/>
      <c r="H79" s="271"/>
      <c r="I79" s="272"/>
      <c r="J79" s="273"/>
      <c r="K79" s="272"/>
      <c r="L79" s="274"/>
    </row>
    <row r="80" spans="2:12" ht="15.6" hidden="1" x14ac:dyDescent="0.3">
      <c r="B80" s="267"/>
      <c r="C80" s="267"/>
      <c r="D80" s="268"/>
      <c r="E80" s="236"/>
      <c r="F80" s="270"/>
      <c r="H80" s="271"/>
      <c r="I80" s="272"/>
      <c r="J80" s="273"/>
      <c r="K80" s="272"/>
      <c r="L80" s="274"/>
    </row>
    <row r="81" spans="5:5" hidden="1" x14ac:dyDescent="0.3">
      <c r="E81" s="46"/>
    </row>
    <row r="82" spans="5:5" hidden="1" x14ac:dyDescent="0.3">
      <c r="E82" s="46"/>
    </row>
    <row r="83" spans="5:5" hidden="1" x14ac:dyDescent="0.3">
      <c r="E83" s="46"/>
    </row>
    <row r="84" spans="5:5" hidden="1" x14ac:dyDescent="0.3">
      <c r="E84" s="46"/>
    </row>
    <row r="85" spans="5:5" hidden="1" x14ac:dyDescent="0.3">
      <c r="E85" s="46"/>
    </row>
    <row r="86" spans="5:5" hidden="1" x14ac:dyDescent="0.3">
      <c r="E86" s="46"/>
    </row>
    <row r="87" spans="5:5" hidden="1" x14ac:dyDescent="0.3">
      <c r="E87" s="46"/>
    </row>
    <row r="88" spans="5:5" hidden="1" x14ac:dyDescent="0.3">
      <c r="E88" s="46"/>
    </row>
    <row r="89" spans="5:5" hidden="1" x14ac:dyDescent="0.3">
      <c r="E89" s="46"/>
    </row>
    <row r="90" spans="5:5" hidden="1" x14ac:dyDescent="0.3">
      <c r="E90" s="46"/>
    </row>
    <row r="91" spans="5:5" hidden="1" x14ac:dyDescent="0.3">
      <c r="E91" s="46"/>
    </row>
    <row r="92" spans="5:5" hidden="1" x14ac:dyDescent="0.3">
      <c r="E92" s="46"/>
    </row>
    <row r="93" spans="5:5" hidden="1" x14ac:dyDescent="0.3">
      <c r="E93" s="46"/>
    </row>
    <row r="94" spans="5:5" hidden="1" x14ac:dyDescent="0.3">
      <c r="E94" s="46"/>
    </row>
    <row r="95" spans="5:5" hidden="1" x14ac:dyDescent="0.3">
      <c r="E95" s="46"/>
    </row>
    <row r="96" spans="5:5" hidden="1" x14ac:dyDescent="0.3">
      <c r="E96" s="46"/>
    </row>
    <row r="97" spans="5:5" hidden="1" x14ac:dyDescent="0.3">
      <c r="E97" s="46"/>
    </row>
    <row r="98" spans="5:5" hidden="1" x14ac:dyDescent="0.3">
      <c r="E98" s="46"/>
    </row>
    <row r="99" spans="5:5" hidden="1" x14ac:dyDescent="0.3">
      <c r="E99" s="46"/>
    </row>
    <row r="100" spans="5:5" hidden="1" x14ac:dyDescent="0.3">
      <c r="E100" s="46"/>
    </row>
    <row r="101" spans="5:5" hidden="1" x14ac:dyDescent="0.3">
      <c r="E101" s="46"/>
    </row>
    <row r="102" spans="5:5" hidden="1" x14ac:dyDescent="0.3">
      <c r="E102" s="46"/>
    </row>
    <row r="103" spans="5:5" hidden="1" x14ac:dyDescent="0.3">
      <c r="E103" s="46"/>
    </row>
    <row r="104" spans="5:5" hidden="1" x14ac:dyDescent="0.3">
      <c r="E104" s="46"/>
    </row>
    <row r="105" spans="5:5" hidden="1" x14ac:dyDescent="0.3">
      <c r="E105" s="46"/>
    </row>
    <row r="106" spans="5:5" hidden="1" x14ac:dyDescent="0.3">
      <c r="E106" s="46"/>
    </row>
    <row r="107" spans="5:5" hidden="1" x14ac:dyDescent="0.3">
      <c r="E107" s="46"/>
    </row>
    <row r="108" spans="5:5" hidden="1" x14ac:dyDescent="0.3">
      <c r="E108" s="46"/>
    </row>
    <row r="109" spans="5:5" hidden="1" x14ac:dyDescent="0.3">
      <c r="E109" s="46"/>
    </row>
    <row r="110" spans="5:5" hidden="1" x14ac:dyDescent="0.3">
      <c r="E110" s="46"/>
    </row>
    <row r="111" spans="5:5" hidden="1" x14ac:dyDescent="0.3">
      <c r="E111" s="46"/>
    </row>
    <row r="112" spans="5:5" hidden="1" x14ac:dyDescent="0.3">
      <c r="E112" s="46"/>
    </row>
    <row r="113" spans="5:5" hidden="1" x14ac:dyDescent="0.3">
      <c r="E113" s="46"/>
    </row>
    <row r="114" spans="5:5" hidden="1" x14ac:dyDescent="0.3">
      <c r="E114" s="46"/>
    </row>
    <row r="115" spans="5:5" hidden="1" x14ac:dyDescent="0.3">
      <c r="E115" s="46"/>
    </row>
    <row r="116" spans="5:5" hidden="1" x14ac:dyDescent="0.3">
      <c r="E116" s="46"/>
    </row>
    <row r="117" spans="5:5" hidden="1" x14ac:dyDescent="0.3">
      <c r="E117" s="46"/>
    </row>
    <row r="118" spans="5:5" hidden="1" x14ac:dyDescent="0.3">
      <c r="E118" s="46"/>
    </row>
    <row r="119" spans="5:5" hidden="1" x14ac:dyDescent="0.3">
      <c r="E119" s="46"/>
    </row>
    <row r="120" spans="5:5" hidden="1" x14ac:dyDescent="0.3">
      <c r="E120" s="46"/>
    </row>
    <row r="121" spans="5:5" hidden="1" x14ac:dyDescent="0.3">
      <c r="E121" s="46"/>
    </row>
    <row r="122" spans="5:5" hidden="1" x14ac:dyDescent="0.3">
      <c r="E122" s="46"/>
    </row>
    <row r="123" spans="5:5" hidden="1" x14ac:dyDescent="0.3">
      <c r="E123" s="46"/>
    </row>
    <row r="124" spans="5:5" hidden="1" x14ac:dyDescent="0.3">
      <c r="E124" s="46"/>
    </row>
    <row r="125" spans="5:5" hidden="1" x14ac:dyDescent="0.3">
      <c r="E125" s="46"/>
    </row>
    <row r="126" spans="5:5" hidden="1" x14ac:dyDescent="0.3">
      <c r="E126" s="46"/>
    </row>
    <row r="127" spans="5:5" hidden="1" x14ac:dyDescent="0.3">
      <c r="E127" s="46"/>
    </row>
    <row r="128" spans="5:5" hidden="1" x14ac:dyDescent="0.3">
      <c r="E128" s="46"/>
    </row>
    <row r="129" spans="5:5" hidden="1" x14ac:dyDescent="0.3">
      <c r="E129" s="46"/>
    </row>
    <row r="130" spans="5:5" hidden="1" x14ac:dyDescent="0.3">
      <c r="E130" s="46"/>
    </row>
    <row r="131" spans="5:5" hidden="1" x14ac:dyDescent="0.3">
      <c r="E131" s="46"/>
    </row>
    <row r="132" spans="5:5" hidden="1" x14ac:dyDescent="0.3">
      <c r="E132" s="46"/>
    </row>
    <row r="133" spans="5:5" hidden="1" x14ac:dyDescent="0.3">
      <c r="E133" s="46"/>
    </row>
    <row r="134" spans="5:5" hidden="1" x14ac:dyDescent="0.3">
      <c r="E134" s="46"/>
    </row>
    <row r="135" spans="5:5" hidden="1" x14ac:dyDescent="0.3">
      <c r="E135" s="46"/>
    </row>
    <row r="136" spans="5:5" hidden="1" x14ac:dyDescent="0.3">
      <c r="E136" s="46"/>
    </row>
    <row r="137" spans="5:5" hidden="1" x14ac:dyDescent="0.3">
      <c r="E137" s="46"/>
    </row>
    <row r="138" spans="5:5" hidden="1" x14ac:dyDescent="0.3">
      <c r="E138" s="46"/>
    </row>
    <row r="139" spans="5:5" hidden="1" x14ac:dyDescent="0.3">
      <c r="E139" s="46"/>
    </row>
    <row r="140" spans="5:5" hidden="1" x14ac:dyDescent="0.3">
      <c r="E140" s="46"/>
    </row>
    <row r="141" spans="5:5" hidden="1" x14ac:dyDescent="0.3">
      <c r="E141" s="46"/>
    </row>
    <row r="142" spans="5:5" hidden="1" x14ac:dyDescent="0.3">
      <c r="E142" s="46"/>
    </row>
    <row r="143" spans="5:5" hidden="1" x14ac:dyDescent="0.3">
      <c r="E143" s="46"/>
    </row>
    <row r="144" spans="5:5" hidden="1" x14ac:dyDescent="0.3">
      <c r="E144" s="46"/>
    </row>
    <row r="145" spans="5:5" hidden="1" x14ac:dyDescent="0.3">
      <c r="E145" s="46"/>
    </row>
    <row r="146" spans="5:5" hidden="1" x14ac:dyDescent="0.3">
      <c r="E146" s="46"/>
    </row>
    <row r="147" spans="5:5" hidden="1" x14ac:dyDescent="0.3">
      <c r="E147" s="46"/>
    </row>
    <row r="148" spans="5:5" hidden="1" x14ac:dyDescent="0.3">
      <c r="E148" s="46"/>
    </row>
    <row r="149" spans="5:5" hidden="1" x14ac:dyDescent="0.3">
      <c r="E149" s="46"/>
    </row>
    <row r="150" spans="5:5" hidden="1" x14ac:dyDescent="0.3">
      <c r="E150" s="46"/>
    </row>
    <row r="151" spans="5:5" hidden="1" x14ac:dyDescent="0.3">
      <c r="E151" s="46"/>
    </row>
    <row r="152" spans="5:5" hidden="1" x14ac:dyDescent="0.3">
      <c r="E152" s="46"/>
    </row>
    <row r="153" spans="5:5" hidden="1" x14ac:dyDescent="0.3">
      <c r="E153" s="46"/>
    </row>
    <row r="154" spans="5:5" hidden="1" x14ac:dyDescent="0.3">
      <c r="E154" s="46"/>
    </row>
    <row r="155" spans="5:5" hidden="1" x14ac:dyDescent="0.3">
      <c r="E155" s="46"/>
    </row>
    <row r="156" spans="5:5" hidden="1" x14ac:dyDescent="0.3">
      <c r="E156" s="46"/>
    </row>
    <row r="157" spans="5:5" hidden="1" x14ac:dyDescent="0.3">
      <c r="E157" s="46"/>
    </row>
    <row r="158" spans="5:5" hidden="1" x14ac:dyDescent="0.3">
      <c r="E158" s="46"/>
    </row>
    <row r="159" spans="5:5" hidden="1" x14ac:dyDescent="0.3">
      <c r="E159" s="46"/>
    </row>
    <row r="160" spans="5:5" hidden="1" x14ac:dyDescent="0.3">
      <c r="E160" s="46"/>
    </row>
    <row r="161" spans="5:5" hidden="1" x14ac:dyDescent="0.3">
      <c r="E161" s="46"/>
    </row>
    <row r="162" spans="5:5" hidden="1" x14ac:dyDescent="0.3">
      <c r="E162" s="46"/>
    </row>
    <row r="163" spans="5:5" hidden="1" x14ac:dyDescent="0.3">
      <c r="E163" s="46"/>
    </row>
    <row r="164" spans="5:5" hidden="1" x14ac:dyDescent="0.3">
      <c r="E164" s="46"/>
    </row>
    <row r="165" spans="5:5" hidden="1" x14ac:dyDescent="0.3">
      <c r="E165" s="46"/>
    </row>
    <row r="166" spans="5:5" hidden="1" x14ac:dyDescent="0.3">
      <c r="E166" s="46"/>
    </row>
    <row r="167" spans="5:5" hidden="1" x14ac:dyDescent="0.3">
      <c r="E167" s="46"/>
    </row>
    <row r="168" spans="5:5" hidden="1" x14ac:dyDescent="0.3">
      <c r="E168" s="46"/>
    </row>
    <row r="169" spans="5:5" hidden="1" x14ac:dyDescent="0.3">
      <c r="E169" s="46"/>
    </row>
    <row r="170" spans="5:5" hidden="1" x14ac:dyDescent="0.3">
      <c r="E170" s="46"/>
    </row>
    <row r="171" spans="5:5" hidden="1" x14ac:dyDescent="0.3">
      <c r="E171" s="46"/>
    </row>
    <row r="172" spans="5:5" hidden="1" x14ac:dyDescent="0.3">
      <c r="E172" s="46"/>
    </row>
    <row r="173" spans="5:5" hidden="1" x14ac:dyDescent="0.3">
      <c r="E173" s="46"/>
    </row>
    <row r="174" spans="5:5" hidden="1" x14ac:dyDescent="0.3">
      <c r="E174" s="46"/>
    </row>
    <row r="175" spans="5:5" hidden="1" x14ac:dyDescent="0.3">
      <c r="E175" s="46"/>
    </row>
    <row r="176" spans="5:5" hidden="1" x14ac:dyDescent="0.3">
      <c r="E176" s="46"/>
    </row>
  </sheetData>
  <sheetProtection algorithmName="SHA-512" hashValue="NFsGQaBs2sGOqW3/4vb8BQhUYAhJwEjPPvanPJ6IqUmyh66egThvH8mrx08P7Tv6Aui4iDs7jUu9g3unDTapGg==" saltValue="M4iZlz5CB/N7CJ5w5Efzew==" spinCount="100000" sheet="1" selectLockedCells="1"/>
  <conditionalFormatting sqref="D4 D32:D77">
    <cfRule type="cellIs" dxfId="203" priority="13" operator="equal">
      <formula>"Important"</formula>
    </cfRule>
    <cfRule type="cellIs" dxfId="202" priority="14" operator="equal">
      <formula>"Crucial"</formula>
    </cfRule>
    <cfRule type="cellIs" dxfId="201" priority="15" operator="equal">
      <formula>"N/A"</formula>
    </cfRule>
  </conditionalFormatting>
  <conditionalFormatting sqref="D6:D30">
    <cfRule type="cellIs" dxfId="200" priority="1" operator="equal">
      <formula>"Important"</formula>
    </cfRule>
    <cfRule type="cellIs" dxfId="199" priority="2" operator="equal">
      <formula>"Crucial"</formula>
    </cfRule>
    <cfRule type="cellIs" dxfId="198" priority="3" operator="equal">
      <formula>"N/A"</formula>
    </cfRule>
  </conditionalFormatting>
  <conditionalFormatting sqref="D78:D80">
    <cfRule type="cellIs" dxfId="197" priority="61" operator="equal">
      <formula>"Important"</formula>
    </cfRule>
    <cfRule type="cellIs" dxfId="196" priority="62" operator="equal">
      <formula>"Crucial"</formula>
    </cfRule>
    <cfRule type="cellIs" dxfId="195" priority="63" operator="equal">
      <formula>"N/A"</formula>
    </cfRule>
  </conditionalFormatting>
  <conditionalFormatting sqref="F4:F31">
    <cfRule type="cellIs" dxfId="194" priority="22" operator="equal">
      <formula>"Function Not Available"</formula>
    </cfRule>
    <cfRule type="cellIs" dxfId="193" priority="23" operator="equal">
      <formula>"Function Available"</formula>
    </cfRule>
    <cfRule type="cellIs" dxfId="192" priority="24" operator="equal">
      <formula>"Exception"</formula>
    </cfRule>
  </conditionalFormatting>
  <conditionalFormatting sqref="F32:F80">
    <cfRule type="cellIs" dxfId="191" priority="49" operator="equal">
      <formula>"Function Not Available"</formula>
    </cfRule>
    <cfRule type="cellIs" dxfId="190" priority="50" operator="equal">
      <formula>"Function Available"</formula>
    </cfRule>
    <cfRule type="cellIs" dxfId="189" priority="51" operator="equal">
      <formula>"Exception"</formula>
    </cfRule>
  </conditionalFormatting>
  <dataValidations count="3">
    <dataValidation type="list" allowBlank="1" showInputMessage="1" showErrorMessage="1" errorTitle="Invalid specification type" error="Please enter a Specification type from the drop-down list." sqref="F7:F30 F32:F80" xr:uid="{00000000-0002-0000-1600-000000000000}">
      <formula1>AvailabilityType</formula1>
    </dataValidation>
    <dataValidation type="list" allowBlank="1" showInputMessage="1" showErrorMessage="1" sqref="D32:D80 D4 D6:D30" xr:uid="{00000000-0002-0000-1600-000001000000}">
      <formula1>SpecType</formula1>
    </dataValidation>
    <dataValidation type="list" allowBlank="1" showInputMessage="1" showErrorMessage="1" sqref="F4 F6" xr:uid="{00000000-0002-0000-16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2">
    <tabColor rgb="FFFFCC00"/>
  </sheetPr>
  <dimension ref="A1:M163"/>
  <sheetViews>
    <sheetView showGridLines="0" zoomScale="90" zoomScaleNormal="90" zoomScalePageLayoutView="70" workbookViewId="0">
      <selection activeCell="F4" sqref="F4"/>
    </sheetView>
  </sheetViews>
  <sheetFormatPr defaultColWidth="0" defaultRowHeight="14.4" zeroHeight="1" x14ac:dyDescent="0.3"/>
  <cols>
    <col min="1" max="1" width="0.4414062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2" customWidth="1"/>
    <col min="14" max="16384" width="9.21875" hidden="1"/>
  </cols>
  <sheetData>
    <row r="1" spans="2:12" ht="4.95" customHeight="1" thickBot="1" x14ac:dyDescent="0.35"/>
    <row r="2" spans="2:12" s="24" customFormat="1" ht="129" customHeight="1" thickBot="1" x14ac:dyDescent="0.3">
      <c r="B2" s="153" t="s">
        <v>44</v>
      </c>
      <c r="C2" s="153" t="s">
        <v>45</v>
      </c>
      <c r="D2" s="153" t="s">
        <v>46</v>
      </c>
      <c r="E2" s="153" t="s">
        <v>1185</v>
      </c>
      <c r="F2" s="153" t="s">
        <v>42</v>
      </c>
      <c r="G2" s="154" t="s">
        <v>48</v>
      </c>
      <c r="H2" s="154" t="s">
        <v>49</v>
      </c>
      <c r="I2" s="155" t="s">
        <v>50</v>
      </c>
      <c r="J2" s="155" t="s">
        <v>51</v>
      </c>
      <c r="K2" s="156" t="s">
        <v>14</v>
      </c>
      <c r="L2" s="157" t="s">
        <v>52</v>
      </c>
    </row>
    <row r="3" spans="2:12" ht="16.2" thickBot="1" x14ac:dyDescent="0.35">
      <c r="B3" s="127" t="s">
        <v>1186</v>
      </c>
      <c r="C3" s="7"/>
      <c r="D3" s="7"/>
      <c r="E3" s="7"/>
      <c r="F3" s="7"/>
      <c r="G3" s="30" t="s">
        <v>54</v>
      </c>
      <c r="H3" s="6">
        <f>COUNTA(D5:D451)</f>
        <v>15</v>
      </c>
      <c r="I3" s="19"/>
      <c r="J3" s="20" t="s">
        <v>55</v>
      </c>
      <c r="K3" s="21">
        <f>SUM(K5:K451)</f>
        <v>0</v>
      </c>
      <c r="L3" s="128"/>
    </row>
    <row r="4" spans="2:12" ht="30" customHeight="1" x14ac:dyDescent="0.3">
      <c r="B4" s="317" t="str">
        <f>IF(C4="","",$B$5)</f>
        <v/>
      </c>
      <c r="C4" s="35" t="str">
        <f>IF(ISTEXT(D4),MAX($C3:$C$7)+1,"")</f>
        <v/>
      </c>
      <c r="D4" s="2"/>
      <c r="E4" s="38" t="s">
        <v>1187</v>
      </c>
      <c r="F4" s="86"/>
      <c r="G4" s="28"/>
      <c r="H4" s="28"/>
      <c r="I4" s="28"/>
      <c r="J4" s="28"/>
      <c r="K4" s="28"/>
      <c r="L4" s="198"/>
    </row>
    <row r="5" spans="2:12" ht="27.6" customHeight="1" x14ac:dyDescent="0.3">
      <c r="B5" s="129" t="s">
        <v>1188</v>
      </c>
      <c r="C5" s="1">
        <v>1</v>
      </c>
      <c r="D5" s="192" t="s">
        <v>9</v>
      </c>
      <c r="E5" s="41" t="s">
        <v>1189</v>
      </c>
      <c r="F5" s="357" t="s">
        <v>43</v>
      </c>
      <c r="G5" s="358" t="s">
        <v>58</v>
      </c>
      <c r="H5" s="359">
        <f>COUNTIF(F5:F451,"Select from Drop Down")</f>
        <v>15</v>
      </c>
      <c r="I5" s="360">
        <f>VLOOKUP($D5,SpecData,2,FALSE)</f>
        <v>3</v>
      </c>
      <c r="J5" s="361">
        <f>VLOOKUP($F5,AvailabilityData,2,FALSE)</f>
        <v>0</v>
      </c>
      <c r="K5" s="362">
        <f>I5*J5</f>
        <v>0</v>
      </c>
      <c r="L5" s="169"/>
    </row>
    <row r="6" spans="2:12" ht="30" customHeight="1" x14ac:dyDescent="0.3">
      <c r="B6" s="129" t="str">
        <f>IF(C6="","",$B$5)</f>
        <v>LImpV</v>
      </c>
      <c r="C6" s="1">
        <v>2</v>
      </c>
      <c r="D6" s="192" t="s">
        <v>9</v>
      </c>
      <c r="E6" s="39" t="s">
        <v>1190</v>
      </c>
      <c r="F6" s="357" t="s">
        <v>43</v>
      </c>
      <c r="G6" s="358" t="s">
        <v>60</v>
      </c>
      <c r="H6" s="359">
        <f>COUNTIF(F5:F451,"Function Available")</f>
        <v>0</v>
      </c>
      <c r="I6" s="360">
        <f>VLOOKUP($D6,SpecData,2,FALSE)</f>
        <v>3</v>
      </c>
      <c r="J6" s="361">
        <f>VLOOKUP($F6,AvailabilityData,2,FALSE)</f>
        <v>0</v>
      </c>
      <c r="K6" s="362">
        <f t="shared" ref="K6:K19" si="0">I6*J6</f>
        <v>0</v>
      </c>
      <c r="L6" s="169"/>
    </row>
    <row r="7" spans="2:12" ht="30" customHeight="1" x14ac:dyDescent="0.3">
      <c r="B7" s="129" t="str">
        <f t="shared" ref="B7:B19" si="1">IF(C7="","",$B$5)</f>
        <v>LImpV</v>
      </c>
      <c r="C7" s="1">
        <v>3</v>
      </c>
      <c r="D7" s="192" t="s">
        <v>9</v>
      </c>
      <c r="E7" s="39" t="s">
        <v>1191</v>
      </c>
      <c r="F7" s="357" t="s">
        <v>43</v>
      </c>
      <c r="G7" s="358" t="s">
        <v>63</v>
      </c>
      <c r="H7" s="365">
        <f>COUNTIF(F5:F451,"Function Not Available")</f>
        <v>0</v>
      </c>
      <c r="I7" s="360">
        <f t="shared" ref="I7:I13" si="2">VLOOKUP($D7,SpecData,2,FALSE)</f>
        <v>3</v>
      </c>
      <c r="J7" s="361">
        <f t="shared" ref="J7:J13" si="3">VLOOKUP($F7,AvailabilityData,2,FALSE)</f>
        <v>0</v>
      </c>
      <c r="K7" s="362">
        <f t="shared" si="0"/>
        <v>0</v>
      </c>
      <c r="L7" s="169"/>
    </row>
    <row r="8" spans="2:12" ht="30" customHeight="1" x14ac:dyDescent="0.3">
      <c r="B8" s="129" t="str">
        <f t="shared" si="1"/>
        <v>LImpV</v>
      </c>
      <c r="C8" s="1">
        <f>IF(ISTEXT(D8),MAX($C$7:$C7)+1,"")</f>
        <v>4</v>
      </c>
      <c r="D8" s="192" t="s">
        <v>9</v>
      </c>
      <c r="E8" s="39" t="s">
        <v>1192</v>
      </c>
      <c r="F8" s="357" t="s">
        <v>43</v>
      </c>
      <c r="G8" s="358" t="s">
        <v>65</v>
      </c>
      <c r="H8" s="365">
        <f>COUNTIF(F5:F451,"Exception")</f>
        <v>0</v>
      </c>
      <c r="I8" s="360">
        <f t="shared" si="2"/>
        <v>3</v>
      </c>
      <c r="J8" s="361">
        <f t="shared" si="3"/>
        <v>0</v>
      </c>
      <c r="K8" s="362">
        <f t="shared" si="0"/>
        <v>0</v>
      </c>
      <c r="L8" s="169"/>
    </row>
    <row r="9" spans="2:12" ht="30" customHeight="1" x14ac:dyDescent="0.3">
      <c r="B9" s="129" t="str">
        <f t="shared" si="1"/>
        <v>LImpV</v>
      </c>
      <c r="C9" s="1">
        <f>IF(ISTEXT(D9),MAX($C$7:$C8)+1,"")</f>
        <v>5</v>
      </c>
      <c r="D9" s="192" t="s">
        <v>9</v>
      </c>
      <c r="E9" s="39" t="s">
        <v>1193</v>
      </c>
      <c r="F9" s="357" t="s">
        <v>43</v>
      </c>
      <c r="G9" s="358" t="s">
        <v>67</v>
      </c>
      <c r="H9" s="366">
        <f>COUNTIFS(D:D,"=Crucial",F:F,"=Select From Drop Down")</f>
        <v>15</v>
      </c>
      <c r="I9" s="360">
        <f t="shared" si="2"/>
        <v>3</v>
      </c>
      <c r="J9" s="361">
        <f t="shared" si="3"/>
        <v>0</v>
      </c>
      <c r="K9" s="362">
        <f t="shared" si="0"/>
        <v>0</v>
      </c>
      <c r="L9" s="169"/>
    </row>
    <row r="10" spans="2:12" ht="30" customHeight="1" x14ac:dyDescent="0.3">
      <c r="B10" s="129" t="str">
        <f t="shared" si="1"/>
        <v>LImpV</v>
      </c>
      <c r="C10" s="1">
        <f>IF(ISTEXT(D10),MAX($C$7:$C9)+1,"")</f>
        <v>6</v>
      </c>
      <c r="D10" s="192" t="s">
        <v>9</v>
      </c>
      <c r="E10" s="39" t="s">
        <v>1194</v>
      </c>
      <c r="F10" s="357" t="s">
        <v>43</v>
      </c>
      <c r="G10" s="358" t="s">
        <v>69</v>
      </c>
      <c r="H10" s="366">
        <f>COUNTIFS(D:D,"=Crucial",F:F,"=Function Available")</f>
        <v>0</v>
      </c>
      <c r="I10" s="360">
        <f t="shared" si="2"/>
        <v>3</v>
      </c>
      <c r="J10" s="361">
        <f t="shared" si="3"/>
        <v>0</v>
      </c>
      <c r="K10" s="362">
        <f t="shared" si="0"/>
        <v>0</v>
      </c>
      <c r="L10" s="169"/>
    </row>
    <row r="11" spans="2:12" ht="30" customHeight="1" x14ac:dyDescent="0.3">
      <c r="B11" s="129" t="str">
        <f t="shared" si="1"/>
        <v>LImpV</v>
      </c>
      <c r="C11" s="1">
        <f>IF(ISTEXT(D11),MAX($C$7:$C10)+1,"")</f>
        <v>7</v>
      </c>
      <c r="D11" s="192" t="s">
        <v>9</v>
      </c>
      <c r="E11" s="39" t="s">
        <v>1195</v>
      </c>
      <c r="F11" s="357" t="s">
        <v>43</v>
      </c>
      <c r="G11" s="358" t="s">
        <v>71</v>
      </c>
      <c r="H11" s="366">
        <f>COUNTIFS(D:D,"=Crucial",F:F,"=Function Not Available")</f>
        <v>0</v>
      </c>
      <c r="I11" s="360">
        <f t="shared" si="2"/>
        <v>3</v>
      </c>
      <c r="J11" s="361">
        <f t="shared" si="3"/>
        <v>0</v>
      </c>
      <c r="K11" s="362">
        <f t="shared" si="0"/>
        <v>0</v>
      </c>
      <c r="L11" s="169"/>
    </row>
    <row r="12" spans="2:12" ht="30" customHeight="1" x14ac:dyDescent="0.3">
      <c r="B12" s="129" t="str">
        <f t="shared" si="1"/>
        <v>LImpV</v>
      </c>
      <c r="C12" s="1">
        <f>IF(ISTEXT(D12),MAX($C$7:$C11)+1,"")</f>
        <v>8</v>
      </c>
      <c r="D12" s="192" t="s">
        <v>9</v>
      </c>
      <c r="E12" s="39" t="s">
        <v>1196</v>
      </c>
      <c r="F12" s="357" t="s">
        <v>43</v>
      </c>
      <c r="G12" s="389" t="s">
        <v>73</v>
      </c>
      <c r="H12" s="390">
        <f>COUNTIFS(D:D,"=Crucial",F:F,"=Exception")</f>
        <v>0</v>
      </c>
      <c r="I12" s="391">
        <f t="shared" si="2"/>
        <v>3</v>
      </c>
      <c r="J12" s="392">
        <f t="shared" si="3"/>
        <v>0</v>
      </c>
      <c r="K12" s="362">
        <f t="shared" si="0"/>
        <v>0</v>
      </c>
      <c r="L12" s="170"/>
    </row>
    <row r="13" spans="2:12" ht="30" customHeight="1" x14ac:dyDescent="0.3">
      <c r="B13" s="129" t="str">
        <f t="shared" si="1"/>
        <v>LImpV</v>
      </c>
      <c r="C13" s="1">
        <f>IF(ISTEXT(D13),MAX($C$7:$C12)+1,"")</f>
        <v>9</v>
      </c>
      <c r="D13" s="192" t="s">
        <v>9</v>
      </c>
      <c r="E13" s="40" t="s">
        <v>1197</v>
      </c>
      <c r="F13" s="357" t="s">
        <v>43</v>
      </c>
      <c r="G13" s="358" t="s">
        <v>75</v>
      </c>
      <c r="H13" s="366">
        <f>COUNTIFS(D:D,"=Important",F:F,"=Select From Drop Down")</f>
        <v>0</v>
      </c>
      <c r="I13" s="369">
        <f t="shared" si="2"/>
        <v>3</v>
      </c>
      <c r="J13" s="370">
        <f t="shared" si="3"/>
        <v>0</v>
      </c>
      <c r="K13" s="362">
        <f t="shared" si="0"/>
        <v>0</v>
      </c>
      <c r="L13" s="169"/>
    </row>
    <row r="14" spans="2:12" ht="30" customHeight="1" x14ac:dyDescent="0.3">
      <c r="B14" s="129" t="str">
        <f t="shared" si="1"/>
        <v>LImpV</v>
      </c>
      <c r="C14" s="1">
        <f>IF(ISTEXT(D14),MAX($C$7:$C13)+1,"")</f>
        <v>10</v>
      </c>
      <c r="D14" s="192" t="s">
        <v>9</v>
      </c>
      <c r="E14" s="40" t="s">
        <v>1198</v>
      </c>
      <c r="F14" s="357" t="s">
        <v>43</v>
      </c>
      <c r="G14" s="358" t="s">
        <v>77</v>
      </c>
      <c r="H14" s="366">
        <f>COUNTIFS(D:D,"=Important",F:F,"=Function Available")</f>
        <v>0</v>
      </c>
      <c r="I14" s="369">
        <f t="shared" ref="I14:I19" si="4">VLOOKUP($D14,SpecData,2,FALSE)</f>
        <v>3</v>
      </c>
      <c r="J14" s="370">
        <f t="shared" ref="J14:J19" si="5">VLOOKUP($F14,AvailabilityData,2,FALSE)</f>
        <v>0</v>
      </c>
      <c r="K14" s="362">
        <f t="shared" si="0"/>
        <v>0</v>
      </c>
      <c r="L14" s="169"/>
    </row>
    <row r="15" spans="2:12" ht="30" customHeight="1" x14ac:dyDescent="0.3">
      <c r="B15" s="129" t="str">
        <f t="shared" si="1"/>
        <v>LImpV</v>
      </c>
      <c r="C15" s="1">
        <f>IF(ISTEXT(D15),MAX($C$7:$C14)+1,"")</f>
        <v>11</v>
      </c>
      <c r="D15" s="192" t="s">
        <v>9</v>
      </c>
      <c r="E15" s="40" t="s">
        <v>1199</v>
      </c>
      <c r="F15" s="357" t="s">
        <v>43</v>
      </c>
      <c r="G15" s="358" t="s">
        <v>80</v>
      </c>
      <c r="H15" s="366">
        <f>COUNTIFS(D:D,"=Important",F:F,"=Function Not Available")</f>
        <v>0</v>
      </c>
      <c r="I15" s="369">
        <f t="shared" si="4"/>
        <v>3</v>
      </c>
      <c r="J15" s="370">
        <f t="shared" si="5"/>
        <v>0</v>
      </c>
      <c r="K15" s="362">
        <f t="shared" si="0"/>
        <v>0</v>
      </c>
      <c r="L15" s="169"/>
    </row>
    <row r="16" spans="2:12" ht="30" customHeight="1" x14ac:dyDescent="0.3">
      <c r="B16" s="129" t="str">
        <f t="shared" si="1"/>
        <v>LImpV</v>
      </c>
      <c r="C16" s="1">
        <f>IF(ISTEXT(D16),MAX($C$7:$C15)+1,"")</f>
        <v>12</v>
      </c>
      <c r="D16" s="192" t="s">
        <v>9</v>
      </c>
      <c r="E16" s="40" t="s">
        <v>1200</v>
      </c>
      <c r="F16" s="357" t="s">
        <v>43</v>
      </c>
      <c r="G16" s="358" t="s">
        <v>82</v>
      </c>
      <c r="H16" s="366">
        <f>COUNTIFS(D:D,"=Important",F:F,"=Exception")</f>
        <v>0</v>
      </c>
      <c r="I16" s="369">
        <f t="shared" si="4"/>
        <v>3</v>
      </c>
      <c r="J16" s="370">
        <f t="shared" si="5"/>
        <v>0</v>
      </c>
      <c r="K16" s="362">
        <f t="shared" si="0"/>
        <v>0</v>
      </c>
      <c r="L16" s="169"/>
    </row>
    <row r="17" spans="2:12" ht="30" customHeight="1" x14ac:dyDescent="0.3">
      <c r="B17" s="129" t="str">
        <f t="shared" si="1"/>
        <v>LImpV</v>
      </c>
      <c r="C17" s="1">
        <f>IF(ISTEXT(D17),MAX($C$7:$C16)+1,"")</f>
        <v>13</v>
      </c>
      <c r="D17" s="192" t="s">
        <v>9</v>
      </c>
      <c r="E17" s="40" t="s">
        <v>1201</v>
      </c>
      <c r="F17" s="357" t="s">
        <v>43</v>
      </c>
      <c r="G17" s="358" t="s">
        <v>84</v>
      </c>
      <c r="H17" s="366">
        <f>COUNTIFS(D:D,"=Minimal",F:F,"=Select From Drop Down")</f>
        <v>0</v>
      </c>
      <c r="I17" s="369">
        <f t="shared" si="4"/>
        <v>3</v>
      </c>
      <c r="J17" s="370">
        <f t="shared" si="5"/>
        <v>0</v>
      </c>
      <c r="K17" s="362">
        <f t="shared" si="0"/>
        <v>0</v>
      </c>
      <c r="L17" s="169"/>
    </row>
    <row r="18" spans="2:12" ht="30" customHeight="1" x14ac:dyDescent="0.3">
      <c r="B18" s="129" t="str">
        <f t="shared" si="1"/>
        <v>LImpV</v>
      </c>
      <c r="C18" s="1">
        <f>IF(ISTEXT(D18),MAX($C$7:$C17)+1,"")</f>
        <v>14</v>
      </c>
      <c r="D18" s="192" t="s">
        <v>9</v>
      </c>
      <c r="E18" s="40" t="s">
        <v>1202</v>
      </c>
      <c r="F18" s="357" t="s">
        <v>43</v>
      </c>
      <c r="G18" s="358" t="s">
        <v>86</v>
      </c>
      <c r="H18" s="366">
        <f>COUNTIFS(D:D,"=Minimal",F:F,"=Function Available")</f>
        <v>0</v>
      </c>
      <c r="I18" s="369">
        <f t="shared" si="4"/>
        <v>3</v>
      </c>
      <c r="J18" s="370">
        <f t="shared" si="5"/>
        <v>0</v>
      </c>
      <c r="K18" s="362">
        <f t="shared" si="0"/>
        <v>0</v>
      </c>
      <c r="L18" s="169"/>
    </row>
    <row r="19" spans="2:12" ht="30" customHeight="1" thickBot="1" x14ac:dyDescent="0.35">
      <c r="B19" s="130" t="str">
        <f t="shared" si="1"/>
        <v>LImpV</v>
      </c>
      <c r="C19" s="131">
        <f>IF(ISTEXT(D19),MAX($C$7:$C18)+1,"")</f>
        <v>15</v>
      </c>
      <c r="D19" s="318" t="s">
        <v>9</v>
      </c>
      <c r="E19" s="132" t="s">
        <v>1203</v>
      </c>
      <c r="F19" s="406" t="s">
        <v>43</v>
      </c>
      <c r="G19" s="415" t="s">
        <v>87</v>
      </c>
      <c r="H19" s="416">
        <f>COUNTIFS(D:D,"=Minimal",F:F,"=Function Not Available")</f>
        <v>0</v>
      </c>
      <c r="I19" s="417">
        <f t="shared" si="4"/>
        <v>3</v>
      </c>
      <c r="J19" s="418">
        <f t="shared" si="5"/>
        <v>0</v>
      </c>
      <c r="K19" s="411">
        <f t="shared" si="0"/>
        <v>0</v>
      </c>
      <c r="L19" s="171"/>
    </row>
    <row r="20" spans="2:12" ht="30" hidden="1" customHeight="1" x14ac:dyDescent="0.3">
      <c r="B20" s="122"/>
      <c r="C20" s="122"/>
      <c r="D20" s="319"/>
      <c r="E20" s="123"/>
      <c r="F20" s="124"/>
      <c r="G20" s="320" t="s">
        <v>88</v>
      </c>
      <c r="H20" s="321">
        <f>COUNTIFS(D:D,"=Minimal",F:F,"=Exception")</f>
        <v>0</v>
      </c>
      <c r="I20" s="125"/>
      <c r="J20" s="126"/>
      <c r="K20" s="125"/>
      <c r="L20" s="296"/>
    </row>
    <row r="21" spans="2:12" ht="12.6" customHeight="1" x14ac:dyDescent="0.3">
      <c r="E21" s="46"/>
    </row>
    <row r="22" spans="2:12" ht="30" hidden="1" customHeight="1" x14ac:dyDescent="0.3">
      <c r="E22" s="46"/>
    </row>
    <row r="23" spans="2:12" ht="30" hidden="1" customHeight="1" x14ac:dyDescent="0.3">
      <c r="E23" s="46"/>
    </row>
    <row r="24" spans="2:12" ht="30" hidden="1" customHeight="1" x14ac:dyDescent="0.3">
      <c r="E24" s="46"/>
    </row>
    <row r="25" spans="2:12" ht="30" hidden="1" customHeight="1" x14ac:dyDescent="0.3">
      <c r="E25" s="46"/>
    </row>
    <row r="26" spans="2:12" ht="30" hidden="1" customHeight="1" x14ac:dyDescent="0.3">
      <c r="E26" s="46"/>
    </row>
    <row r="27" spans="2:12" ht="30" hidden="1" customHeight="1" x14ac:dyDescent="0.3">
      <c r="E27" s="46"/>
    </row>
    <row r="28" spans="2:12" ht="30" hidden="1" customHeight="1" x14ac:dyDescent="0.3">
      <c r="E28" s="46"/>
    </row>
    <row r="29" spans="2:12" ht="30" hidden="1" customHeight="1" x14ac:dyDescent="0.3">
      <c r="E29" s="46"/>
    </row>
    <row r="30" spans="2:12" ht="30" hidden="1" customHeight="1" x14ac:dyDescent="0.3">
      <c r="E30" s="46"/>
    </row>
    <row r="31" spans="2:12" ht="30" hidden="1" customHeight="1" x14ac:dyDescent="0.3">
      <c r="E31" s="46"/>
    </row>
    <row r="32" spans="2:12" ht="30" hidden="1" customHeight="1" x14ac:dyDescent="0.3">
      <c r="E32" s="46"/>
    </row>
    <row r="33" spans="5:5" ht="30" hidden="1" customHeight="1" x14ac:dyDescent="0.3">
      <c r="E33" s="46"/>
    </row>
    <row r="34" spans="5:5" ht="30" hidden="1" customHeight="1" x14ac:dyDescent="0.3">
      <c r="E34" s="46"/>
    </row>
    <row r="35" spans="5:5" ht="30" hidden="1" customHeight="1" x14ac:dyDescent="0.3">
      <c r="E35" s="46"/>
    </row>
    <row r="36" spans="5:5" ht="30" hidden="1" customHeight="1" x14ac:dyDescent="0.3">
      <c r="E36" s="46"/>
    </row>
    <row r="37" spans="5:5" ht="30" hidden="1" customHeight="1" x14ac:dyDescent="0.3">
      <c r="E37" s="46"/>
    </row>
    <row r="38" spans="5:5" ht="30" hidden="1" customHeight="1" x14ac:dyDescent="0.3">
      <c r="E38" s="46"/>
    </row>
    <row r="39" spans="5:5" ht="30" hidden="1" customHeight="1" x14ac:dyDescent="0.3">
      <c r="E39" s="46"/>
    </row>
    <row r="40" spans="5:5" ht="30" hidden="1" customHeight="1" x14ac:dyDescent="0.3">
      <c r="E40" s="46"/>
    </row>
    <row r="41" spans="5:5" ht="30" hidden="1" customHeight="1" x14ac:dyDescent="0.3">
      <c r="E41" s="46"/>
    </row>
    <row r="42" spans="5:5" ht="30" hidden="1" customHeight="1" x14ac:dyDescent="0.3">
      <c r="E42" s="46"/>
    </row>
    <row r="43" spans="5:5" ht="30" hidden="1" customHeight="1" x14ac:dyDescent="0.3">
      <c r="E43" s="46"/>
    </row>
    <row r="44" spans="5:5" ht="30" hidden="1" customHeight="1" x14ac:dyDescent="0.3">
      <c r="E44" s="46"/>
    </row>
    <row r="45" spans="5:5" ht="30" hidden="1" customHeight="1" x14ac:dyDescent="0.3">
      <c r="E45" s="46"/>
    </row>
    <row r="46" spans="5:5" ht="30" hidden="1" customHeight="1" x14ac:dyDescent="0.3">
      <c r="E46" s="46"/>
    </row>
    <row r="47" spans="5:5" ht="30" hidden="1" customHeight="1" x14ac:dyDescent="0.3">
      <c r="E47" s="46"/>
    </row>
    <row r="48" spans="5:5" ht="30" hidden="1" customHeight="1" x14ac:dyDescent="0.3">
      <c r="E48" s="46"/>
    </row>
    <row r="49" spans="5:5" ht="30" hidden="1" customHeight="1" x14ac:dyDescent="0.3">
      <c r="E49" s="46"/>
    </row>
    <row r="50" spans="5:5" ht="30" hidden="1" customHeight="1" x14ac:dyDescent="0.3">
      <c r="E50" s="46"/>
    </row>
    <row r="51" spans="5:5" ht="30" hidden="1" customHeight="1" x14ac:dyDescent="0.3">
      <c r="E51" s="46"/>
    </row>
    <row r="52" spans="5:5" ht="30" hidden="1" customHeight="1" x14ac:dyDescent="0.3">
      <c r="E52" s="46"/>
    </row>
    <row r="53" spans="5:5" ht="30" hidden="1" customHeight="1" x14ac:dyDescent="0.3">
      <c r="E53" s="46"/>
    </row>
    <row r="54" spans="5:5" ht="30" hidden="1" customHeight="1" x14ac:dyDescent="0.3">
      <c r="E54" s="46"/>
    </row>
    <row r="55" spans="5:5" ht="30" hidden="1" customHeight="1" x14ac:dyDescent="0.3">
      <c r="E55" s="46"/>
    </row>
    <row r="56" spans="5:5" ht="30" hidden="1" customHeight="1" x14ac:dyDescent="0.3">
      <c r="E56" s="46"/>
    </row>
    <row r="57" spans="5:5" ht="30" hidden="1" customHeight="1" x14ac:dyDescent="0.3">
      <c r="E57" s="46"/>
    </row>
    <row r="58" spans="5:5" ht="30" hidden="1" customHeight="1" x14ac:dyDescent="0.3">
      <c r="E58" s="46"/>
    </row>
    <row r="59" spans="5:5" ht="30" hidden="1" customHeight="1" x14ac:dyDescent="0.3">
      <c r="E59" s="46"/>
    </row>
    <row r="60" spans="5:5" ht="30" hidden="1" customHeight="1" x14ac:dyDescent="0.3">
      <c r="E60" s="46"/>
    </row>
    <row r="61" spans="5:5" ht="30" hidden="1" customHeight="1" x14ac:dyDescent="0.3">
      <c r="E61" s="46"/>
    </row>
    <row r="62" spans="5:5" ht="30" hidden="1" customHeight="1" x14ac:dyDescent="0.3">
      <c r="E62" s="46"/>
    </row>
    <row r="63" spans="5:5" ht="30" hidden="1" customHeight="1" x14ac:dyDescent="0.3">
      <c r="E63" s="46"/>
    </row>
    <row r="64" spans="5:5" ht="30" hidden="1" customHeight="1" x14ac:dyDescent="0.3">
      <c r="E64" s="46"/>
    </row>
    <row r="65" spans="5:5" ht="30" hidden="1" customHeight="1" x14ac:dyDescent="0.3">
      <c r="E65" s="46"/>
    </row>
    <row r="66" spans="5:5" ht="30" hidden="1" customHeight="1" x14ac:dyDescent="0.3">
      <c r="E66" s="46"/>
    </row>
    <row r="67" spans="5:5" ht="30" hidden="1" customHeight="1" x14ac:dyDescent="0.3">
      <c r="E67" s="46"/>
    </row>
    <row r="68" spans="5:5" ht="30" hidden="1" customHeight="1" x14ac:dyDescent="0.3">
      <c r="E68" s="46"/>
    </row>
    <row r="69" spans="5:5" ht="30" hidden="1" customHeight="1" x14ac:dyDescent="0.3">
      <c r="E69" s="46"/>
    </row>
    <row r="70" spans="5:5" ht="30" hidden="1" customHeight="1" x14ac:dyDescent="0.3">
      <c r="E70" s="46"/>
    </row>
    <row r="71" spans="5:5" ht="30" hidden="1" customHeight="1" x14ac:dyDescent="0.3">
      <c r="E71" s="46"/>
    </row>
    <row r="72" spans="5:5" ht="30" hidden="1" customHeight="1" x14ac:dyDescent="0.3">
      <c r="E72" s="46"/>
    </row>
    <row r="73" spans="5:5" ht="30" hidden="1" customHeight="1" x14ac:dyDescent="0.3">
      <c r="E73" s="46"/>
    </row>
    <row r="74" spans="5:5" ht="30" hidden="1" customHeight="1" x14ac:dyDescent="0.3">
      <c r="E74" s="46"/>
    </row>
    <row r="75" spans="5:5" ht="30" hidden="1" customHeight="1" x14ac:dyDescent="0.3">
      <c r="E75" s="46"/>
    </row>
    <row r="76" spans="5:5" ht="30" hidden="1" customHeight="1" x14ac:dyDescent="0.3">
      <c r="E76" s="46"/>
    </row>
    <row r="77" spans="5:5" ht="30" hidden="1" customHeight="1" x14ac:dyDescent="0.3">
      <c r="E77" s="46"/>
    </row>
    <row r="78" spans="5:5" ht="30" hidden="1" customHeight="1" x14ac:dyDescent="0.3">
      <c r="E78" s="46"/>
    </row>
    <row r="79" spans="5:5" ht="30" hidden="1" customHeight="1" x14ac:dyDescent="0.3">
      <c r="E79" s="46"/>
    </row>
    <row r="80" spans="5:5" ht="30" hidden="1" customHeight="1" x14ac:dyDescent="0.3">
      <c r="E80" s="46"/>
    </row>
    <row r="81" spans="5:5" ht="30" hidden="1" customHeight="1" x14ac:dyDescent="0.3">
      <c r="E81" s="46"/>
    </row>
    <row r="82" spans="5:5" ht="30" hidden="1" customHeight="1" x14ac:dyDescent="0.3">
      <c r="E82" s="46"/>
    </row>
    <row r="83" spans="5:5" ht="30" hidden="1" customHeight="1" x14ac:dyDescent="0.3">
      <c r="E83" s="46"/>
    </row>
    <row r="84" spans="5:5" ht="30" hidden="1" customHeight="1" x14ac:dyDescent="0.3">
      <c r="E84" s="46"/>
    </row>
    <row r="85" spans="5:5" ht="30" hidden="1" customHeight="1" x14ac:dyDescent="0.3">
      <c r="E85" s="46"/>
    </row>
    <row r="86" spans="5:5" ht="30" hidden="1" customHeight="1" x14ac:dyDescent="0.3">
      <c r="E86" s="46"/>
    </row>
    <row r="87" spans="5:5" ht="30" hidden="1" customHeight="1" x14ac:dyDescent="0.3">
      <c r="E87" s="46"/>
    </row>
    <row r="88" spans="5:5" ht="30" hidden="1" customHeight="1" x14ac:dyDescent="0.3">
      <c r="E88" s="46"/>
    </row>
    <row r="89" spans="5:5" ht="30" hidden="1" customHeight="1" x14ac:dyDescent="0.3">
      <c r="E89" s="46"/>
    </row>
    <row r="90" spans="5:5" ht="30" hidden="1" customHeight="1" x14ac:dyDescent="0.3">
      <c r="E90" s="46"/>
    </row>
    <row r="91" spans="5:5" ht="30" hidden="1" customHeight="1" x14ac:dyDescent="0.3">
      <c r="E91" s="46"/>
    </row>
    <row r="92" spans="5:5" ht="30" hidden="1" customHeight="1" x14ac:dyDescent="0.3">
      <c r="E92" s="46"/>
    </row>
    <row r="93" spans="5:5" ht="30" hidden="1" customHeight="1" x14ac:dyDescent="0.3">
      <c r="E93" s="46"/>
    </row>
    <row r="94" spans="5:5" ht="30" hidden="1" customHeight="1" x14ac:dyDescent="0.3">
      <c r="E94" s="46"/>
    </row>
    <row r="95" spans="5:5" ht="30" hidden="1" customHeight="1" x14ac:dyDescent="0.3">
      <c r="E95" s="46"/>
    </row>
    <row r="96" spans="5:5" ht="30" hidden="1" customHeight="1" x14ac:dyDescent="0.3">
      <c r="E96" s="46"/>
    </row>
    <row r="97" spans="5:5" ht="30" hidden="1" customHeight="1" x14ac:dyDescent="0.3">
      <c r="E97" s="46"/>
    </row>
    <row r="98" spans="5:5" ht="30" hidden="1" customHeight="1" x14ac:dyDescent="0.3">
      <c r="E98" s="46"/>
    </row>
    <row r="99" spans="5:5" ht="30" hidden="1" customHeight="1" x14ac:dyDescent="0.3">
      <c r="E99" s="46"/>
    </row>
    <row r="100" spans="5:5" ht="30" hidden="1" customHeight="1" x14ac:dyDescent="0.3">
      <c r="E100" s="46"/>
    </row>
    <row r="101" spans="5:5" ht="30" hidden="1" customHeight="1" x14ac:dyDescent="0.3">
      <c r="E101" s="46"/>
    </row>
    <row r="102" spans="5:5" ht="30" hidden="1" customHeight="1" x14ac:dyDescent="0.3">
      <c r="E102" s="46"/>
    </row>
    <row r="103" spans="5:5" ht="30" hidden="1" customHeight="1" x14ac:dyDescent="0.3">
      <c r="E103" s="46"/>
    </row>
    <row r="104" spans="5:5" ht="30" hidden="1" customHeight="1" x14ac:dyDescent="0.3">
      <c r="E104" s="46"/>
    </row>
    <row r="105" spans="5:5" ht="30" hidden="1" customHeight="1" x14ac:dyDescent="0.3">
      <c r="E105" s="46"/>
    </row>
    <row r="106" spans="5:5" ht="30" hidden="1" customHeight="1" x14ac:dyDescent="0.3">
      <c r="E106" s="46"/>
    </row>
    <row r="107" spans="5:5" ht="30" hidden="1" customHeight="1" x14ac:dyDescent="0.3">
      <c r="E107" s="46"/>
    </row>
    <row r="108" spans="5:5" ht="30" hidden="1" customHeight="1" x14ac:dyDescent="0.3">
      <c r="E108" s="46"/>
    </row>
    <row r="109" spans="5:5" ht="30" hidden="1" customHeight="1" x14ac:dyDescent="0.3">
      <c r="E109" s="46"/>
    </row>
    <row r="110" spans="5:5" ht="30" hidden="1" customHeight="1" x14ac:dyDescent="0.3">
      <c r="E110" s="46"/>
    </row>
    <row r="111" spans="5:5" ht="30" hidden="1" customHeight="1" x14ac:dyDescent="0.3">
      <c r="E111" s="46"/>
    </row>
    <row r="112" spans="5:5" ht="30" hidden="1" customHeight="1" x14ac:dyDescent="0.3">
      <c r="E112" s="46"/>
    </row>
    <row r="113" spans="5:5" ht="30" hidden="1" customHeight="1" x14ac:dyDescent="0.3">
      <c r="E113" s="46"/>
    </row>
    <row r="114" spans="5:5" ht="30" hidden="1" customHeight="1" x14ac:dyDescent="0.3">
      <c r="E114" s="46"/>
    </row>
    <row r="115" spans="5:5" ht="30" hidden="1" customHeight="1" x14ac:dyDescent="0.3">
      <c r="E115" s="46"/>
    </row>
    <row r="116" spans="5:5" ht="30" hidden="1" customHeight="1" x14ac:dyDescent="0.3">
      <c r="E116" s="46"/>
    </row>
    <row r="117" spans="5:5" ht="30" hidden="1" customHeight="1" x14ac:dyDescent="0.3">
      <c r="E117" s="46"/>
    </row>
    <row r="118" spans="5:5" ht="30" hidden="1" customHeight="1" x14ac:dyDescent="0.3">
      <c r="E118" s="46"/>
    </row>
    <row r="119" spans="5:5" ht="30" hidden="1" customHeight="1" x14ac:dyDescent="0.3">
      <c r="E119" s="46"/>
    </row>
    <row r="120" spans="5:5" ht="30" hidden="1" customHeight="1" x14ac:dyDescent="0.3">
      <c r="E120" s="46"/>
    </row>
    <row r="121" spans="5:5" ht="30" hidden="1" customHeight="1" x14ac:dyDescent="0.3">
      <c r="E121" s="46"/>
    </row>
    <row r="122" spans="5:5" ht="30" hidden="1" customHeight="1" x14ac:dyDescent="0.3">
      <c r="E122" s="46"/>
    </row>
    <row r="123" spans="5:5" ht="30" hidden="1" customHeight="1" x14ac:dyDescent="0.3">
      <c r="E123" s="46"/>
    </row>
    <row r="124" spans="5:5" ht="30" hidden="1" customHeight="1" x14ac:dyDescent="0.3">
      <c r="E124" s="46"/>
    </row>
    <row r="125" spans="5:5" ht="30" hidden="1" customHeight="1" x14ac:dyDescent="0.3">
      <c r="E125" s="46"/>
    </row>
    <row r="126" spans="5:5" ht="30" hidden="1" customHeight="1" x14ac:dyDescent="0.3">
      <c r="E126" s="46"/>
    </row>
    <row r="127" spans="5:5" ht="30" hidden="1" customHeight="1" x14ac:dyDescent="0.3">
      <c r="E127" s="46"/>
    </row>
    <row r="128" spans="5:5" ht="30" hidden="1" customHeight="1" x14ac:dyDescent="0.3"/>
    <row r="129" ht="30" hidden="1" customHeight="1" x14ac:dyDescent="0.3"/>
    <row r="130" ht="30" hidden="1" customHeight="1" x14ac:dyDescent="0.3"/>
    <row r="131" ht="30" hidden="1" customHeight="1" x14ac:dyDescent="0.3"/>
    <row r="132" ht="30" hidden="1" customHeight="1" x14ac:dyDescent="0.3"/>
    <row r="133" ht="30" hidden="1" customHeight="1" x14ac:dyDescent="0.3"/>
    <row r="134" ht="30" hidden="1" customHeight="1" x14ac:dyDescent="0.3"/>
    <row r="135" ht="30" hidden="1" customHeight="1" x14ac:dyDescent="0.3"/>
    <row r="136" ht="30" hidden="1" customHeight="1" x14ac:dyDescent="0.3"/>
    <row r="137" ht="30" hidden="1" customHeight="1" x14ac:dyDescent="0.3"/>
    <row r="138" ht="30" hidden="1" customHeight="1" x14ac:dyDescent="0.3"/>
    <row r="139" ht="30" hidden="1" customHeight="1" x14ac:dyDescent="0.3"/>
    <row r="140" ht="30" hidden="1" customHeight="1" x14ac:dyDescent="0.3"/>
    <row r="141" ht="30" hidden="1" customHeight="1" x14ac:dyDescent="0.3"/>
    <row r="142" ht="30" hidden="1" customHeight="1" x14ac:dyDescent="0.3"/>
    <row r="143" ht="30" hidden="1" customHeight="1" x14ac:dyDescent="0.3"/>
    <row r="144" ht="30" hidden="1" customHeight="1" x14ac:dyDescent="0.3"/>
    <row r="145" ht="30" hidden="1" customHeight="1" x14ac:dyDescent="0.3"/>
    <row r="146" ht="30" hidden="1" customHeight="1" x14ac:dyDescent="0.3"/>
    <row r="147" ht="30" hidden="1" customHeight="1" x14ac:dyDescent="0.3"/>
    <row r="148" ht="30" hidden="1" customHeight="1" x14ac:dyDescent="0.3"/>
    <row r="149" ht="30" hidden="1" customHeight="1" x14ac:dyDescent="0.3"/>
    <row r="150" ht="30" hidden="1" customHeight="1" x14ac:dyDescent="0.3"/>
    <row r="151" ht="30" hidden="1" customHeight="1" x14ac:dyDescent="0.3"/>
    <row r="152" ht="30" hidden="1" customHeight="1" x14ac:dyDescent="0.3"/>
    <row r="153" ht="30" hidden="1" customHeight="1" x14ac:dyDescent="0.3"/>
    <row r="154" ht="30" hidden="1" customHeight="1" x14ac:dyDescent="0.3"/>
    <row r="155" ht="30" hidden="1" customHeight="1" x14ac:dyDescent="0.3"/>
    <row r="156" ht="30" hidden="1" customHeight="1" x14ac:dyDescent="0.3"/>
    <row r="157" ht="30" hidden="1" customHeight="1" x14ac:dyDescent="0.3"/>
    <row r="158" ht="30" hidden="1" customHeight="1" x14ac:dyDescent="0.3"/>
    <row r="159" ht="30" hidden="1" customHeight="1" x14ac:dyDescent="0.3"/>
    <row r="160" ht="30" hidden="1" customHeight="1" x14ac:dyDescent="0.3"/>
    <row r="161" ht="30" hidden="1" customHeight="1" x14ac:dyDescent="0.3"/>
    <row r="162" ht="30" hidden="1" customHeight="1" x14ac:dyDescent="0.3"/>
    <row r="163" ht="30" hidden="1" customHeight="1" x14ac:dyDescent="0.3"/>
  </sheetData>
  <sheetProtection algorithmName="SHA-512" hashValue="6B1J9C3VPxMaxDjLZaRBUlCLftKVGI3ycop//eQCMJ+0NtSeUuL9S0+5clsnS4ntqUa1/zY7b2eDVhQ3MqRhWg==" saltValue="ymcw/vl3B/7kafl9KpXZ3w==" spinCount="100000" sheet="1" selectLockedCells="1"/>
  <conditionalFormatting sqref="D5:D20">
    <cfRule type="cellIs" dxfId="188" priority="1" operator="equal">
      <formula>"Important"</formula>
    </cfRule>
    <cfRule type="cellIs" dxfId="187" priority="2" operator="equal">
      <formula>"Crucial"</formula>
    </cfRule>
    <cfRule type="cellIs" dxfId="186" priority="3" operator="equal">
      <formula>"N/A"</formula>
    </cfRule>
  </conditionalFormatting>
  <conditionalFormatting sqref="F4:F20">
    <cfRule type="cellIs" dxfId="185" priority="7" operator="equal">
      <formula>"Function Not Available"</formula>
    </cfRule>
    <cfRule type="cellIs" dxfId="184" priority="8" operator="equal">
      <formula>"Function Available"</formula>
    </cfRule>
    <cfRule type="cellIs" dxfId="183" priority="9" operator="equal">
      <formula>"Exception"</formula>
    </cfRule>
  </conditionalFormatting>
  <dataValidations count="3">
    <dataValidation type="list" allowBlank="1" showInputMessage="1" showErrorMessage="1" sqref="F5:F6" xr:uid="{00000000-0002-0000-1700-000000000000}">
      <formula1>AvailabilityType</formula1>
    </dataValidation>
    <dataValidation type="list" allowBlank="1" showInputMessage="1" showErrorMessage="1" errorTitle="Invalid specification type" error="Please enter a Specification type from the drop-down list." sqref="D5:D19" xr:uid="{F8ED3F81-D3B6-406F-B09C-8F750A89D208}">
      <formula1>SpecType</formula1>
    </dataValidation>
    <dataValidation type="list" allowBlank="1" showInputMessage="1" showErrorMessage="1" errorTitle="Invalid specification type" error="Please enter a Specification type from the drop-down list." sqref="F7:F19" xr:uid="{00000000-0002-0000-17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C00"/>
    <pageSetUpPr fitToPage="1"/>
  </sheetPr>
  <dimension ref="A1:M121"/>
  <sheetViews>
    <sheetView topLeftCell="A2" zoomScale="80" zoomScaleNormal="80" zoomScalePageLayoutView="70" workbookViewId="0">
      <selection activeCell="F18" sqref="F18"/>
    </sheetView>
  </sheetViews>
  <sheetFormatPr defaultColWidth="0" defaultRowHeight="14.4" zeroHeight="1" x14ac:dyDescent="0.3"/>
  <cols>
    <col min="1" max="1" width="0.44140625" customWidth="1"/>
    <col min="2" max="2" width="11.77734375" customWidth="1"/>
    <col min="3" max="3" width="11.44140625" customWidth="1"/>
    <col min="4" max="4" width="23.21875" style="158" customWidth="1"/>
    <col min="5" max="5" width="65.77734375" customWidth="1"/>
    <col min="6" max="6" width="28.77734375" customWidth="1"/>
    <col min="7" max="7" width="15.44140625" style="31" hidden="1" customWidth="1"/>
    <col min="8" max="11" width="12.77734375" hidden="1" customWidth="1"/>
    <col min="12" max="12" width="49.44140625" style="158" customWidth="1"/>
    <col min="13" max="13" width="8.77734375" customWidth="1"/>
    <col min="14" max="16384" width="8.77734375" hidden="1"/>
  </cols>
  <sheetData>
    <row r="1" spans="2:12" ht="6.6" customHeight="1" x14ac:dyDescent="0.3"/>
    <row r="2" spans="2:12" ht="129" customHeight="1" thickBot="1" x14ac:dyDescent="0.35">
      <c r="B2" s="147" t="s">
        <v>44</v>
      </c>
      <c r="C2" s="148" t="s">
        <v>45</v>
      </c>
      <c r="D2" s="148" t="s">
        <v>46</v>
      </c>
      <c r="E2" s="148" t="s">
        <v>1204</v>
      </c>
      <c r="F2" s="148" t="s">
        <v>42</v>
      </c>
      <c r="G2" s="149" t="s">
        <v>48</v>
      </c>
      <c r="H2" s="149" t="s">
        <v>49</v>
      </c>
      <c r="I2" s="150" t="s">
        <v>50</v>
      </c>
      <c r="J2" s="150" t="s">
        <v>51</v>
      </c>
      <c r="K2" s="151" t="s">
        <v>14</v>
      </c>
      <c r="L2" s="152" t="s">
        <v>52</v>
      </c>
    </row>
    <row r="3" spans="2:12" ht="16.2" thickBot="1" x14ac:dyDescent="0.35">
      <c r="B3" s="7" t="s">
        <v>1205</v>
      </c>
      <c r="C3" s="7"/>
      <c r="D3" s="7"/>
      <c r="E3" s="7"/>
      <c r="F3" s="7"/>
      <c r="G3" s="30" t="s">
        <v>54</v>
      </c>
      <c r="H3" s="6">
        <f>COUNTA(D5:D422)</f>
        <v>21</v>
      </c>
      <c r="I3" s="19"/>
      <c r="J3" s="20" t="s">
        <v>55</v>
      </c>
      <c r="K3" s="21">
        <f>SUM(K5:K422)</f>
        <v>0</v>
      </c>
      <c r="L3" s="7"/>
    </row>
    <row r="4" spans="2:12" ht="30" customHeight="1" x14ac:dyDescent="0.3">
      <c r="B4" s="35" t="str">
        <f>IF(C4="","",$B$5)</f>
        <v/>
      </c>
      <c r="C4" s="35" t="str">
        <f>IF(ISTEXT(D4),MAX($C3:$C$7)+1,"")</f>
        <v/>
      </c>
      <c r="D4" s="2"/>
      <c r="E4" s="63" t="s">
        <v>1206</v>
      </c>
      <c r="F4" s="86"/>
      <c r="G4" s="28"/>
      <c r="H4" s="28"/>
      <c r="I4" s="28"/>
      <c r="J4" s="28"/>
      <c r="K4" s="28"/>
      <c r="L4" s="28"/>
    </row>
    <row r="5" spans="2:12" ht="30" customHeight="1" x14ac:dyDescent="0.3">
      <c r="B5" s="33" t="s">
        <v>1207</v>
      </c>
      <c r="C5" s="1">
        <v>1</v>
      </c>
      <c r="D5" s="159" t="s">
        <v>11</v>
      </c>
      <c r="E5" s="59" t="s">
        <v>1208</v>
      </c>
      <c r="F5" s="70" t="s">
        <v>43</v>
      </c>
      <c r="G5" s="25" t="s">
        <v>58</v>
      </c>
      <c r="H5" s="71">
        <f>COUNTIF(F5:F422,"Select from Drop Down")</f>
        <v>21</v>
      </c>
      <c r="I5" s="72">
        <f>VLOOKUP($D5,SpecData,2,FALSE)</f>
        <v>1</v>
      </c>
      <c r="J5" s="73">
        <f>VLOOKUP($F5,AvailabilityData,2,FALSE)</f>
        <v>0</v>
      </c>
      <c r="K5" s="74">
        <f>I5*J5</f>
        <v>0</v>
      </c>
      <c r="L5" s="162"/>
    </row>
    <row r="6" spans="2:12" ht="30" customHeight="1" x14ac:dyDescent="0.3">
      <c r="B6" s="33" t="str">
        <f>IF(C6="","",$B$5)</f>
        <v>LGun</v>
      </c>
      <c r="C6" s="1">
        <f>IF(ISTEXT(D6),MAX($C$5:$C5)+1,"")</f>
        <v>2</v>
      </c>
      <c r="D6" s="159" t="s">
        <v>11</v>
      </c>
      <c r="E6" s="60" t="s">
        <v>1209</v>
      </c>
      <c r="F6" s="70" t="s">
        <v>43</v>
      </c>
      <c r="G6" s="25" t="s">
        <v>60</v>
      </c>
      <c r="H6" s="71">
        <f>COUNTIF(F5:F422,"Function Available")</f>
        <v>0</v>
      </c>
      <c r="I6" s="72">
        <f>VLOOKUP($D6,SpecData,2,FALSE)</f>
        <v>1</v>
      </c>
      <c r="J6" s="73">
        <f>VLOOKUP($F6,AvailabilityData,2,FALSE)</f>
        <v>0</v>
      </c>
      <c r="K6" s="74">
        <f t="shared" ref="K6:K26" si="0">I6*J6</f>
        <v>0</v>
      </c>
      <c r="L6" s="162"/>
    </row>
    <row r="7" spans="2:12" ht="30" customHeight="1" x14ac:dyDescent="0.3">
      <c r="B7" s="33" t="str">
        <f>IF(C7="","",$B$5)</f>
        <v>LGun</v>
      </c>
      <c r="C7" s="1">
        <f>IF(ISTEXT(D7),MAX($C$5:$C6)+1,"")</f>
        <v>3</v>
      </c>
      <c r="D7" s="159" t="s">
        <v>11</v>
      </c>
      <c r="E7" s="60" t="s">
        <v>1210</v>
      </c>
      <c r="F7" s="70" t="s">
        <v>43</v>
      </c>
      <c r="G7" s="25" t="s">
        <v>63</v>
      </c>
      <c r="H7" s="75">
        <f>COUNTIF(F5:F422,"Function Not Available")</f>
        <v>0</v>
      </c>
      <c r="I7" s="72">
        <f t="shared" ref="I7:I26" si="1">VLOOKUP($D7,SpecData,2,FALSE)</f>
        <v>1</v>
      </c>
      <c r="J7" s="73">
        <f t="shared" ref="J7:J26" si="2">VLOOKUP($F7,AvailabilityData,2,FALSE)</f>
        <v>0</v>
      </c>
      <c r="K7" s="74">
        <f t="shared" si="0"/>
        <v>0</v>
      </c>
      <c r="L7" s="162"/>
    </row>
    <row r="8" spans="2:12" ht="30" customHeight="1" x14ac:dyDescent="0.3">
      <c r="B8" s="33" t="str">
        <f t="shared" ref="B8:B16" si="3">IF(C8="","",$B$5)</f>
        <v>LGun</v>
      </c>
      <c r="C8" s="1">
        <f>IF(ISTEXT(D8),MAX($C$5:$C7)+1,"")</f>
        <v>4</v>
      </c>
      <c r="D8" s="159" t="s">
        <v>11</v>
      </c>
      <c r="E8" s="60" t="s">
        <v>1211</v>
      </c>
      <c r="F8" s="70" t="s">
        <v>43</v>
      </c>
      <c r="G8" s="25" t="s">
        <v>65</v>
      </c>
      <c r="H8" s="75">
        <f>COUNTIF(F5:F422,"Exception")</f>
        <v>0</v>
      </c>
      <c r="I8" s="72">
        <f t="shared" si="1"/>
        <v>1</v>
      </c>
      <c r="J8" s="73">
        <f t="shared" si="2"/>
        <v>0</v>
      </c>
      <c r="K8" s="74">
        <f t="shared" si="0"/>
        <v>0</v>
      </c>
      <c r="L8" s="162"/>
    </row>
    <row r="9" spans="2:12" ht="30" customHeight="1" x14ac:dyDescent="0.3">
      <c r="B9" s="33" t="str">
        <f t="shared" si="3"/>
        <v>LGun</v>
      </c>
      <c r="C9" s="1">
        <f>IF(ISTEXT(D9),MAX($C$5:$C8)+1,"")</f>
        <v>5</v>
      </c>
      <c r="D9" s="159" t="s">
        <v>11</v>
      </c>
      <c r="E9" s="60" t="s">
        <v>1212</v>
      </c>
      <c r="F9" s="70" t="s">
        <v>43</v>
      </c>
      <c r="G9" s="25" t="s">
        <v>67</v>
      </c>
      <c r="H9" s="23">
        <f>COUNTIFS(D:D,"=Crucial",F:F,"=Select From Drop Down")</f>
        <v>0</v>
      </c>
      <c r="I9" s="72">
        <f t="shared" si="1"/>
        <v>1</v>
      </c>
      <c r="J9" s="73">
        <f t="shared" si="2"/>
        <v>0</v>
      </c>
      <c r="K9" s="74">
        <f t="shared" si="0"/>
        <v>0</v>
      </c>
      <c r="L9" s="162"/>
    </row>
    <row r="10" spans="2:12" ht="30" customHeight="1" x14ac:dyDescent="0.3">
      <c r="B10" s="33" t="str">
        <f t="shared" si="3"/>
        <v>LGun</v>
      </c>
      <c r="C10" s="1">
        <f>IF(ISTEXT(D10),MAX($C$5:$C9)+1,"")</f>
        <v>6</v>
      </c>
      <c r="D10" s="159" t="s">
        <v>11</v>
      </c>
      <c r="E10" s="60" t="s">
        <v>1213</v>
      </c>
      <c r="F10" s="70" t="s">
        <v>43</v>
      </c>
      <c r="G10" s="25" t="s">
        <v>69</v>
      </c>
      <c r="H10" s="23">
        <f>COUNTIFS(D:D,"=Crucial",F:F,"=Function Available")</f>
        <v>0</v>
      </c>
      <c r="I10" s="72">
        <f t="shared" si="1"/>
        <v>1</v>
      </c>
      <c r="J10" s="73">
        <f t="shared" si="2"/>
        <v>0</v>
      </c>
      <c r="K10" s="74">
        <f t="shared" si="0"/>
        <v>0</v>
      </c>
      <c r="L10" s="162"/>
    </row>
    <row r="11" spans="2:12" ht="30" customHeight="1" x14ac:dyDescent="0.3">
      <c r="B11" s="33" t="str">
        <f t="shared" si="3"/>
        <v>LGun</v>
      </c>
      <c r="C11" s="1">
        <f>IF(ISTEXT(D11),MAX($C$5:$C10)+1,"")</f>
        <v>7</v>
      </c>
      <c r="D11" s="159" t="s">
        <v>11</v>
      </c>
      <c r="E11" s="60" t="s">
        <v>1214</v>
      </c>
      <c r="F11" s="70" t="s">
        <v>43</v>
      </c>
      <c r="G11" s="25" t="s">
        <v>71</v>
      </c>
      <c r="H11" s="23">
        <f>COUNTIFS(D:D,"=Crucial",F:F,"=Function Not Available")</f>
        <v>0</v>
      </c>
      <c r="I11" s="72">
        <f t="shared" si="1"/>
        <v>1</v>
      </c>
      <c r="J11" s="73">
        <f t="shared" si="2"/>
        <v>0</v>
      </c>
      <c r="K11" s="74">
        <f t="shared" si="0"/>
        <v>0</v>
      </c>
      <c r="L11" s="162"/>
    </row>
    <row r="12" spans="2:12" ht="30" customHeight="1" x14ac:dyDescent="0.3">
      <c r="B12" s="33" t="str">
        <f t="shared" si="3"/>
        <v>LGun</v>
      </c>
      <c r="C12" s="1">
        <f>IF(ISTEXT(D12),MAX($C$5:$C11)+1,"")</f>
        <v>8</v>
      </c>
      <c r="D12" s="159" t="s">
        <v>11</v>
      </c>
      <c r="E12" s="60" t="s">
        <v>1215</v>
      </c>
      <c r="F12" s="70" t="s">
        <v>43</v>
      </c>
      <c r="G12" s="25" t="s">
        <v>73</v>
      </c>
      <c r="H12" s="23">
        <f>COUNTIFS(D:D,"=Crucial",F:F,"=Exception")</f>
        <v>0</v>
      </c>
      <c r="I12" s="72">
        <f t="shared" si="1"/>
        <v>1</v>
      </c>
      <c r="J12" s="73">
        <f t="shared" si="2"/>
        <v>0</v>
      </c>
      <c r="K12" s="74">
        <f t="shared" si="0"/>
        <v>0</v>
      </c>
      <c r="L12" s="162"/>
    </row>
    <row r="13" spans="2:12" ht="30" customHeight="1" x14ac:dyDescent="0.3">
      <c r="B13" s="33" t="str">
        <f t="shared" si="3"/>
        <v>LGun</v>
      </c>
      <c r="C13" s="1">
        <f>IF(ISTEXT(D13),MAX($C$5:$C12)+1,"")</f>
        <v>9</v>
      </c>
      <c r="D13" s="159" t="s">
        <v>11</v>
      </c>
      <c r="E13" s="60" t="s">
        <v>1216</v>
      </c>
      <c r="F13" s="70" t="s">
        <v>43</v>
      </c>
      <c r="G13" s="30" t="s">
        <v>75</v>
      </c>
      <c r="H13" s="80">
        <f>COUNTIFS(D:D,"=Important",F:F,"=Select From Drop Down")</f>
        <v>0</v>
      </c>
      <c r="I13" s="72">
        <f t="shared" si="1"/>
        <v>1</v>
      </c>
      <c r="J13" s="73">
        <f t="shared" si="2"/>
        <v>0</v>
      </c>
      <c r="K13" s="74">
        <f t="shared" si="0"/>
        <v>0</v>
      </c>
      <c r="L13" s="162"/>
    </row>
    <row r="14" spans="2:12" ht="30" customHeight="1" x14ac:dyDescent="0.3">
      <c r="B14" s="33" t="str">
        <f t="shared" si="3"/>
        <v>LGun</v>
      </c>
      <c r="C14" s="1">
        <f>IF(ISTEXT(D14),MAX($C$5:$C13)+1,"")</f>
        <v>10</v>
      </c>
      <c r="D14" s="159" t="s">
        <v>11</v>
      </c>
      <c r="E14" s="60" t="s">
        <v>1217</v>
      </c>
      <c r="F14" s="70" t="s">
        <v>43</v>
      </c>
      <c r="G14" s="30" t="s">
        <v>77</v>
      </c>
      <c r="H14" s="80">
        <f>COUNTIFS(D:D,"=Important",F:F,"=Function Available")</f>
        <v>0</v>
      </c>
      <c r="I14" s="72">
        <f t="shared" si="1"/>
        <v>1</v>
      </c>
      <c r="J14" s="73">
        <f t="shared" si="2"/>
        <v>0</v>
      </c>
      <c r="K14" s="74">
        <f t="shared" si="0"/>
        <v>0</v>
      </c>
      <c r="L14" s="162"/>
    </row>
    <row r="15" spans="2:12" ht="30" customHeight="1" x14ac:dyDescent="0.3">
      <c r="B15" s="33" t="str">
        <f t="shared" si="3"/>
        <v>LGun</v>
      </c>
      <c r="C15" s="1">
        <f>IF(ISTEXT(D15),MAX($C$5:$C14)+1,"")</f>
        <v>11</v>
      </c>
      <c r="D15" s="159" t="s">
        <v>11</v>
      </c>
      <c r="E15" s="60" t="s">
        <v>1218</v>
      </c>
      <c r="F15" s="70" t="s">
        <v>43</v>
      </c>
      <c r="G15" s="25" t="s">
        <v>80</v>
      </c>
      <c r="H15" s="23">
        <f>COUNTIFS(D:D,"=Important",F:F,"=Function Not Available")</f>
        <v>0</v>
      </c>
      <c r="I15" s="29">
        <f t="shared" si="1"/>
        <v>1</v>
      </c>
      <c r="J15" s="26">
        <f t="shared" si="2"/>
        <v>0</v>
      </c>
      <c r="K15" s="74">
        <f t="shared" si="0"/>
        <v>0</v>
      </c>
      <c r="L15" s="162"/>
    </row>
    <row r="16" spans="2:12" ht="30" customHeight="1" x14ac:dyDescent="0.3">
      <c r="B16" s="34" t="str">
        <f t="shared" si="3"/>
        <v>LGun</v>
      </c>
      <c r="C16" s="9">
        <f>IF(ISTEXT(D16),MAX($C$5:$C15)+1,"")</f>
        <v>12</v>
      </c>
      <c r="D16" s="160" t="s">
        <v>11</v>
      </c>
      <c r="E16" s="60" t="s">
        <v>1219</v>
      </c>
      <c r="F16" s="79" t="s">
        <v>43</v>
      </c>
      <c r="G16" s="25" t="s">
        <v>82</v>
      </c>
      <c r="H16" s="23">
        <f>COUNTIFS(D:D,"=Important",F:F,"=Exception")</f>
        <v>0</v>
      </c>
      <c r="I16" s="52">
        <f t="shared" si="1"/>
        <v>1</v>
      </c>
      <c r="J16" s="53">
        <f t="shared" si="2"/>
        <v>0</v>
      </c>
      <c r="K16" s="74">
        <f t="shared" si="0"/>
        <v>0</v>
      </c>
      <c r="L16" s="162"/>
    </row>
    <row r="17" spans="2:12" ht="30" customHeight="1" x14ac:dyDescent="0.3">
      <c r="B17" s="42" t="str">
        <f t="shared" ref="B17:B26" si="4">IF(C17="","",$B$5)</f>
        <v>LGun</v>
      </c>
      <c r="C17" s="42">
        <f>IF(ISTEXT(D17),MAX($C$5:$C16)+1,"")</f>
        <v>13</v>
      </c>
      <c r="D17" s="161" t="s">
        <v>11</v>
      </c>
      <c r="E17" s="47" t="s">
        <v>1220</v>
      </c>
      <c r="F17" s="83" t="s">
        <v>43</v>
      </c>
      <c r="G17" s="25" t="s">
        <v>84</v>
      </c>
      <c r="H17" s="85">
        <f>COUNTIFS(D:D,"=Minimal",F:F,"=Select From Drop Down")</f>
        <v>21</v>
      </c>
      <c r="I17" s="72">
        <f t="shared" si="1"/>
        <v>1</v>
      </c>
      <c r="J17" s="73">
        <f t="shared" si="2"/>
        <v>0</v>
      </c>
      <c r="K17" s="74">
        <f t="shared" si="0"/>
        <v>0</v>
      </c>
      <c r="L17" s="162"/>
    </row>
    <row r="18" spans="2:12" ht="30" customHeight="1" x14ac:dyDescent="0.3">
      <c r="B18" s="42" t="str">
        <f t="shared" si="4"/>
        <v>LGun</v>
      </c>
      <c r="C18" s="42">
        <f>IF(ISTEXT(D18),MAX($C$5:$C17)+1,"")</f>
        <v>14</v>
      </c>
      <c r="D18" s="161" t="s">
        <v>11</v>
      </c>
      <c r="E18" s="61" t="s">
        <v>1221</v>
      </c>
      <c r="F18" s="83" t="s">
        <v>43</v>
      </c>
      <c r="G18" s="25" t="s">
        <v>86</v>
      </c>
      <c r="H18" s="85">
        <f>COUNTIFS(D:D,"=Minimal",F:F,"=Function Available")</f>
        <v>0</v>
      </c>
      <c r="I18" s="72">
        <f t="shared" si="1"/>
        <v>1</v>
      </c>
      <c r="J18" s="73">
        <f t="shared" si="2"/>
        <v>0</v>
      </c>
      <c r="K18" s="74">
        <f t="shared" si="0"/>
        <v>0</v>
      </c>
      <c r="L18" s="162"/>
    </row>
    <row r="19" spans="2:12" ht="30" customHeight="1" x14ac:dyDescent="0.3">
      <c r="B19" s="35" t="str">
        <f t="shared" si="4"/>
        <v/>
      </c>
      <c r="C19" s="35" t="str">
        <f>IF(ISTEXT(D19),MAX($C$7:$C18)+1,"")</f>
        <v/>
      </c>
      <c r="D19" s="2"/>
      <c r="E19" s="62" t="s">
        <v>1222</v>
      </c>
      <c r="F19" s="86"/>
      <c r="G19" s="28"/>
      <c r="H19" s="28"/>
      <c r="I19" s="28"/>
      <c r="J19" s="28"/>
      <c r="K19" s="28"/>
      <c r="L19" s="28"/>
    </row>
    <row r="20" spans="2:12" ht="30" customHeight="1" x14ac:dyDescent="0.3">
      <c r="B20" s="42" t="str">
        <f t="shared" si="4"/>
        <v>LGun</v>
      </c>
      <c r="C20" s="42">
        <f>IF(ISTEXT(D20),MAX($C$5:$C18)+1,"")</f>
        <v>15</v>
      </c>
      <c r="D20" s="161" t="s">
        <v>11</v>
      </c>
      <c r="E20" s="59" t="s">
        <v>1223</v>
      </c>
      <c r="F20" s="83" t="s">
        <v>43</v>
      </c>
      <c r="G20" s="25" t="s">
        <v>87</v>
      </c>
      <c r="H20" s="85">
        <f>COUNTIFS(D:D,"=Minimal",F:F,"=Function Not Available")</f>
        <v>0</v>
      </c>
      <c r="I20" s="72">
        <f t="shared" si="1"/>
        <v>1</v>
      </c>
      <c r="J20" s="73">
        <f t="shared" si="2"/>
        <v>0</v>
      </c>
      <c r="K20" s="74">
        <f t="shared" si="0"/>
        <v>0</v>
      </c>
      <c r="L20" s="162"/>
    </row>
    <row r="21" spans="2:12" ht="30" customHeight="1" x14ac:dyDescent="0.3">
      <c r="B21" s="42" t="str">
        <f t="shared" si="4"/>
        <v>LGun</v>
      </c>
      <c r="C21" s="42">
        <f>IF(ISTEXT(D21),MAX($C$5:$C20)+1,"")</f>
        <v>16</v>
      </c>
      <c r="D21" s="161" t="s">
        <v>11</v>
      </c>
      <c r="E21" s="60" t="s">
        <v>1224</v>
      </c>
      <c r="F21" s="83" t="s">
        <v>43</v>
      </c>
      <c r="G21" s="25" t="s">
        <v>88</v>
      </c>
      <c r="H21" s="85">
        <f>COUNTIFS(D:D,"=Minimal",F:F,"=Exception")</f>
        <v>0</v>
      </c>
      <c r="I21" s="72">
        <f t="shared" si="1"/>
        <v>1</v>
      </c>
      <c r="J21" s="73">
        <f t="shared" si="2"/>
        <v>0</v>
      </c>
      <c r="K21" s="74">
        <f t="shared" si="0"/>
        <v>0</v>
      </c>
      <c r="L21" s="162"/>
    </row>
    <row r="22" spans="2:12" ht="30" customHeight="1" x14ac:dyDescent="0.3">
      <c r="B22" s="42" t="str">
        <f t="shared" si="4"/>
        <v>LGun</v>
      </c>
      <c r="C22" s="42">
        <f>IF(ISTEXT(D22),MAX($C$5:$C21)+1,"")</f>
        <v>17</v>
      </c>
      <c r="D22" s="161" t="s">
        <v>11</v>
      </c>
      <c r="E22" s="60" t="s">
        <v>1225</v>
      </c>
      <c r="F22" s="83" t="s">
        <v>43</v>
      </c>
      <c r="G22" s="25"/>
      <c r="H22" s="85"/>
      <c r="I22" s="72">
        <f t="shared" si="1"/>
        <v>1</v>
      </c>
      <c r="J22" s="73">
        <f t="shared" si="2"/>
        <v>0</v>
      </c>
      <c r="K22" s="74">
        <f t="shared" si="0"/>
        <v>0</v>
      </c>
      <c r="L22" s="162"/>
    </row>
    <row r="23" spans="2:12" ht="30" customHeight="1" x14ac:dyDescent="0.3">
      <c r="B23" s="42" t="str">
        <f t="shared" si="4"/>
        <v>LGun</v>
      </c>
      <c r="C23" s="42">
        <f>IF(ISTEXT(D23),MAX($C$5:$C22)+1,"")</f>
        <v>18</v>
      </c>
      <c r="D23" s="161" t="s">
        <v>11</v>
      </c>
      <c r="E23" s="60" t="s">
        <v>1226</v>
      </c>
      <c r="F23" s="83" t="s">
        <v>43</v>
      </c>
      <c r="G23" s="25"/>
      <c r="H23" s="85"/>
      <c r="I23" s="72">
        <f t="shared" si="1"/>
        <v>1</v>
      </c>
      <c r="J23" s="73">
        <f t="shared" si="2"/>
        <v>0</v>
      </c>
      <c r="K23" s="74">
        <f t="shared" si="0"/>
        <v>0</v>
      </c>
      <c r="L23" s="162"/>
    </row>
    <row r="24" spans="2:12" ht="30" customHeight="1" x14ac:dyDescent="0.3">
      <c r="B24" s="42" t="str">
        <f t="shared" si="4"/>
        <v>LGun</v>
      </c>
      <c r="C24" s="42">
        <f>IF(ISTEXT(D24),MAX($C$5:$C23)+1,"")</f>
        <v>19</v>
      </c>
      <c r="D24" s="161" t="s">
        <v>11</v>
      </c>
      <c r="E24" s="60" t="s">
        <v>1227</v>
      </c>
      <c r="F24" s="83" t="s">
        <v>43</v>
      </c>
      <c r="G24" s="25"/>
      <c r="H24" s="85"/>
      <c r="I24" s="72">
        <f t="shared" si="1"/>
        <v>1</v>
      </c>
      <c r="J24" s="73">
        <f t="shared" si="2"/>
        <v>0</v>
      </c>
      <c r="K24" s="74">
        <f t="shared" si="0"/>
        <v>0</v>
      </c>
      <c r="L24" s="162"/>
    </row>
    <row r="25" spans="2:12" ht="30" customHeight="1" x14ac:dyDescent="0.3">
      <c r="B25" s="42" t="str">
        <f t="shared" si="4"/>
        <v>LGun</v>
      </c>
      <c r="C25" s="42">
        <f>IF(ISTEXT(D25),MAX($C$5:$C24)+1,"")</f>
        <v>20</v>
      </c>
      <c r="D25" s="161" t="s">
        <v>11</v>
      </c>
      <c r="E25" s="47" t="s">
        <v>1228</v>
      </c>
      <c r="F25" s="83" t="s">
        <v>43</v>
      </c>
      <c r="G25" s="25"/>
      <c r="H25" s="85"/>
      <c r="I25" s="72">
        <f t="shared" si="1"/>
        <v>1</v>
      </c>
      <c r="J25" s="73">
        <f t="shared" si="2"/>
        <v>0</v>
      </c>
      <c r="K25" s="74">
        <f t="shared" si="0"/>
        <v>0</v>
      </c>
      <c r="L25" s="162"/>
    </row>
    <row r="26" spans="2:12" ht="30" customHeight="1" x14ac:dyDescent="0.3">
      <c r="B26" s="42" t="str">
        <f t="shared" si="4"/>
        <v>LGun</v>
      </c>
      <c r="C26" s="42">
        <f>IF(ISTEXT(D26),MAX($C$5:$C25)+1,"")</f>
        <v>21</v>
      </c>
      <c r="D26" s="161" t="s">
        <v>11</v>
      </c>
      <c r="E26" s="47" t="s">
        <v>1229</v>
      </c>
      <c r="F26" s="83" t="s">
        <v>43</v>
      </c>
      <c r="G26" s="25"/>
      <c r="H26" s="85"/>
      <c r="I26" s="72">
        <f t="shared" si="1"/>
        <v>1</v>
      </c>
      <c r="J26" s="73">
        <f t="shared" si="2"/>
        <v>0</v>
      </c>
      <c r="K26" s="74">
        <f t="shared" si="0"/>
        <v>0</v>
      </c>
      <c r="L26" s="162"/>
    </row>
    <row r="27" spans="2:12" ht="6.6" customHeight="1" x14ac:dyDescent="0.3">
      <c r="E27" s="46"/>
    </row>
    <row r="28" spans="2:12" hidden="1" x14ac:dyDescent="0.3">
      <c r="E28" s="46"/>
    </row>
    <row r="29" spans="2:12" hidden="1" x14ac:dyDescent="0.3">
      <c r="E29" s="46"/>
    </row>
    <row r="30" spans="2:12" hidden="1" x14ac:dyDescent="0.3">
      <c r="E30" s="46"/>
    </row>
    <row r="31" spans="2:12" hidden="1" x14ac:dyDescent="0.3">
      <c r="E31" s="46"/>
    </row>
    <row r="32" spans="2:12" hidden="1" x14ac:dyDescent="0.3">
      <c r="E32" s="46"/>
    </row>
    <row r="33" spans="5:5" hidden="1" x14ac:dyDescent="0.3">
      <c r="E33" s="46"/>
    </row>
    <row r="34" spans="5:5" hidden="1" x14ac:dyDescent="0.3">
      <c r="E34" s="46"/>
    </row>
    <row r="35" spans="5:5" hidden="1" x14ac:dyDescent="0.3">
      <c r="E35" s="46"/>
    </row>
    <row r="36" spans="5:5" hidden="1" x14ac:dyDescent="0.3">
      <c r="E36" s="46"/>
    </row>
    <row r="37" spans="5:5" hidden="1" x14ac:dyDescent="0.3">
      <c r="E37" s="46"/>
    </row>
    <row r="38" spans="5:5" hidden="1" x14ac:dyDescent="0.3">
      <c r="E38" s="46"/>
    </row>
    <row r="39" spans="5:5" hidden="1" x14ac:dyDescent="0.3">
      <c r="E39" s="46"/>
    </row>
    <row r="40" spans="5:5" hidden="1" x14ac:dyDescent="0.3">
      <c r="E40" s="46"/>
    </row>
    <row r="41" spans="5:5" hidden="1" x14ac:dyDescent="0.3">
      <c r="E41" s="46"/>
    </row>
    <row r="42" spans="5:5" hidden="1" x14ac:dyDescent="0.3">
      <c r="E42" s="46"/>
    </row>
    <row r="43" spans="5:5" hidden="1" x14ac:dyDescent="0.3">
      <c r="E43" s="46"/>
    </row>
    <row r="44" spans="5:5" hidden="1" x14ac:dyDescent="0.3">
      <c r="E44" s="46"/>
    </row>
    <row r="45" spans="5:5" hidden="1" x14ac:dyDescent="0.3">
      <c r="E45" s="46"/>
    </row>
    <row r="46" spans="5:5" hidden="1" x14ac:dyDescent="0.3">
      <c r="E46" s="46"/>
    </row>
    <row r="47" spans="5:5" hidden="1" x14ac:dyDescent="0.3">
      <c r="E47" s="46"/>
    </row>
    <row r="48" spans="5:5" hidden="1" x14ac:dyDescent="0.3">
      <c r="E48" s="46"/>
    </row>
    <row r="49" spans="5:5" hidden="1" x14ac:dyDescent="0.3">
      <c r="E49" s="46"/>
    </row>
    <row r="50" spans="5:5" hidden="1" x14ac:dyDescent="0.3">
      <c r="E50" s="46"/>
    </row>
    <row r="51" spans="5:5" hidden="1" x14ac:dyDescent="0.3">
      <c r="E51" s="46"/>
    </row>
    <row r="52" spans="5:5" hidden="1" x14ac:dyDescent="0.3">
      <c r="E52" s="46"/>
    </row>
    <row r="53" spans="5:5" hidden="1" x14ac:dyDescent="0.3">
      <c r="E53" s="46"/>
    </row>
    <row r="54" spans="5:5" hidden="1" x14ac:dyDescent="0.3">
      <c r="E54" s="46"/>
    </row>
    <row r="55" spans="5:5" hidden="1" x14ac:dyDescent="0.3">
      <c r="E55" s="46"/>
    </row>
    <row r="56" spans="5:5" hidden="1" x14ac:dyDescent="0.3">
      <c r="E56" s="46"/>
    </row>
    <row r="57" spans="5:5" hidden="1" x14ac:dyDescent="0.3">
      <c r="E57" s="46"/>
    </row>
    <row r="58" spans="5:5" hidden="1" x14ac:dyDescent="0.3">
      <c r="E58" s="46"/>
    </row>
    <row r="59" spans="5:5" hidden="1" x14ac:dyDescent="0.3">
      <c r="E59" s="46"/>
    </row>
    <row r="60" spans="5:5" hidden="1" x14ac:dyDescent="0.3">
      <c r="E60" s="46"/>
    </row>
    <row r="61" spans="5:5" hidden="1" x14ac:dyDescent="0.3">
      <c r="E61" s="46"/>
    </row>
    <row r="62" spans="5:5" hidden="1" x14ac:dyDescent="0.3">
      <c r="E62" s="46"/>
    </row>
    <row r="63" spans="5:5" hidden="1" x14ac:dyDescent="0.3">
      <c r="E63" s="46"/>
    </row>
    <row r="64" spans="5:5" hidden="1" x14ac:dyDescent="0.3">
      <c r="E64" s="46"/>
    </row>
    <row r="65" spans="5:5" hidden="1" x14ac:dyDescent="0.3">
      <c r="E65" s="46"/>
    </row>
    <row r="66" spans="5:5" hidden="1" x14ac:dyDescent="0.3">
      <c r="E66" s="46"/>
    </row>
    <row r="67" spans="5:5" hidden="1" x14ac:dyDescent="0.3">
      <c r="E67" s="46"/>
    </row>
    <row r="68" spans="5:5" hidden="1" x14ac:dyDescent="0.3">
      <c r="E68" s="46"/>
    </row>
    <row r="69" spans="5:5" hidden="1" x14ac:dyDescent="0.3">
      <c r="E69" s="46"/>
    </row>
    <row r="70" spans="5:5" hidden="1" x14ac:dyDescent="0.3">
      <c r="E70" s="46"/>
    </row>
    <row r="71" spans="5:5" hidden="1" x14ac:dyDescent="0.3">
      <c r="E71" s="46"/>
    </row>
    <row r="72" spans="5:5" hidden="1" x14ac:dyDescent="0.3">
      <c r="E72" s="46"/>
    </row>
    <row r="73" spans="5:5" hidden="1" x14ac:dyDescent="0.3">
      <c r="E73" s="46"/>
    </row>
    <row r="74" spans="5:5" hidden="1" x14ac:dyDescent="0.3">
      <c r="E74" s="46"/>
    </row>
    <row r="75" spans="5:5" hidden="1" x14ac:dyDescent="0.3">
      <c r="E75" s="46"/>
    </row>
    <row r="76" spans="5:5" hidden="1" x14ac:dyDescent="0.3">
      <c r="E76" s="46"/>
    </row>
    <row r="77" spans="5:5" hidden="1" x14ac:dyDescent="0.3">
      <c r="E77" s="46"/>
    </row>
    <row r="78" spans="5:5" hidden="1" x14ac:dyDescent="0.3">
      <c r="E78" s="46"/>
    </row>
    <row r="79" spans="5:5" hidden="1" x14ac:dyDescent="0.3">
      <c r="E79" s="46"/>
    </row>
    <row r="80" spans="5:5" hidden="1" x14ac:dyDescent="0.3">
      <c r="E80" s="46"/>
    </row>
    <row r="81" spans="5:5" hidden="1" x14ac:dyDescent="0.3">
      <c r="E81" s="46"/>
    </row>
    <row r="82" spans="5:5" hidden="1" x14ac:dyDescent="0.3">
      <c r="E82" s="46"/>
    </row>
    <row r="83" spans="5:5" hidden="1" x14ac:dyDescent="0.3">
      <c r="E83" s="46"/>
    </row>
    <row r="84" spans="5:5" hidden="1" x14ac:dyDescent="0.3">
      <c r="E84" s="46"/>
    </row>
    <row r="85" spans="5:5" hidden="1" x14ac:dyDescent="0.3">
      <c r="E85" s="46"/>
    </row>
    <row r="86" spans="5:5" hidden="1" x14ac:dyDescent="0.3">
      <c r="E86" s="46"/>
    </row>
    <row r="87" spans="5:5" hidden="1" x14ac:dyDescent="0.3">
      <c r="E87" s="46"/>
    </row>
    <row r="88" spans="5:5" hidden="1" x14ac:dyDescent="0.3">
      <c r="E88" s="46"/>
    </row>
    <row r="89" spans="5:5" hidden="1" x14ac:dyDescent="0.3">
      <c r="E89" s="46"/>
    </row>
    <row r="90" spans="5:5" hidden="1" x14ac:dyDescent="0.3">
      <c r="E90" s="46"/>
    </row>
    <row r="91" spans="5:5" hidden="1" x14ac:dyDescent="0.3">
      <c r="E91" s="46"/>
    </row>
    <row r="92" spans="5:5" hidden="1" x14ac:dyDescent="0.3">
      <c r="E92" s="46"/>
    </row>
    <row r="93" spans="5:5" hidden="1" x14ac:dyDescent="0.3">
      <c r="E93" s="46"/>
    </row>
    <row r="94" spans="5:5" hidden="1" x14ac:dyDescent="0.3">
      <c r="E94" s="46"/>
    </row>
    <row r="95" spans="5:5" hidden="1" x14ac:dyDescent="0.3">
      <c r="E95" s="46"/>
    </row>
    <row r="96" spans="5:5" hidden="1" x14ac:dyDescent="0.3">
      <c r="E96" s="46"/>
    </row>
    <row r="97" spans="5:5" hidden="1" x14ac:dyDescent="0.3">
      <c r="E97" s="46"/>
    </row>
    <row r="98" spans="5:5" hidden="1" x14ac:dyDescent="0.3">
      <c r="E98" s="46"/>
    </row>
    <row r="99" spans="5:5" hidden="1" x14ac:dyDescent="0.3">
      <c r="E99" s="46"/>
    </row>
    <row r="100" spans="5:5" hidden="1" x14ac:dyDescent="0.3">
      <c r="E100" s="46"/>
    </row>
    <row r="101" spans="5:5" hidden="1" x14ac:dyDescent="0.3">
      <c r="E101" s="46"/>
    </row>
    <row r="102" spans="5:5" hidden="1" x14ac:dyDescent="0.3">
      <c r="E102" s="46"/>
    </row>
    <row r="103" spans="5:5" hidden="1" x14ac:dyDescent="0.3">
      <c r="E103" s="46"/>
    </row>
    <row r="104" spans="5:5" hidden="1" x14ac:dyDescent="0.3">
      <c r="E104" s="46"/>
    </row>
    <row r="105" spans="5:5" hidden="1" x14ac:dyDescent="0.3">
      <c r="E105" s="46"/>
    </row>
    <row r="106" spans="5:5" hidden="1" x14ac:dyDescent="0.3">
      <c r="E106" s="46"/>
    </row>
    <row r="107" spans="5:5" hidden="1" x14ac:dyDescent="0.3">
      <c r="E107" s="46"/>
    </row>
    <row r="108" spans="5:5" hidden="1" x14ac:dyDescent="0.3">
      <c r="E108" s="46"/>
    </row>
    <row r="109" spans="5:5" hidden="1" x14ac:dyDescent="0.3">
      <c r="E109" s="46"/>
    </row>
    <row r="110" spans="5:5" hidden="1" x14ac:dyDescent="0.3">
      <c r="E110" s="46"/>
    </row>
    <row r="111" spans="5:5" hidden="1" x14ac:dyDescent="0.3">
      <c r="E111" s="46"/>
    </row>
    <row r="112" spans="5:5" hidden="1" x14ac:dyDescent="0.3">
      <c r="E112" s="46"/>
    </row>
    <row r="113" spans="5:5" hidden="1" x14ac:dyDescent="0.3">
      <c r="E113" s="46"/>
    </row>
    <row r="114" spans="5:5" hidden="1" x14ac:dyDescent="0.3">
      <c r="E114" s="46"/>
    </row>
    <row r="115" spans="5:5" hidden="1" x14ac:dyDescent="0.3">
      <c r="E115" s="46"/>
    </row>
    <row r="116" spans="5:5" hidden="1" x14ac:dyDescent="0.3">
      <c r="E116" s="46"/>
    </row>
    <row r="117" spans="5:5" hidden="1" x14ac:dyDescent="0.3">
      <c r="E117" s="46"/>
    </row>
    <row r="118" spans="5:5" hidden="1" x14ac:dyDescent="0.3">
      <c r="E118" s="46"/>
    </row>
    <row r="119" spans="5:5" hidden="1" x14ac:dyDescent="0.3">
      <c r="E119" s="46"/>
    </row>
    <row r="120" spans="5:5" hidden="1" x14ac:dyDescent="0.3">
      <c r="E120" s="46"/>
    </row>
    <row r="121" spans="5:5" hidden="1" x14ac:dyDescent="0.3">
      <c r="E121" s="46"/>
    </row>
  </sheetData>
  <sheetProtection password="CC1B" sheet="1" objects="1" scenarios="1" selectLockedCells="1"/>
  <conditionalFormatting sqref="D5:D18">
    <cfRule type="cellIs" dxfId="182" priority="37" operator="equal">
      <formula>"Important"</formula>
    </cfRule>
    <cfRule type="cellIs" dxfId="181" priority="38" operator="equal">
      <formula>"Crucial"</formula>
    </cfRule>
    <cfRule type="cellIs" dxfId="180" priority="39" operator="equal">
      <formula>"N/A"</formula>
    </cfRule>
  </conditionalFormatting>
  <conditionalFormatting sqref="D20:D26">
    <cfRule type="cellIs" dxfId="179" priority="25" operator="equal">
      <formula>"Important"</formula>
    </cfRule>
    <cfRule type="cellIs" dxfId="178" priority="26" operator="equal">
      <formula>"Crucial"</formula>
    </cfRule>
    <cfRule type="cellIs" dxfId="177" priority="27" operator="equal">
      <formula>"N/A"</formula>
    </cfRule>
  </conditionalFormatting>
  <conditionalFormatting sqref="F4:F26">
    <cfRule type="cellIs" dxfId="176" priority="1" operator="equal">
      <formula>"Function Not Available"</formula>
    </cfRule>
    <cfRule type="cellIs" dxfId="175" priority="2" operator="equal">
      <formula>"Function Available"</formula>
    </cfRule>
    <cfRule type="cellIs" dxfId="174" priority="3" operator="equal">
      <formula>"Exception"</formula>
    </cfRule>
  </conditionalFormatting>
  <dataValidations count="3">
    <dataValidation type="list" allowBlank="1" showInputMessage="1" showErrorMessage="1" sqref="F5:F6" xr:uid="{00000000-0002-0000-1800-000000000000}">
      <formula1>AvailabilityType</formula1>
    </dataValidation>
    <dataValidation type="list" allowBlank="1" showInputMessage="1" showErrorMessage="1" sqref="D20:D26 D5:D18" xr:uid="{00000000-0002-0000-1800-000001000000}">
      <formula1>SpecType</formula1>
    </dataValidation>
    <dataValidation type="list" allowBlank="1" showInputMessage="1" showErrorMessage="1" errorTitle="Invalid specification type" error="Please enter a Specification type from the drop-down list." sqref="F20:F26 F7:F18" xr:uid="{00000000-0002-0000-1800-000002000000}">
      <formula1>AvailabilityType</formula1>
    </dataValidation>
  </dataValidations>
  <pageMargins left="0.7" right="0.7" top="0.75" bottom="0.75" header="0.3" footer="0.3"/>
  <pageSetup scale="47" fitToHeight="0" orientation="portrait" r:id="rId1"/>
  <headerFooter>
    <oddHeader xml:space="preserve">&amp;CPaducah, Kentucky
&amp;F&amp;R&amp;A
</oddHeader>
    <oddFooter>&amp;LTSSI Consulting LLC, October 2016&amp;CPage &amp;P of &amp;N</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C00"/>
  </sheetPr>
  <dimension ref="A1:M1048567"/>
  <sheetViews>
    <sheetView zoomScale="90" zoomScaleNormal="90" zoomScalePageLayoutView="70" workbookViewId="0">
      <selection activeCell="F5" sqref="F5"/>
    </sheetView>
  </sheetViews>
  <sheetFormatPr defaultColWidth="0" defaultRowHeight="14.4" zeroHeight="1" x14ac:dyDescent="0.3"/>
  <cols>
    <col min="1" max="1" width="0.4414062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 min="14" max="16384" width="8.77734375" hidden="1"/>
  </cols>
  <sheetData>
    <row r="1" spans="2:12" ht="3.6" customHeight="1" x14ac:dyDescent="0.3"/>
    <row r="2" spans="2:12" ht="129" customHeight="1" thickBot="1" x14ac:dyDescent="0.35">
      <c r="B2" s="147" t="s">
        <v>44</v>
      </c>
      <c r="C2" s="148" t="s">
        <v>45</v>
      </c>
      <c r="D2" s="148" t="s">
        <v>46</v>
      </c>
      <c r="E2" s="148" t="s">
        <v>1230</v>
      </c>
      <c r="F2" s="148" t="s">
        <v>42</v>
      </c>
      <c r="G2" s="149" t="s">
        <v>48</v>
      </c>
      <c r="H2" s="149" t="s">
        <v>49</v>
      </c>
      <c r="I2" s="150" t="s">
        <v>50</v>
      </c>
      <c r="J2" s="150" t="s">
        <v>51</v>
      </c>
      <c r="K2" s="151" t="s">
        <v>14</v>
      </c>
      <c r="L2" s="152" t="s">
        <v>52</v>
      </c>
    </row>
    <row r="3" spans="2:12" ht="16.2" thickBot="1" x14ac:dyDescent="0.35">
      <c r="B3" s="7" t="s">
        <v>1231</v>
      </c>
      <c r="C3" s="7"/>
      <c r="D3" s="7"/>
      <c r="E3" s="7"/>
      <c r="F3" s="7"/>
      <c r="G3" s="30" t="s">
        <v>54</v>
      </c>
      <c r="H3" s="6">
        <f>COUNTA(D5:D413)</f>
        <v>37</v>
      </c>
      <c r="I3" s="19"/>
      <c r="J3" s="20" t="s">
        <v>55</v>
      </c>
      <c r="K3" s="21">
        <f>SUM(K5:K413)</f>
        <v>0</v>
      </c>
      <c r="L3" s="7"/>
    </row>
    <row r="4" spans="2:12" ht="30" customHeight="1" x14ac:dyDescent="0.3">
      <c r="B4" s="35" t="str">
        <f>IF(C4="","",$B$5)</f>
        <v/>
      </c>
      <c r="C4" s="35" t="str">
        <f>IF(ISTEXT(D4),MAX($C3:$C$7)+1,"")</f>
        <v/>
      </c>
      <c r="D4" s="2"/>
      <c r="E4" s="38" t="s">
        <v>1232</v>
      </c>
      <c r="F4" s="86"/>
      <c r="G4" s="28"/>
      <c r="H4" s="28"/>
      <c r="I4" s="28"/>
      <c r="J4" s="28"/>
      <c r="K4" s="28"/>
      <c r="L4" s="28"/>
    </row>
    <row r="5" spans="2:12" ht="30" customHeight="1" x14ac:dyDescent="0.3">
      <c r="B5" s="33" t="s">
        <v>1233</v>
      </c>
      <c r="C5" s="1">
        <v>1</v>
      </c>
      <c r="D5" s="192" t="s">
        <v>9</v>
      </c>
      <c r="E5" s="41" t="s">
        <v>1234</v>
      </c>
      <c r="F5" s="357" t="s">
        <v>43</v>
      </c>
      <c r="G5" s="358" t="s">
        <v>58</v>
      </c>
      <c r="H5" s="359">
        <f>COUNTIF(F5:F413,"Select from Drop Down")</f>
        <v>37</v>
      </c>
      <c r="I5" s="360">
        <f>VLOOKUP($D5,SpecData,2,FALSE)</f>
        <v>3</v>
      </c>
      <c r="J5" s="361">
        <f>VLOOKUP($F5,AvailabilityData,2,FALSE)</f>
        <v>0</v>
      </c>
      <c r="K5" s="362">
        <f>I5*J5</f>
        <v>0</v>
      </c>
      <c r="L5" s="162"/>
    </row>
    <row r="6" spans="2:12" ht="30" customHeight="1" x14ac:dyDescent="0.3">
      <c r="B6" s="33" t="str">
        <f>IF(C6="","",$B$5)</f>
        <v>LMug</v>
      </c>
      <c r="C6" s="1">
        <f>IF(ISTEXT(D6),MAX($C$5:$C5)+1,"")</f>
        <v>2</v>
      </c>
      <c r="D6" s="192" t="s">
        <v>9</v>
      </c>
      <c r="E6" s="41" t="s">
        <v>1235</v>
      </c>
      <c r="F6" s="357" t="s">
        <v>43</v>
      </c>
      <c r="G6" s="358" t="s">
        <v>60</v>
      </c>
      <c r="H6" s="359">
        <f>COUNTIF(F5:F413,"Function Available")</f>
        <v>0</v>
      </c>
      <c r="I6" s="360">
        <f>VLOOKUP($D6,SpecData,2,FALSE)</f>
        <v>3</v>
      </c>
      <c r="J6" s="361">
        <f>VLOOKUP($F6,AvailabilityData,2,FALSE)</f>
        <v>0</v>
      </c>
      <c r="K6" s="362">
        <f t="shared" ref="K6:K43" si="0">I6*J6</f>
        <v>0</v>
      </c>
      <c r="L6" s="162"/>
    </row>
    <row r="7" spans="2:12" ht="30" customHeight="1" x14ac:dyDescent="0.3">
      <c r="B7" s="33" t="str">
        <f>IF(C7="","",$B$5)</f>
        <v>LMug</v>
      </c>
      <c r="C7" s="1">
        <f>IF(ISTEXT(D7),MAX($C$5:$C6)+1,"")</f>
        <v>3</v>
      </c>
      <c r="D7" s="192" t="s">
        <v>9</v>
      </c>
      <c r="E7" s="41" t="s">
        <v>263</v>
      </c>
      <c r="F7" s="357" t="s">
        <v>43</v>
      </c>
      <c r="G7" s="358" t="s">
        <v>63</v>
      </c>
      <c r="H7" s="365">
        <f>COUNTIF(F5:F413,"Function Not Available")</f>
        <v>0</v>
      </c>
      <c r="I7" s="360">
        <f t="shared" ref="I7:I43" si="1">VLOOKUP($D7,SpecData,2,FALSE)</f>
        <v>3</v>
      </c>
      <c r="J7" s="361">
        <f t="shared" ref="J7:J43" si="2">VLOOKUP($F7,AvailabilityData,2,FALSE)</f>
        <v>0</v>
      </c>
      <c r="K7" s="362">
        <f t="shared" si="0"/>
        <v>0</v>
      </c>
      <c r="L7" s="162"/>
    </row>
    <row r="8" spans="2:12" ht="30" customHeight="1" x14ac:dyDescent="0.3">
      <c r="B8" s="33" t="str">
        <f t="shared" ref="B8:B14" si="3">IF(C8="","",$B$5)</f>
        <v>LMug</v>
      </c>
      <c r="C8" s="1">
        <f>IF(ISTEXT(D8),MAX($C$5:$C7)+1,"")</f>
        <v>4</v>
      </c>
      <c r="D8" s="192" t="s">
        <v>9</v>
      </c>
      <c r="E8" s="41" t="s">
        <v>264</v>
      </c>
      <c r="F8" s="357" t="s">
        <v>43</v>
      </c>
      <c r="G8" s="358" t="s">
        <v>65</v>
      </c>
      <c r="H8" s="365">
        <f>COUNTIF(F5:F413,"Exception")</f>
        <v>0</v>
      </c>
      <c r="I8" s="360">
        <f t="shared" si="1"/>
        <v>3</v>
      </c>
      <c r="J8" s="361">
        <f t="shared" si="2"/>
        <v>0</v>
      </c>
      <c r="K8" s="362">
        <f t="shared" si="0"/>
        <v>0</v>
      </c>
      <c r="L8" s="162"/>
    </row>
    <row r="9" spans="2:12" ht="30" customHeight="1" x14ac:dyDescent="0.3">
      <c r="B9" s="33" t="str">
        <f t="shared" si="3"/>
        <v>LMug</v>
      </c>
      <c r="C9" s="1">
        <f>IF(ISTEXT(D9),MAX($C$5:$C8)+1,"")</f>
        <v>5</v>
      </c>
      <c r="D9" s="203" t="s">
        <v>9</v>
      </c>
      <c r="E9" s="41" t="s">
        <v>2542</v>
      </c>
      <c r="F9" s="374" t="s">
        <v>43</v>
      </c>
      <c r="G9" s="358" t="s">
        <v>67</v>
      </c>
      <c r="H9" s="366">
        <f>COUNTIFS(D:D,"=Crucial",F:F,"=Select From Drop Down")</f>
        <v>34</v>
      </c>
      <c r="I9" s="419">
        <f>VLOOKUP($D9,SpecData,2,FALSE)</f>
        <v>3</v>
      </c>
      <c r="J9" s="420">
        <f>VLOOKUP($F9,AvailabilityData,2,FALSE)</f>
        <v>0</v>
      </c>
      <c r="K9" s="362">
        <f t="shared" si="0"/>
        <v>0</v>
      </c>
      <c r="L9" s="191"/>
    </row>
    <row r="10" spans="2:12" ht="30" customHeight="1" x14ac:dyDescent="0.3">
      <c r="B10" s="33" t="str">
        <f t="shared" si="3"/>
        <v>LMug</v>
      </c>
      <c r="C10" s="1">
        <f>IF(ISTEXT(D10),MAX($C$5:$C9)+1,"")</f>
        <v>6</v>
      </c>
      <c r="D10" s="192" t="s">
        <v>9</v>
      </c>
      <c r="E10" s="41" t="s">
        <v>1236</v>
      </c>
      <c r="F10" s="357" t="s">
        <v>43</v>
      </c>
      <c r="G10" s="358" t="s">
        <v>69</v>
      </c>
      <c r="H10" s="421">
        <f>COUNTIFS(D:D,"=Crucial",F:F,"=Function Available")</f>
        <v>0</v>
      </c>
      <c r="I10" s="360">
        <f t="shared" si="1"/>
        <v>3</v>
      </c>
      <c r="J10" s="361">
        <f t="shared" si="2"/>
        <v>0</v>
      </c>
      <c r="K10" s="362">
        <f t="shared" si="0"/>
        <v>0</v>
      </c>
      <c r="L10" s="162"/>
    </row>
    <row r="11" spans="2:12" ht="41.4" x14ac:dyDescent="0.3">
      <c r="B11" s="33" t="str">
        <f t="shared" si="3"/>
        <v>LMug</v>
      </c>
      <c r="C11" s="1">
        <f>IF(ISTEXT(D11),MAX($C$5:$C10)+1,"")</f>
        <v>7</v>
      </c>
      <c r="D11" s="192" t="s">
        <v>9</v>
      </c>
      <c r="E11" s="40" t="s">
        <v>1237</v>
      </c>
      <c r="F11" s="357" t="s">
        <v>43</v>
      </c>
      <c r="G11" s="358" t="s">
        <v>71</v>
      </c>
      <c r="H11" s="421">
        <f>COUNTIFS(D:D,"=Crucial",F:F,"=Function Not Available")</f>
        <v>0</v>
      </c>
      <c r="I11" s="360">
        <f t="shared" si="1"/>
        <v>3</v>
      </c>
      <c r="J11" s="361">
        <f t="shared" si="2"/>
        <v>0</v>
      </c>
      <c r="K11" s="362">
        <f t="shared" si="0"/>
        <v>0</v>
      </c>
      <c r="L11" s="162"/>
    </row>
    <row r="12" spans="2:12" ht="27.6" x14ac:dyDescent="0.3">
      <c r="B12" s="33" t="str">
        <f t="shared" si="3"/>
        <v>LMug</v>
      </c>
      <c r="C12" s="1">
        <f>IF(ISTEXT(D12),MAX($C$5:$C11)+1,"")</f>
        <v>8</v>
      </c>
      <c r="D12" s="192" t="s">
        <v>9</v>
      </c>
      <c r="E12" s="40" t="s">
        <v>1238</v>
      </c>
      <c r="F12" s="357" t="s">
        <v>43</v>
      </c>
      <c r="G12" s="358" t="s">
        <v>73</v>
      </c>
      <c r="H12" s="421">
        <f>COUNTIFS(D:D,"=Crucial",F:F,"=Exception")</f>
        <v>0</v>
      </c>
      <c r="I12" s="360">
        <f t="shared" si="1"/>
        <v>3</v>
      </c>
      <c r="J12" s="361">
        <f t="shared" si="2"/>
        <v>0</v>
      </c>
      <c r="K12" s="362">
        <f t="shared" si="0"/>
        <v>0</v>
      </c>
      <c r="L12" s="162"/>
    </row>
    <row r="13" spans="2:12" ht="30" customHeight="1" x14ac:dyDescent="0.3">
      <c r="B13" s="33" t="str">
        <f t="shared" si="3"/>
        <v>LMug</v>
      </c>
      <c r="C13" s="1">
        <f>IF(ISTEXT(D13),MAX($C$5:$C12)+1,"")</f>
        <v>9</v>
      </c>
      <c r="D13" s="192" t="s">
        <v>9</v>
      </c>
      <c r="E13" s="40" t="s">
        <v>1239</v>
      </c>
      <c r="F13" s="357" t="s">
        <v>43</v>
      </c>
      <c r="G13" s="358" t="s">
        <v>75</v>
      </c>
      <c r="H13" s="421">
        <f>COUNTIFS(D:D,"=Important",F:F,"=Select From Drop Down")</f>
        <v>0</v>
      </c>
      <c r="I13" s="360">
        <f t="shared" si="1"/>
        <v>3</v>
      </c>
      <c r="J13" s="361">
        <f t="shared" si="2"/>
        <v>0</v>
      </c>
      <c r="K13" s="362">
        <f t="shared" si="0"/>
        <v>0</v>
      </c>
      <c r="L13" s="162"/>
    </row>
    <row r="14" spans="2:12" ht="41.4" x14ac:dyDescent="0.3">
      <c r="B14" s="42" t="str">
        <f t="shared" si="3"/>
        <v>LMug</v>
      </c>
      <c r="C14" s="42">
        <f>IF(ISTEXT(D14),MAX($C$5:$C13)+1,"")</f>
        <v>10</v>
      </c>
      <c r="D14" s="213" t="s">
        <v>9</v>
      </c>
      <c r="E14" s="40" t="s">
        <v>1240</v>
      </c>
      <c r="F14" s="402" t="s">
        <v>43</v>
      </c>
      <c r="G14" s="358" t="s">
        <v>77</v>
      </c>
      <c r="H14" s="421">
        <f>COUNTIFS(D:D,"=Important",F:F,"=Function Available")</f>
        <v>0</v>
      </c>
      <c r="I14" s="391">
        <f t="shared" si="1"/>
        <v>3</v>
      </c>
      <c r="J14" s="392">
        <f t="shared" si="2"/>
        <v>0</v>
      </c>
      <c r="K14" s="362">
        <f t="shared" si="0"/>
        <v>0</v>
      </c>
      <c r="L14" s="162"/>
    </row>
    <row r="15" spans="2:12" ht="30" customHeight="1" x14ac:dyDescent="0.3">
      <c r="B15" s="33" t="str">
        <f t="shared" ref="B15:B21" si="4">IF(C15="","",$B$5)</f>
        <v>LMug</v>
      </c>
      <c r="C15" s="1">
        <f>IF(ISTEXT(D15),MAX($C$5:$C14)+1,"")</f>
        <v>11</v>
      </c>
      <c r="D15" s="192" t="s">
        <v>9</v>
      </c>
      <c r="E15" s="40" t="s">
        <v>1241</v>
      </c>
      <c r="F15" s="357" t="s">
        <v>43</v>
      </c>
      <c r="G15" s="358" t="s">
        <v>80</v>
      </c>
      <c r="H15" s="421">
        <f>COUNTIFS(D:D,"=Important",F:F,"=Function Not Available")</f>
        <v>0</v>
      </c>
      <c r="I15" s="360">
        <f t="shared" si="1"/>
        <v>3</v>
      </c>
      <c r="J15" s="361">
        <f t="shared" si="2"/>
        <v>0</v>
      </c>
      <c r="K15" s="362">
        <f t="shared" si="0"/>
        <v>0</v>
      </c>
      <c r="L15" s="162"/>
    </row>
    <row r="16" spans="2:12" ht="30" customHeight="1" x14ac:dyDescent="0.3">
      <c r="B16" s="33" t="str">
        <f t="shared" si="4"/>
        <v>LMug</v>
      </c>
      <c r="C16" s="1">
        <f>IF(ISTEXT(D16),MAX($C$5:$C15)+1,"")</f>
        <v>12</v>
      </c>
      <c r="D16" s="192" t="s">
        <v>9</v>
      </c>
      <c r="E16" s="40" t="s">
        <v>1242</v>
      </c>
      <c r="F16" s="357" t="s">
        <v>43</v>
      </c>
      <c r="G16" s="358" t="s">
        <v>82</v>
      </c>
      <c r="H16" s="421">
        <f>COUNTIFS(D:D,"=Important",F:F,"=Exception")</f>
        <v>0</v>
      </c>
      <c r="I16" s="360">
        <f t="shared" si="1"/>
        <v>3</v>
      </c>
      <c r="J16" s="361">
        <f t="shared" si="2"/>
        <v>0</v>
      </c>
      <c r="K16" s="362">
        <f t="shared" si="0"/>
        <v>0</v>
      </c>
      <c r="L16" s="162"/>
    </row>
    <row r="17" spans="2:12" ht="30" customHeight="1" x14ac:dyDescent="0.3">
      <c r="B17" s="33" t="str">
        <f t="shared" si="4"/>
        <v>LMug</v>
      </c>
      <c r="C17" s="1">
        <f>IF(ISTEXT(D17),MAX($C$5:$C16)+1,"")</f>
        <v>13</v>
      </c>
      <c r="D17" s="192" t="s">
        <v>9</v>
      </c>
      <c r="E17" s="40" t="s">
        <v>1243</v>
      </c>
      <c r="F17" s="357" t="s">
        <v>43</v>
      </c>
      <c r="G17" s="358" t="s">
        <v>84</v>
      </c>
      <c r="H17" s="399">
        <f>COUNTIFS(D:D,"=Minimal",F:F,"=Select From Drop Down")</f>
        <v>3</v>
      </c>
      <c r="I17" s="360">
        <f t="shared" si="1"/>
        <v>3</v>
      </c>
      <c r="J17" s="361">
        <f t="shared" si="2"/>
        <v>0</v>
      </c>
      <c r="K17" s="362">
        <f t="shared" si="0"/>
        <v>0</v>
      </c>
      <c r="L17" s="162"/>
    </row>
    <row r="18" spans="2:12" ht="30" customHeight="1" x14ac:dyDescent="0.3">
      <c r="B18" s="33" t="str">
        <f t="shared" si="4"/>
        <v>LMug</v>
      </c>
      <c r="C18" s="1">
        <f>IF(ISTEXT(D18),MAX($C$5:$C17)+1,"")</f>
        <v>14</v>
      </c>
      <c r="D18" s="192" t="s">
        <v>9</v>
      </c>
      <c r="E18" s="40" t="s">
        <v>1244</v>
      </c>
      <c r="F18" s="357" t="s">
        <v>43</v>
      </c>
      <c r="G18" s="358" t="s">
        <v>86</v>
      </c>
      <c r="H18" s="421">
        <f>COUNTIFS(D:D,"=Minimal",F:F,"=Function Available")</f>
        <v>0</v>
      </c>
      <c r="I18" s="360">
        <f t="shared" si="1"/>
        <v>3</v>
      </c>
      <c r="J18" s="361">
        <f t="shared" si="2"/>
        <v>0</v>
      </c>
      <c r="K18" s="362">
        <f t="shared" si="0"/>
        <v>0</v>
      </c>
      <c r="L18" s="162"/>
    </row>
    <row r="19" spans="2:12" ht="30" customHeight="1" x14ac:dyDescent="0.3">
      <c r="B19" s="33" t="str">
        <f t="shared" si="4"/>
        <v>LMug</v>
      </c>
      <c r="C19" s="1">
        <f>IF(ISTEXT(D19),MAX($C$5:$C18)+1,"")</f>
        <v>15</v>
      </c>
      <c r="D19" s="192" t="s">
        <v>11</v>
      </c>
      <c r="E19" s="40" t="s">
        <v>1247</v>
      </c>
      <c r="F19" s="357" t="s">
        <v>43</v>
      </c>
      <c r="G19" s="358" t="s">
        <v>87</v>
      </c>
      <c r="H19" s="421">
        <f>COUNTIFS(D:D,"=Minimal",F:F,"=Function Not Available")</f>
        <v>0</v>
      </c>
      <c r="I19" s="360">
        <f t="shared" si="1"/>
        <v>1</v>
      </c>
      <c r="J19" s="361">
        <f t="shared" si="2"/>
        <v>0</v>
      </c>
      <c r="K19" s="362">
        <f t="shared" si="0"/>
        <v>0</v>
      </c>
      <c r="L19" s="162"/>
    </row>
    <row r="20" spans="2:12" ht="30" customHeight="1" x14ac:dyDescent="0.3">
      <c r="B20" s="33" t="str">
        <f t="shared" si="4"/>
        <v>LMug</v>
      </c>
      <c r="C20" s="1">
        <f>IF(ISTEXT(D20),MAX($C$5:$C19)+1,"")</f>
        <v>16</v>
      </c>
      <c r="D20" s="192" t="s">
        <v>11</v>
      </c>
      <c r="E20" s="40" t="s">
        <v>1246</v>
      </c>
      <c r="F20" s="357" t="s">
        <v>43</v>
      </c>
      <c r="G20" s="358" t="s">
        <v>88</v>
      </c>
      <c r="H20" s="421">
        <f>COUNTIFS(D:D,"=Minimal",F:F,"=Exception")</f>
        <v>0</v>
      </c>
      <c r="I20" s="360">
        <f t="shared" si="1"/>
        <v>1</v>
      </c>
      <c r="J20" s="361">
        <f t="shared" si="2"/>
        <v>0</v>
      </c>
      <c r="K20" s="362">
        <f t="shared" si="0"/>
        <v>0</v>
      </c>
      <c r="L20" s="162"/>
    </row>
    <row r="21" spans="2:12" ht="30" customHeight="1" x14ac:dyDescent="0.3">
      <c r="B21" s="33" t="str">
        <f t="shared" si="4"/>
        <v>LMug</v>
      </c>
      <c r="C21" s="1">
        <f>IF(ISTEXT(D21),MAX($C$5:$C20)+1,"")</f>
        <v>17</v>
      </c>
      <c r="D21" s="192" t="s">
        <v>9</v>
      </c>
      <c r="E21" s="40" t="s">
        <v>1245</v>
      </c>
      <c r="F21" s="357" t="s">
        <v>43</v>
      </c>
      <c r="G21" s="358"/>
      <c r="H21" s="421"/>
      <c r="I21" s="360">
        <f t="shared" si="1"/>
        <v>3</v>
      </c>
      <c r="J21" s="361">
        <f t="shared" si="2"/>
        <v>0</v>
      </c>
      <c r="K21" s="362">
        <f t="shared" si="0"/>
        <v>0</v>
      </c>
      <c r="L21" s="162"/>
    </row>
    <row r="22" spans="2:12" ht="30" customHeight="1" x14ac:dyDescent="0.3">
      <c r="B22" s="307" t="str">
        <f>IF(C22="","",$B$5)</f>
        <v>LMug</v>
      </c>
      <c r="C22" s="308">
        <f>IF(ISTEXT(D22),MAX($C$5:$C21)+1,"")</f>
        <v>18</v>
      </c>
      <c r="D22" s="192" t="s">
        <v>9</v>
      </c>
      <c r="E22" s="309" t="s">
        <v>2472</v>
      </c>
      <c r="F22" s="422" t="s">
        <v>43</v>
      </c>
      <c r="G22" s="358"/>
      <c r="H22" s="412"/>
      <c r="I22" s="413">
        <f>VLOOKUP($D22,SpecData,2,FALSE)</f>
        <v>3</v>
      </c>
      <c r="J22" s="414">
        <f>VLOOKUP($F22,AvailabilityData,2,FALSE)</f>
        <v>0</v>
      </c>
      <c r="K22" s="362">
        <f t="shared" si="0"/>
        <v>0</v>
      </c>
      <c r="L22" s="177"/>
    </row>
    <row r="23" spans="2:12" ht="27.6" x14ac:dyDescent="0.3">
      <c r="B23" s="33" t="str">
        <f>IF(C23="","",$B$5)</f>
        <v>LMug</v>
      </c>
      <c r="C23" s="1">
        <f>IF(ISTEXT(D23),MAX($C$5:$C22)+1,"")</f>
        <v>19</v>
      </c>
      <c r="D23" s="192" t="s">
        <v>9</v>
      </c>
      <c r="E23" s="40" t="s">
        <v>1248</v>
      </c>
      <c r="F23" s="357" t="s">
        <v>43</v>
      </c>
      <c r="G23" s="358"/>
      <c r="H23" s="399"/>
      <c r="I23" s="360">
        <f t="shared" si="1"/>
        <v>3</v>
      </c>
      <c r="J23" s="361">
        <f t="shared" si="2"/>
        <v>0</v>
      </c>
      <c r="K23" s="362">
        <f t="shared" si="0"/>
        <v>0</v>
      </c>
      <c r="L23" s="162"/>
    </row>
    <row r="24" spans="2:12" ht="41.4" x14ac:dyDescent="0.3">
      <c r="B24" s="33" t="str">
        <f t="shared" ref="B24:B43" si="5">IF(C24="","",$B$5)</f>
        <v>LMug</v>
      </c>
      <c r="C24" s="1">
        <f>IF(ISTEXT(D24),MAX($C$5:$C23)+1,"")</f>
        <v>20</v>
      </c>
      <c r="D24" s="192" t="s">
        <v>9</v>
      </c>
      <c r="E24" s="40" t="s">
        <v>1249</v>
      </c>
      <c r="F24" s="357" t="s">
        <v>43</v>
      </c>
      <c r="G24" s="358"/>
      <c r="H24" s="399"/>
      <c r="I24" s="360">
        <f t="shared" si="1"/>
        <v>3</v>
      </c>
      <c r="J24" s="361">
        <f t="shared" si="2"/>
        <v>0</v>
      </c>
      <c r="K24" s="362">
        <f t="shared" si="0"/>
        <v>0</v>
      </c>
      <c r="L24" s="162"/>
    </row>
    <row r="25" spans="2:12" ht="41.4" x14ac:dyDescent="0.3">
      <c r="B25" s="33" t="str">
        <f t="shared" si="5"/>
        <v>LMug</v>
      </c>
      <c r="C25" s="1">
        <f>IF(ISTEXT(D25),MAX($C$5:$C24)+1,"")</f>
        <v>21</v>
      </c>
      <c r="D25" s="192" t="s">
        <v>9</v>
      </c>
      <c r="E25" s="40" t="s">
        <v>1250</v>
      </c>
      <c r="F25" s="357" t="s">
        <v>43</v>
      </c>
      <c r="G25" s="358"/>
      <c r="H25" s="399"/>
      <c r="I25" s="360">
        <f t="shared" si="1"/>
        <v>3</v>
      </c>
      <c r="J25" s="361">
        <f t="shared" si="2"/>
        <v>0</v>
      </c>
      <c r="K25" s="362">
        <f t="shared" si="0"/>
        <v>0</v>
      </c>
      <c r="L25" s="162"/>
    </row>
    <row r="26" spans="2:12" ht="30" customHeight="1" x14ac:dyDescent="0.3">
      <c r="B26" s="33" t="str">
        <f t="shared" si="5"/>
        <v>LMug</v>
      </c>
      <c r="C26" s="1">
        <f>IF(ISTEXT(D26),MAX($C$5:$C25)+1,"")</f>
        <v>22</v>
      </c>
      <c r="D26" s="192" t="s">
        <v>9</v>
      </c>
      <c r="E26" s="40" t="s">
        <v>1251</v>
      </c>
      <c r="F26" s="357" t="s">
        <v>43</v>
      </c>
      <c r="G26" s="358"/>
      <c r="H26" s="399"/>
      <c r="I26" s="360">
        <f t="shared" si="1"/>
        <v>3</v>
      </c>
      <c r="J26" s="361">
        <f t="shared" si="2"/>
        <v>0</v>
      </c>
      <c r="K26" s="362">
        <f t="shared" si="0"/>
        <v>0</v>
      </c>
      <c r="L26" s="162"/>
    </row>
    <row r="27" spans="2:12" ht="30" customHeight="1" x14ac:dyDescent="0.3">
      <c r="B27" s="35" t="str">
        <f t="shared" si="5"/>
        <v/>
      </c>
      <c r="C27" s="35" t="str">
        <f>IF(ISTEXT(D27),MAX($C$7:$C26)+1,"")</f>
        <v/>
      </c>
      <c r="D27" s="2"/>
      <c r="E27" s="38" t="s">
        <v>1252</v>
      </c>
      <c r="F27" s="86"/>
      <c r="G27" s="28"/>
      <c r="H27" s="28"/>
      <c r="I27" s="28"/>
      <c r="J27" s="28"/>
      <c r="K27" s="362"/>
      <c r="L27" s="28"/>
    </row>
    <row r="28" spans="2:12" ht="30" customHeight="1" x14ac:dyDescent="0.3">
      <c r="B28" s="33" t="str">
        <f t="shared" si="5"/>
        <v>LMug</v>
      </c>
      <c r="C28" s="1">
        <f>IF(ISTEXT(D28),MAX($C$5:$C26)+1,"")</f>
        <v>23</v>
      </c>
      <c r="D28" s="192" t="s">
        <v>9</v>
      </c>
      <c r="E28" s="41" t="s">
        <v>1253</v>
      </c>
      <c r="F28" s="357" t="s">
        <v>43</v>
      </c>
      <c r="G28" s="358"/>
      <c r="H28" s="399"/>
      <c r="I28" s="360">
        <f t="shared" si="1"/>
        <v>3</v>
      </c>
      <c r="J28" s="361">
        <f t="shared" si="2"/>
        <v>0</v>
      </c>
      <c r="K28" s="362">
        <f t="shared" si="0"/>
        <v>0</v>
      </c>
      <c r="L28" s="162"/>
    </row>
    <row r="29" spans="2:12" ht="30" customHeight="1" x14ac:dyDescent="0.3">
      <c r="B29" s="33" t="str">
        <f t="shared" si="5"/>
        <v>LMug</v>
      </c>
      <c r="C29" s="1">
        <f>IF(ISTEXT(D29),MAX($C$5:$C28)+1,"")</f>
        <v>24</v>
      </c>
      <c r="D29" s="192" t="s">
        <v>9</v>
      </c>
      <c r="E29" s="41" t="s">
        <v>1254</v>
      </c>
      <c r="F29" s="357" t="s">
        <v>43</v>
      </c>
      <c r="G29" s="358"/>
      <c r="H29" s="399"/>
      <c r="I29" s="360">
        <f t="shared" si="1"/>
        <v>3</v>
      </c>
      <c r="J29" s="361">
        <f t="shared" si="2"/>
        <v>0</v>
      </c>
      <c r="K29" s="362">
        <f t="shared" si="0"/>
        <v>0</v>
      </c>
      <c r="L29" s="162"/>
    </row>
    <row r="30" spans="2:12" ht="30" customHeight="1" x14ac:dyDescent="0.3">
      <c r="B30" s="33" t="str">
        <f t="shared" si="5"/>
        <v>LMug</v>
      </c>
      <c r="C30" s="1">
        <f>IF(ISTEXT(D30),MAX($C$5:$C29)+1,"")</f>
        <v>25</v>
      </c>
      <c r="D30" s="192" t="s">
        <v>11</v>
      </c>
      <c r="E30" s="41" t="s">
        <v>2477</v>
      </c>
      <c r="F30" s="357" t="s">
        <v>43</v>
      </c>
      <c r="G30" s="358"/>
      <c r="H30" s="399"/>
      <c r="I30" s="360">
        <f t="shared" si="1"/>
        <v>1</v>
      </c>
      <c r="J30" s="361">
        <f t="shared" si="2"/>
        <v>0</v>
      </c>
      <c r="K30" s="362">
        <f t="shared" si="0"/>
        <v>0</v>
      </c>
      <c r="L30" s="162"/>
    </row>
    <row r="31" spans="2:12" ht="30" customHeight="1" x14ac:dyDescent="0.3">
      <c r="B31" s="33" t="str">
        <f t="shared" si="5"/>
        <v>LMug</v>
      </c>
      <c r="C31" s="1">
        <f>IF(ISTEXT(D31),MAX($C$5:$C30)+1,"")</f>
        <v>26</v>
      </c>
      <c r="D31" s="192" t="s">
        <v>9</v>
      </c>
      <c r="E31" s="41" t="s">
        <v>1255</v>
      </c>
      <c r="F31" s="357" t="s">
        <v>43</v>
      </c>
      <c r="G31" s="358"/>
      <c r="H31" s="399"/>
      <c r="I31" s="360">
        <f t="shared" si="1"/>
        <v>3</v>
      </c>
      <c r="J31" s="361">
        <f t="shared" si="2"/>
        <v>0</v>
      </c>
      <c r="K31" s="362">
        <f t="shared" si="0"/>
        <v>0</v>
      </c>
      <c r="L31" s="162"/>
    </row>
    <row r="32" spans="2:12" ht="30" customHeight="1" x14ac:dyDescent="0.3">
      <c r="B32" s="33" t="str">
        <f t="shared" si="5"/>
        <v>LMug</v>
      </c>
      <c r="C32" s="1">
        <f>IF(ISTEXT(D32),MAX($C$5:$C31)+1,"")</f>
        <v>27</v>
      </c>
      <c r="D32" s="192" t="s">
        <v>9</v>
      </c>
      <c r="E32" s="41" t="s">
        <v>1256</v>
      </c>
      <c r="F32" s="357" t="s">
        <v>43</v>
      </c>
      <c r="G32" s="358"/>
      <c r="H32" s="399"/>
      <c r="I32" s="360">
        <f t="shared" si="1"/>
        <v>3</v>
      </c>
      <c r="J32" s="361">
        <f t="shared" si="2"/>
        <v>0</v>
      </c>
      <c r="K32" s="362">
        <f t="shared" si="0"/>
        <v>0</v>
      </c>
      <c r="L32" s="162"/>
    </row>
    <row r="33" spans="2:12" ht="29.4" customHeight="1" x14ac:dyDescent="0.3">
      <c r="B33" s="33" t="str">
        <f t="shared" si="5"/>
        <v>LMug</v>
      </c>
      <c r="C33" s="1">
        <f>IF(ISTEXT(D33),MAX($C$5:$C32)+1,"")</f>
        <v>28</v>
      </c>
      <c r="D33" s="192" t="s">
        <v>9</v>
      </c>
      <c r="E33" s="41" t="s">
        <v>1257</v>
      </c>
      <c r="F33" s="357" t="s">
        <v>43</v>
      </c>
      <c r="G33" s="358"/>
      <c r="H33" s="399"/>
      <c r="I33" s="360">
        <f t="shared" si="1"/>
        <v>3</v>
      </c>
      <c r="J33" s="361">
        <f t="shared" si="2"/>
        <v>0</v>
      </c>
      <c r="K33" s="362">
        <f t="shared" si="0"/>
        <v>0</v>
      </c>
      <c r="L33" s="162"/>
    </row>
    <row r="34" spans="2:12" ht="30" customHeight="1" x14ac:dyDescent="0.3">
      <c r="B34" s="34" t="str">
        <f t="shared" si="5"/>
        <v>LMug</v>
      </c>
      <c r="C34" s="9">
        <f>IF(ISTEXT(D34),MAX($C$5:$C33)+1,"")</f>
        <v>29</v>
      </c>
      <c r="D34" s="212" t="s">
        <v>9</v>
      </c>
      <c r="E34" s="199" t="s">
        <v>1258</v>
      </c>
      <c r="F34" s="402" t="s">
        <v>43</v>
      </c>
      <c r="G34" s="389"/>
      <c r="H34" s="401"/>
      <c r="I34" s="391">
        <f t="shared" si="1"/>
        <v>3</v>
      </c>
      <c r="J34" s="392">
        <f t="shared" si="2"/>
        <v>0</v>
      </c>
      <c r="K34" s="362">
        <f t="shared" si="0"/>
        <v>0</v>
      </c>
      <c r="L34" s="165"/>
    </row>
    <row r="35" spans="2:12" ht="30" customHeight="1" x14ac:dyDescent="0.3">
      <c r="B35" s="35" t="str">
        <f t="shared" si="5"/>
        <v/>
      </c>
      <c r="C35" s="35" t="str">
        <f>IF(ISTEXT(D35),MAX($C$5:$C34)+1,"")</f>
        <v/>
      </c>
      <c r="D35" s="2"/>
      <c r="E35" s="38" t="s">
        <v>2475</v>
      </c>
      <c r="F35" s="86"/>
      <c r="G35" s="310"/>
      <c r="H35" s="311"/>
      <c r="I35" s="312"/>
      <c r="J35" s="313"/>
      <c r="K35" s="362"/>
      <c r="L35" s="314"/>
    </row>
    <row r="36" spans="2:12" ht="30" customHeight="1" x14ac:dyDescent="0.3">
      <c r="B36" s="33" t="str">
        <f t="shared" si="5"/>
        <v>LMug</v>
      </c>
      <c r="C36" s="1">
        <f>IF(ISTEXT(D36),MAX($C$5:$C35)+1,"")</f>
        <v>30</v>
      </c>
      <c r="D36" s="192" t="s">
        <v>9</v>
      </c>
      <c r="E36" s="315" t="s">
        <v>2478</v>
      </c>
      <c r="F36" s="357" t="s">
        <v>43</v>
      </c>
      <c r="G36" s="367"/>
      <c r="H36" s="423"/>
      <c r="I36" s="424">
        <f>VLOOKUP($D36,SpecData,2,FALSE)</f>
        <v>3</v>
      </c>
      <c r="J36" s="425">
        <f>VLOOKUP($F36,AvailabilityData,2,FALSE)</f>
        <v>0</v>
      </c>
      <c r="K36" s="362">
        <f t="shared" si="0"/>
        <v>0</v>
      </c>
      <c r="L36" s="178"/>
    </row>
    <row r="37" spans="2:12" ht="30" customHeight="1" x14ac:dyDescent="0.3">
      <c r="B37" s="33" t="str">
        <f t="shared" si="5"/>
        <v>LMug</v>
      </c>
      <c r="C37" s="1">
        <f>IF(ISTEXT(D37),MAX($C$5:$C36)+1,"")</f>
        <v>31</v>
      </c>
      <c r="D37" s="192" t="s">
        <v>9</v>
      </c>
      <c r="E37" s="316" t="s">
        <v>2476</v>
      </c>
      <c r="F37" s="357" t="s">
        <v>43</v>
      </c>
      <c r="G37" s="358"/>
      <c r="H37" s="412"/>
      <c r="I37" s="413">
        <f>VLOOKUP($D37,SpecData,2,FALSE)</f>
        <v>3</v>
      </c>
      <c r="J37" s="414">
        <f>VLOOKUP($F37,AvailabilityData,2,FALSE)</f>
        <v>0</v>
      </c>
      <c r="K37" s="362">
        <f t="shared" si="0"/>
        <v>0</v>
      </c>
      <c r="L37" s="177"/>
    </row>
    <row r="38" spans="2:12" ht="30" customHeight="1" x14ac:dyDescent="0.3">
      <c r="B38" s="33" t="str">
        <f t="shared" si="5"/>
        <v>LMug</v>
      </c>
      <c r="C38" s="1">
        <f>IF(ISTEXT(D38),MAX($C$5:$C37)+1,"")</f>
        <v>32</v>
      </c>
      <c r="D38" s="192" t="s">
        <v>9</v>
      </c>
      <c r="E38" s="316" t="s">
        <v>2473</v>
      </c>
      <c r="F38" s="357" t="s">
        <v>43</v>
      </c>
      <c r="G38" s="358"/>
      <c r="H38" s="412"/>
      <c r="I38" s="413">
        <f>VLOOKUP($D38,SpecData,2,FALSE)</f>
        <v>3</v>
      </c>
      <c r="J38" s="414">
        <f>VLOOKUP($F38,AvailabilityData,2,FALSE)</f>
        <v>0</v>
      </c>
      <c r="K38" s="362">
        <f t="shared" si="0"/>
        <v>0</v>
      </c>
      <c r="L38" s="177"/>
    </row>
    <row r="39" spans="2:12" ht="30" customHeight="1" x14ac:dyDescent="0.3">
      <c r="B39" s="33" t="str">
        <f t="shared" si="5"/>
        <v>LMug</v>
      </c>
      <c r="C39" s="1">
        <f>IF(ISTEXT(D39),MAX($C$5:$C38)+1,"")</f>
        <v>33</v>
      </c>
      <c r="D39" s="192" t="s">
        <v>9</v>
      </c>
      <c r="E39" s="316" t="s">
        <v>2474</v>
      </c>
      <c r="F39" s="357" t="s">
        <v>43</v>
      </c>
      <c r="G39" s="358"/>
      <c r="H39" s="412"/>
      <c r="I39" s="413">
        <f>VLOOKUP($D39,SpecData,2,FALSE)</f>
        <v>3</v>
      </c>
      <c r="J39" s="414">
        <f>VLOOKUP($F39,AvailabilityData,2,FALSE)</f>
        <v>0</v>
      </c>
      <c r="K39" s="362">
        <f t="shared" si="0"/>
        <v>0</v>
      </c>
      <c r="L39" s="177"/>
    </row>
    <row r="40" spans="2:12" ht="30" customHeight="1" x14ac:dyDescent="0.3">
      <c r="B40" s="33" t="str">
        <f t="shared" si="5"/>
        <v>LMug</v>
      </c>
      <c r="C40" s="1">
        <f>IF(ISTEXT(D40),MAX($C$5:$C39)+1,"")</f>
        <v>34</v>
      </c>
      <c r="D40" s="192" t="s">
        <v>9</v>
      </c>
      <c r="E40" s="316" t="s">
        <v>2497</v>
      </c>
      <c r="F40" s="357" t="s">
        <v>43</v>
      </c>
      <c r="G40" s="358"/>
      <c r="H40" s="412"/>
      <c r="I40" s="413">
        <f>VLOOKUP($D40,SpecData,2,FALSE)</f>
        <v>3</v>
      </c>
      <c r="J40" s="414">
        <f>VLOOKUP($F40,AvailabilityData,2,FALSE)</f>
        <v>0</v>
      </c>
      <c r="K40" s="362">
        <f t="shared" si="0"/>
        <v>0</v>
      </c>
      <c r="L40" s="177"/>
    </row>
    <row r="41" spans="2:12" ht="55.2" x14ac:dyDescent="0.3">
      <c r="B41" s="33" t="str">
        <f t="shared" si="5"/>
        <v>LMug</v>
      </c>
      <c r="C41" s="1">
        <f>IF(ISTEXT(D41),MAX($C$5:$C40)+1,"")</f>
        <v>35</v>
      </c>
      <c r="D41" s="192" t="s">
        <v>9</v>
      </c>
      <c r="E41" s="40" t="s">
        <v>1259</v>
      </c>
      <c r="F41" s="357" t="s">
        <v>43</v>
      </c>
      <c r="G41" s="358"/>
      <c r="H41" s="399"/>
      <c r="I41" s="360">
        <f t="shared" si="1"/>
        <v>3</v>
      </c>
      <c r="J41" s="361">
        <f t="shared" si="2"/>
        <v>0</v>
      </c>
      <c r="K41" s="362">
        <f t="shared" si="0"/>
        <v>0</v>
      </c>
      <c r="L41" s="162"/>
    </row>
    <row r="42" spans="2:12" ht="30" customHeight="1" x14ac:dyDescent="0.3">
      <c r="B42" s="33" t="str">
        <f t="shared" si="5"/>
        <v>LMug</v>
      </c>
      <c r="C42" s="1">
        <f>IF(ISTEXT(D42),MAX($C$5:$C41)+1,"")</f>
        <v>36</v>
      </c>
      <c r="D42" s="192" t="s">
        <v>9</v>
      </c>
      <c r="E42" s="40" t="s">
        <v>1260</v>
      </c>
      <c r="F42" s="357" t="s">
        <v>43</v>
      </c>
      <c r="G42" s="358"/>
      <c r="H42" s="399"/>
      <c r="I42" s="360">
        <f t="shared" si="1"/>
        <v>3</v>
      </c>
      <c r="J42" s="361">
        <f t="shared" si="2"/>
        <v>0</v>
      </c>
      <c r="K42" s="362">
        <f t="shared" si="0"/>
        <v>0</v>
      </c>
      <c r="L42" s="162"/>
    </row>
    <row r="43" spans="2:12" ht="30" customHeight="1" x14ac:dyDescent="0.3">
      <c r="B43" s="33" t="str">
        <f t="shared" si="5"/>
        <v>LMug</v>
      </c>
      <c r="C43" s="1">
        <f>IF(ISTEXT(D43),MAX($C$5:$C42)+1,"")</f>
        <v>37</v>
      </c>
      <c r="D43" s="192" t="s">
        <v>9</v>
      </c>
      <c r="E43" s="40" t="s">
        <v>1261</v>
      </c>
      <c r="F43" s="357" t="s">
        <v>43</v>
      </c>
      <c r="G43" s="358"/>
      <c r="H43" s="399"/>
      <c r="I43" s="360">
        <f t="shared" si="1"/>
        <v>3</v>
      </c>
      <c r="J43" s="361">
        <f t="shared" si="2"/>
        <v>0</v>
      </c>
      <c r="K43" s="362">
        <f t="shared" si="0"/>
        <v>0</v>
      </c>
      <c r="L43" s="162"/>
    </row>
    <row r="44" spans="2:12" ht="9" customHeight="1" x14ac:dyDescent="0.3">
      <c r="E44" s="46"/>
    </row>
    <row r="45" spans="2:12" hidden="1" x14ac:dyDescent="0.3">
      <c r="E45" s="46"/>
    </row>
    <row r="46" spans="2:12" ht="17.7" hidden="1" customHeight="1" x14ac:dyDescent="0.3">
      <c r="E46" s="46"/>
    </row>
    <row r="47" spans="2:12" ht="17.7" hidden="1" customHeight="1" x14ac:dyDescent="0.3">
      <c r="E47" s="46"/>
    </row>
    <row r="48" spans="2:12" ht="17.7" hidden="1" customHeight="1" x14ac:dyDescent="0.3">
      <c r="E48" s="46"/>
    </row>
    <row r="49" spans="5:5" ht="30" hidden="1" customHeight="1" x14ac:dyDescent="0.3">
      <c r="E49" s="46"/>
    </row>
    <row r="50" spans="5:5" ht="30" hidden="1" customHeight="1" x14ac:dyDescent="0.3">
      <c r="E50" s="46"/>
    </row>
    <row r="51" spans="5:5" ht="30" hidden="1" customHeight="1" x14ac:dyDescent="0.3">
      <c r="E51" s="46"/>
    </row>
    <row r="52" spans="5:5" ht="30" hidden="1" customHeight="1" x14ac:dyDescent="0.3">
      <c r="E52" s="46"/>
    </row>
    <row r="53" spans="5:5" ht="30" hidden="1" customHeight="1" x14ac:dyDescent="0.3">
      <c r="E53" s="46"/>
    </row>
    <row r="54" spans="5:5" ht="30" hidden="1" customHeight="1" x14ac:dyDescent="0.3">
      <c r="E54" s="46"/>
    </row>
    <row r="55" spans="5:5" ht="30" hidden="1" customHeight="1" x14ac:dyDescent="0.3">
      <c r="E55" s="46"/>
    </row>
    <row r="56" spans="5:5" ht="30" hidden="1" customHeight="1" x14ac:dyDescent="0.3">
      <c r="E56" s="46"/>
    </row>
    <row r="57" spans="5:5" ht="30" hidden="1" customHeight="1" x14ac:dyDescent="0.3">
      <c r="E57" s="46"/>
    </row>
    <row r="58" spans="5:5" ht="30" hidden="1" customHeight="1" x14ac:dyDescent="0.3">
      <c r="E58" s="46"/>
    </row>
    <row r="59" spans="5:5" ht="30" hidden="1" customHeight="1" x14ac:dyDescent="0.3">
      <c r="E59" s="46"/>
    </row>
    <row r="60" spans="5:5" ht="30" hidden="1" customHeight="1" x14ac:dyDescent="0.3">
      <c r="E60" s="46"/>
    </row>
    <row r="61" spans="5:5" ht="30" hidden="1" customHeight="1" x14ac:dyDescent="0.3">
      <c r="E61" s="46"/>
    </row>
    <row r="62" spans="5:5" ht="30" hidden="1" customHeight="1" x14ac:dyDescent="0.3">
      <c r="E62" s="46"/>
    </row>
    <row r="63" spans="5:5" ht="30" hidden="1" customHeight="1" x14ac:dyDescent="0.3">
      <c r="E63" s="46"/>
    </row>
    <row r="64" spans="5:5" ht="30" hidden="1" customHeight="1" x14ac:dyDescent="0.3">
      <c r="E64" s="46"/>
    </row>
    <row r="65" spans="5:5" ht="30" hidden="1" customHeight="1" x14ac:dyDescent="0.3">
      <c r="E65" s="46"/>
    </row>
    <row r="66" spans="5:5" ht="30" hidden="1" customHeight="1" x14ac:dyDescent="0.3">
      <c r="E66" s="46"/>
    </row>
    <row r="67" spans="5:5" ht="30" hidden="1" customHeight="1" x14ac:dyDescent="0.3">
      <c r="E67" s="46"/>
    </row>
    <row r="68" spans="5:5" ht="30" hidden="1" customHeight="1" x14ac:dyDescent="0.3">
      <c r="E68" s="46"/>
    </row>
    <row r="69" spans="5:5" ht="30" hidden="1" customHeight="1" x14ac:dyDescent="0.3">
      <c r="E69" s="46"/>
    </row>
    <row r="70" spans="5:5" ht="30" hidden="1" customHeight="1" x14ac:dyDescent="0.3">
      <c r="E70" s="46"/>
    </row>
    <row r="71" spans="5:5" ht="30" hidden="1" customHeight="1" x14ac:dyDescent="0.3">
      <c r="E71" s="46"/>
    </row>
    <row r="72" spans="5:5" ht="30" hidden="1" customHeight="1" x14ac:dyDescent="0.3">
      <c r="E72" s="46"/>
    </row>
    <row r="73" spans="5:5" ht="30" hidden="1" customHeight="1" x14ac:dyDescent="0.3">
      <c r="E73" s="46"/>
    </row>
    <row r="74" spans="5:5" ht="30" hidden="1" customHeight="1" x14ac:dyDescent="0.3">
      <c r="E74" s="46"/>
    </row>
    <row r="75" spans="5:5" ht="30" hidden="1" customHeight="1" x14ac:dyDescent="0.3">
      <c r="E75" s="46"/>
    </row>
    <row r="76" spans="5:5" ht="30" hidden="1" customHeight="1" x14ac:dyDescent="0.3">
      <c r="E76" s="46"/>
    </row>
    <row r="77" spans="5:5" ht="30" hidden="1" customHeight="1" x14ac:dyDescent="0.3">
      <c r="E77" s="46"/>
    </row>
    <row r="78" spans="5:5" ht="30" hidden="1" customHeight="1" x14ac:dyDescent="0.3">
      <c r="E78" s="46"/>
    </row>
    <row r="79" spans="5:5" ht="30" hidden="1" customHeight="1" x14ac:dyDescent="0.3">
      <c r="E79" s="46"/>
    </row>
    <row r="80" spans="5:5" ht="30" hidden="1" customHeight="1" x14ac:dyDescent="0.3">
      <c r="E80" s="46"/>
    </row>
    <row r="81" spans="5:5" ht="30" hidden="1" customHeight="1" x14ac:dyDescent="0.3">
      <c r="E81" s="46"/>
    </row>
    <row r="82" spans="5:5" ht="30" hidden="1" customHeight="1" x14ac:dyDescent="0.3">
      <c r="E82" s="46"/>
    </row>
    <row r="83" spans="5:5" ht="30" hidden="1" customHeight="1" x14ac:dyDescent="0.3">
      <c r="E83" s="46"/>
    </row>
    <row r="84" spans="5:5" ht="30" hidden="1" customHeight="1" x14ac:dyDescent="0.3">
      <c r="E84" s="46"/>
    </row>
    <row r="85" spans="5:5" ht="30" hidden="1" customHeight="1" x14ac:dyDescent="0.3">
      <c r="E85" s="46"/>
    </row>
    <row r="86" spans="5:5" ht="30" hidden="1" customHeight="1" x14ac:dyDescent="0.3">
      <c r="E86" s="46"/>
    </row>
    <row r="87" spans="5:5" ht="30" hidden="1" customHeight="1" x14ac:dyDescent="0.3">
      <c r="E87" s="46"/>
    </row>
    <row r="88" spans="5:5" ht="30" hidden="1" customHeight="1" x14ac:dyDescent="0.3">
      <c r="E88" s="46"/>
    </row>
    <row r="89" spans="5:5" ht="30" hidden="1" customHeight="1" x14ac:dyDescent="0.3">
      <c r="E89" s="46"/>
    </row>
    <row r="90" spans="5:5" ht="30" hidden="1" customHeight="1" x14ac:dyDescent="0.3">
      <c r="E90" s="46"/>
    </row>
    <row r="91" spans="5:5" ht="30" hidden="1" customHeight="1" x14ac:dyDescent="0.3">
      <c r="E91" s="46"/>
    </row>
    <row r="92" spans="5:5" ht="30" hidden="1" customHeight="1" x14ac:dyDescent="0.3">
      <c r="E92" s="46"/>
    </row>
    <row r="93" spans="5:5" ht="30" hidden="1" customHeight="1" x14ac:dyDescent="0.3">
      <c r="E93" s="46"/>
    </row>
    <row r="94" spans="5:5" ht="30" hidden="1" customHeight="1" x14ac:dyDescent="0.3">
      <c r="E94" s="46"/>
    </row>
    <row r="95" spans="5:5" ht="30" hidden="1" customHeight="1" x14ac:dyDescent="0.3">
      <c r="E95" s="46"/>
    </row>
    <row r="96" spans="5:5" ht="30" hidden="1" customHeight="1" x14ac:dyDescent="0.3">
      <c r="E96" s="46"/>
    </row>
    <row r="97" spans="5:5" ht="30" hidden="1" customHeight="1" x14ac:dyDescent="0.3">
      <c r="E97" s="46"/>
    </row>
    <row r="98" spans="5:5" ht="30" hidden="1" customHeight="1" x14ac:dyDescent="0.3">
      <c r="E98" s="46"/>
    </row>
    <row r="99" spans="5:5" ht="30" hidden="1" customHeight="1" x14ac:dyDescent="0.3">
      <c r="E99" s="46"/>
    </row>
    <row r="100" spans="5:5" ht="30" hidden="1" customHeight="1" x14ac:dyDescent="0.3">
      <c r="E100" s="46"/>
    </row>
    <row r="101" spans="5:5" ht="30" hidden="1" customHeight="1" x14ac:dyDescent="0.3">
      <c r="E101" s="46"/>
    </row>
    <row r="102" spans="5:5" ht="30" hidden="1" customHeight="1" x14ac:dyDescent="0.3">
      <c r="E102" s="46"/>
    </row>
    <row r="103" spans="5:5" ht="30" hidden="1" customHeight="1" x14ac:dyDescent="0.3">
      <c r="E103" s="46"/>
    </row>
    <row r="104" spans="5:5" ht="30" hidden="1" customHeight="1" x14ac:dyDescent="0.3">
      <c r="E104" s="46"/>
    </row>
    <row r="105" spans="5:5" ht="30" hidden="1" customHeight="1" x14ac:dyDescent="0.3">
      <c r="E105" s="46"/>
    </row>
    <row r="106" spans="5:5" ht="30" hidden="1" customHeight="1" x14ac:dyDescent="0.3">
      <c r="E106" s="46"/>
    </row>
    <row r="107" spans="5:5" ht="30" hidden="1" customHeight="1" x14ac:dyDescent="0.3">
      <c r="E107" s="46"/>
    </row>
    <row r="108" spans="5:5" ht="30" hidden="1" customHeight="1" x14ac:dyDescent="0.3">
      <c r="E108" s="46"/>
    </row>
    <row r="109" spans="5:5" ht="30" hidden="1" customHeight="1" x14ac:dyDescent="0.3">
      <c r="E109" s="46"/>
    </row>
    <row r="110" spans="5:5" ht="30" hidden="1" customHeight="1" x14ac:dyDescent="0.3">
      <c r="E110" s="46"/>
    </row>
    <row r="111" spans="5:5" ht="30" hidden="1" customHeight="1" x14ac:dyDescent="0.3">
      <c r="E111" s="46"/>
    </row>
    <row r="112" spans="5:5" ht="30" hidden="1" customHeight="1" x14ac:dyDescent="0.3">
      <c r="E112" s="46"/>
    </row>
    <row r="113" spans="5:5" ht="30" hidden="1" customHeight="1" x14ac:dyDescent="0.3">
      <c r="E113" s="46"/>
    </row>
    <row r="114" spans="5:5" ht="30" hidden="1" customHeight="1" x14ac:dyDescent="0.3"/>
    <row r="115" spans="5:5" ht="30" hidden="1" customHeight="1" x14ac:dyDescent="0.3"/>
    <row r="116" spans="5:5" ht="30" hidden="1" customHeight="1" x14ac:dyDescent="0.3"/>
    <row r="117" spans="5:5" ht="30" hidden="1" customHeight="1" x14ac:dyDescent="0.3"/>
    <row r="118" spans="5:5" ht="30" hidden="1" customHeight="1" x14ac:dyDescent="0.3"/>
    <row r="119" spans="5:5" ht="30" hidden="1" customHeight="1" x14ac:dyDescent="0.3"/>
    <row r="120" spans="5:5" ht="30" hidden="1" customHeight="1" x14ac:dyDescent="0.3"/>
    <row r="121" spans="5:5" ht="30" hidden="1" customHeight="1" x14ac:dyDescent="0.3"/>
    <row r="122" spans="5:5" ht="30" hidden="1" customHeight="1" x14ac:dyDescent="0.3"/>
    <row r="123" spans="5:5" ht="30" hidden="1" customHeight="1" x14ac:dyDescent="0.3"/>
    <row r="124" spans="5:5" ht="30" hidden="1" customHeight="1" x14ac:dyDescent="0.3"/>
    <row r="125" spans="5:5" ht="30" hidden="1" customHeight="1" x14ac:dyDescent="0.3"/>
    <row r="126" spans="5:5" ht="30" hidden="1" customHeight="1" x14ac:dyDescent="0.3"/>
    <row r="127" spans="5:5" ht="30" hidden="1" customHeight="1" x14ac:dyDescent="0.3"/>
    <row r="128" spans="5:5" ht="30" hidden="1" customHeight="1" x14ac:dyDescent="0.3"/>
    <row r="129" ht="30" hidden="1" customHeight="1" x14ac:dyDescent="0.3"/>
    <row r="130" ht="30" hidden="1" customHeight="1" x14ac:dyDescent="0.3"/>
    <row r="131" ht="30" hidden="1" customHeight="1" x14ac:dyDescent="0.3"/>
    <row r="132" ht="30" hidden="1" customHeight="1" x14ac:dyDescent="0.3"/>
    <row r="133" ht="30" hidden="1" customHeight="1" x14ac:dyDescent="0.3"/>
    <row r="134" ht="30" hidden="1" customHeight="1" x14ac:dyDescent="0.3"/>
    <row r="135" ht="30" hidden="1" customHeight="1" x14ac:dyDescent="0.3"/>
    <row r="136" ht="30" hidden="1" customHeight="1" x14ac:dyDescent="0.3"/>
    <row r="137" ht="30" hidden="1" customHeight="1" x14ac:dyDescent="0.3"/>
    <row r="138" ht="30" hidden="1" customHeight="1" x14ac:dyDescent="0.3"/>
    <row r="139" ht="30" hidden="1" customHeight="1" x14ac:dyDescent="0.3"/>
    <row r="140" ht="30" hidden="1" customHeight="1" x14ac:dyDescent="0.3"/>
    <row r="141" ht="30" hidden="1" customHeight="1" x14ac:dyDescent="0.3"/>
    <row r="142" ht="30" hidden="1" customHeight="1" x14ac:dyDescent="0.3"/>
    <row r="143" ht="30" hidden="1" customHeight="1" x14ac:dyDescent="0.3"/>
    <row r="144" ht="30" hidden="1" customHeight="1" x14ac:dyDescent="0.3"/>
    <row r="145" ht="30" hidden="1" customHeight="1" x14ac:dyDescent="0.3"/>
    <row r="146" ht="30" hidden="1" customHeight="1" x14ac:dyDescent="0.3"/>
    <row r="147" ht="30" hidden="1" customHeight="1" x14ac:dyDescent="0.3"/>
    <row r="148" ht="30" hidden="1" customHeight="1" x14ac:dyDescent="0.3"/>
    <row r="149" ht="30" hidden="1" customHeight="1" x14ac:dyDescent="0.3"/>
    <row r="150" ht="30" hidden="1" customHeight="1" x14ac:dyDescent="0.3"/>
    <row r="151" ht="30" hidden="1" customHeight="1" x14ac:dyDescent="0.3"/>
    <row r="152" ht="30" hidden="1" customHeight="1" x14ac:dyDescent="0.3"/>
    <row r="153" ht="30" hidden="1" customHeight="1" x14ac:dyDescent="0.3"/>
    <row r="154" ht="30" hidden="1" customHeight="1" x14ac:dyDescent="0.3"/>
    <row r="155" ht="30" hidden="1" customHeight="1" x14ac:dyDescent="0.3"/>
    <row r="156" ht="30" hidden="1" customHeight="1" x14ac:dyDescent="0.3"/>
    <row r="157" ht="30" hidden="1" customHeight="1" x14ac:dyDescent="0.3"/>
    <row r="158" ht="30" hidden="1" customHeight="1" x14ac:dyDescent="0.3"/>
    <row r="159" ht="30" hidden="1" customHeight="1" x14ac:dyDescent="0.3"/>
    <row r="160" ht="30" hidden="1" customHeight="1" x14ac:dyDescent="0.3"/>
    <row r="161" ht="30" hidden="1" customHeight="1" x14ac:dyDescent="0.3"/>
    <row r="162" ht="30" hidden="1" customHeight="1" x14ac:dyDescent="0.3"/>
    <row r="163" ht="30" hidden="1" customHeight="1" x14ac:dyDescent="0.3"/>
    <row r="164" ht="30" hidden="1" customHeight="1" x14ac:dyDescent="0.3"/>
    <row r="165" ht="30" hidden="1" customHeight="1" x14ac:dyDescent="0.3"/>
    <row r="166" ht="30" hidden="1" customHeight="1" x14ac:dyDescent="0.3"/>
    <row r="167" ht="30" hidden="1" customHeight="1" x14ac:dyDescent="0.3"/>
    <row r="168" ht="30" hidden="1" customHeight="1" x14ac:dyDescent="0.3"/>
    <row r="169" ht="30" hidden="1" customHeight="1" x14ac:dyDescent="0.3"/>
    <row r="170" ht="30" hidden="1" customHeight="1" x14ac:dyDescent="0.3"/>
    <row r="171" ht="30" hidden="1" customHeight="1" x14ac:dyDescent="0.3"/>
    <row r="172" ht="30" hidden="1" customHeight="1" x14ac:dyDescent="0.3"/>
    <row r="173" ht="30" hidden="1" customHeight="1" x14ac:dyDescent="0.3"/>
    <row r="174" ht="30" hidden="1" customHeight="1" x14ac:dyDescent="0.3"/>
    <row r="175" ht="30" hidden="1" customHeight="1" x14ac:dyDescent="0.3"/>
    <row r="176" ht="30" hidden="1" customHeight="1" x14ac:dyDescent="0.3"/>
    <row r="177" ht="30" hidden="1" customHeight="1" x14ac:dyDescent="0.3"/>
    <row r="178" ht="30" hidden="1" customHeight="1" x14ac:dyDescent="0.3"/>
    <row r="179" ht="30" hidden="1" customHeight="1" x14ac:dyDescent="0.3"/>
    <row r="180" ht="30" hidden="1" customHeight="1" x14ac:dyDescent="0.3"/>
    <row r="181" ht="30" hidden="1" customHeight="1" x14ac:dyDescent="0.3"/>
    <row r="1048561" x14ac:dyDescent="0.3"/>
    <row r="1048567" ht="9" hidden="1" customHeight="1" x14ac:dyDescent="0.3"/>
  </sheetData>
  <sheetProtection algorithmName="SHA-512" hashValue="OVyeljzCgGulhuJ1gY+DouM2BdkZJhOY2mkCmY+ql6iMYEP+RbT/FC/hHFFFH4mKv6wAmsMZgbVQg8CU8JFA/Q==" saltValue="2+BDoY79Xy+6RdQ3CopN3g==" spinCount="100000" sheet="1" selectLockedCells="1"/>
  <conditionalFormatting sqref="D5:D26">
    <cfRule type="cellIs" dxfId="173" priority="1" operator="equal">
      <formula>"Important"</formula>
    </cfRule>
    <cfRule type="cellIs" dxfId="172" priority="2" operator="equal">
      <formula>"Crucial"</formula>
    </cfRule>
    <cfRule type="cellIs" dxfId="171" priority="3" operator="equal">
      <formula>"N/A"</formula>
    </cfRule>
  </conditionalFormatting>
  <conditionalFormatting sqref="D28:D43">
    <cfRule type="cellIs" dxfId="170" priority="13" operator="equal">
      <formula>"Important"</formula>
    </cfRule>
    <cfRule type="cellIs" dxfId="169" priority="14" operator="equal">
      <formula>"Crucial"</formula>
    </cfRule>
    <cfRule type="cellIs" dxfId="168" priority="15" operator="equal">
      <formula>"N/A"</formula>
    </cfRule>
  </conditionalFormatting>
  <conditionalFormatting sqref="F4:F43">
    <cfRule type="cellIs" dxfId="167" priority="16" operator="equal">
      <formula>"Function Not Available"</formula>
    </cfRule>
    <cfRule type="cellIs" dxfId="166" priority="17" operator="equal">
      <formula>"Function Available"</formula>
    </cfRule>
    <cfRule type="cellIs" dxfId="165" priority="18" operator="equal">
      <formula>"Exception"</formula>
    </cfRule>
  </conditionalFormatting>
  <dataValidations count="3">
    <dataValidation type="list" allowBlank="1" showInputMessage="1" showErrorMessage="1" sqref="F5:F6" xr:uid="{00000000-0002-0000-1900-000000000000}">
      <formula1>AvailabilityType</formula1>
    </dataValidation>
    <dataValidation type="list" allowBlank="1" showInputMessage="1" showErrorMessage="1" sqref="D5:D26 D28:D43" xr:uid="{8D558C99-8890-4FFE-8100-1DDD465DA067}">
      <formula1>SpecType</formula1>
    </dataValidation>
    <dataValidation type="list" allowBlank="1" showInputMessage="1" showErrorMessage="1" errorTitle="Invalid specification type" error="Please enter a Specification type from the drop-down list." sqref="F7:F26 F28:F43" xr:uid="{00000000-0002-0000-19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C00"/>
  </sheetPr>
  <dimension ref="A1:M138"/>
  <sheetViews>
    <sheetView zoomScale="110" zoomScaleNormal="110" zoomScalePageLayoutView="70" workbookViewId="0">
      <selection activeCell="D65" sqref="D65"/>
    </sheetView>
  </sheetViews>
  <sheetFormatPr defaultColWidth="0" defaultRowHeight="14.4" zeroHeight="1" x14ac:dyDescent="0.3"/>
  <cols>
    <col min="1" max="1" width="0.77734375" customWidth="1"/>
    <col min="2" max="2" width="11.77734375" customWidth="1"/>
    <col min="3" max="3" width="11.44140625" customWidth="1"/>
    <col min="4" max="4" width="23.21875" style="158" customWidth="1"/>
    <col min="5" max="5" width="65.77734375" customWidth="1"/>
    <col min="6" max="6" width="28.77734375" customWidth="1"/>
    <col min="7" max="7" width="15.44140625" style="31" hidden="1" customWidth="1"/>
    <col min="8" max="11" width="12.77734375" hidden="1" customWidth="1"/>
    <col min="12" max="12" width="49.44140625" style="158" customWidth="1"/>
    <col min="13" max="13" width="8.77734375" customWidth="1"/>
    <col min="14" max="16384" width="8.77734375" hidden="1"/>
  </cols>
  <sheetData>
    <row r="1" spans="2:12" ht="5.7" customHeight="1" x14ac:dyDescent="0.3"/>
    <row r="2" spans="2:12" ht="129" customHeight="1" thickBot="1" x14ac:dyDescent="0.35">
      <c r="B2" s="147" t="s">
        <v>44</v>
      </c>
      <c r="C2" s="148" t="s">
        <v>45</v>
      </c>
      <c r="D2" s="148" t="s">
        <v>46</v>
      </c>
      <c r="E2" s="148" t="s">
        <v>1262</v>
      </c>
      <c r="F2" s="148" t="s">
        <v>42</v>
      </c>
      <c r="G2" s="149" t="s">
        <v>48</v>
      </c>
      <c r="H2" s="149" t="s">
        <v>49</v>
      </c>
      <c r="I2" s="150" t="s">
        <v>50</v>
      </c>
      <c r="J2" s="150" t="s">
        <v>51</v>
      </c>
      <c r="K2" s="151" t="s">
        <v>14</v>
      </c>
      <c r="L2" s="152" t="s">
        <v>52</v>
      </c>
    </row>
    <row r="3" spans="2:12" ht="16.2" thickBot="1" x14ac:dyDescent="0.35">
      <c r="B3" s="7" t="s">
        <v>1263</v>
      </c>
      <c r="C3" s="7"/>
      <c r="D3" s="7"/>
      <c r="E3" s="7"/>
      <c r="F3" s="7"/>
      <c r="G3" s="30" t="s">
        <v>54</v>
      </c>
      <c r="H3" s="6">
        <f>COUNTA(D4:D459)</f>
        <v>58</v>
      </c>
      <c r="I3" s="19"/>
      <c r="J3" s="20" t="s">
        <v>55</v>
      </c>
      <c r="K3" s="21">
        <f>SUM(K4:K459)</f>
        <v>0</v>
      </c>
      <c r="L3" s="7"/>
    </row>
    <row r="4" spans="2:12" ht="30" customHeight="1" x14ac:dyDescent="0.3">
      <c r="B4" s="33" t="s">
        <v>1264</v>
      </c>
      <c r="C4" s="1">
        <v>1</v>
      </c>
      <c r="D4" s="159" t="s">
        <v>11</v>
      </c>
      <c r="E4" s="40" t="s">
        <v>1265</v>
      </c>
      <c r="F4" s="70" t="s">
        <v>43</v>
      </c>
      <c r="G4" s="25" t="s">
        <v>58</v>
      </c>
      <c r="H4" s="71">
        <f>COUNTIF(F4:F459,"Select from Drop Down")</f>
        <v>58</v>
      </c>
      <c r="I4" s="72">
        <f>VLOOKUP($D4,SpecData,2,FALSE)</f>
        <v>1</v>
      </c>
      <c r="J4" s="73">
        <f>VLOOKUP($F4,AvailabilityData,2,FALSE)</f>
        <v>0</v>
      </c>
      <c r="K4" s="74">
        <f>I4*J4</f>
        <v>0</v>
      </c>
      <c r="L4" s="162"/>
    </row>
    <row r="5" spans="2:12" ht="30" customHeight="1" x14ac:dyDescent="0.3">
      <c r="B5" s="33" t="str">
        <f>IF(C5="","",$B$4)</f>
        <v>LPerm</v>
      </c>
      <c r="C5" s="1">
        <f>IF(ISTEXT(D5),MAX($C$4:$C4)+1,"")</f>
        <v>2</v>
      </c>
      <c r="D5" s="159" t="s">
        <v>11</v>
      </c>
      <c r="E5" s="40" t="s">
        <v>1266</v>
      </c>
      <c r="F5" s="70" t="s">
        <v>43</v>
      </c>
      <c r="G5" s="25" t="s">
        <v>60</v>
      </c>
      <c r="H5" s="71">
        <f>COUNTIF(F4:F459,"Function Available")</f>
        <v>0</v>
      </c>
      <c r="I5" s="72">
        <f>VLOOKUP($D5,SpecData,2,FALSE)</f>
        <v>1</v>
      </c>
      <c r="J5" s="73">
        <f>VLOOKUP($F5,AvailabilityData,2,FALSE)</f>
        <v>0</v>
      </c>
      <c r="K5" s="74">
        <f t="shared" ref="K5:K65" si="0">I5*J5</f>
        <v>0</v>
      </c>
      <c r="L5" s="162"/>
    </row>
    <row r="6" spans="2:12" ht="30" customHeight="1" x14ac:dyDescent="0.3">
      <c r="B6" s="33" t="str">
        <f>IF(C6="","",$B$4)</f>
        <v>LPerm</v>
      </c>
      <c r="C6" s="1">
        <f>IF(ISTEXT(D6),MAX($C$4:$C5)+1,"")</f>
        <v>3</v>
      </c>
      <c r="D6" s="159" t="s">
        <v>11</v>
      </c>
      <c r="E6" s="40" t="s">
        <v>1267</v>
      </c>
      <c r="F6" s="70" t="s">
        <v>43</v>
      </c>
      <c r="G6" s="25" t="s">
        <v>63</v>
      </c>
      <c r="H6" s="75">
        <f>COUNTIF(F4:F459,"Function Not Available")</f>
        <v>0</v>
      </c>
      <c r="I6" s="72">
        <f t="shared" ref="I6:I65" si="1">VLOOKUP($D6,SpecData,2,FALSE)</f>
        <v>1</v>
      </c>
      <c r="J6" s="73">
        <f t="shared" ref="J6:J65" si="2">VLOOKUP($F6,AvailabilityData,2,FALSE)</f>
        <v>0</v>
      </c>
      <c r="K6" s="74">
        <f t="shared" si="0"/>
        <v>0</v>
      </c>
      <c r="L6" s="162"/>
    </row>
    <row r="7" spans="2:12" ht="31.95" customHeight="1" x14ac:dyDescent="0.3">
      <c r="B7" s="33" t="str">
        <f t="shared" ref="B7:B34" si="3">IF(C7="","",$B$4)</f>
        <v>LPerm</v>
      </c>
      <c r="C7" s="1">
        <f>IF(ISTEXT(D7),MAX($C$4:$C6)+1,"")</f>
        <v>4</v>
      </c>
      <c r="D7" s="159" t="s">
        <v>11</v>
      </c>
      <c r="E7" s="40" t="s">
        <v>1268</v>
      </c>
      <c r="F7" s="70" t="s">
        <v>43</v>
      </c>
      <c r="G7" s="25" t="s">
        <v>65</v>
      </c>
      <c r="H7" s="75">
        <f>COUNTIF(F4:F459,"Exception")</f>
        <v>0</v>
      </c>
      <c r="I7" s="72">
        <f t="shared" si="1"/>
        <v>1</v>
      </c>
      <c r="J7" s="73">
        <f t="shared" si="2"/>
        <v>0</v>
      </c>
      <c r="K7" s="74">
        <f t="shared" si="0"/>
        <v>0</v>
      </c>
      <c r="L7" s="162"/>
    </row>
    <row r="8" spans="2:12" ht="14.7" customHeight="1" x14ac:dyDescent="0.3">
      <c r="B8" s="43" t="s">
        <v>1269</v>
      </c>
      <c r="C8" s="35" t="str">
        <f>IF(ISTEXT(D8),MAX($C7:$C$7)+1,"")</f>
        <v/>
      </c>
      <c r="D8" s="2"/>
      <c r="E8" s="38"/>
      <c r="F8" s="86"/>
      <c r="G8" s="28"/>
      <c r="H8" s="28"/>
      <c r="I8" s="28"/>
      <c r="J8" s="28"/>
      <c r="K8" s="28"/>
      <c r="L8" s="28"/>
    </row>
    <row r="9" spans="2:12" ht="30" customHeight="1" x14ac:dyDescent="0.3">
      <c r="B9" s="33" t="str">
        <f t="shared" si="3"/>
        <v>LPerm</v>
      </c>
      <c r="C9" s="1">
        <f>IF(ISTEXT(D9),MAX($C$4:$C7)+1,"")</f>
        <v>5</v>
      </c>
      <c r="D9" s="159" t="s">
        <v>11</v>
      </c>
      <c r="E9" s="40" t="s">
        <v>1270</v>
      </c>
      <c r="F9" s="70" t="s">
        <v>43</v>
      </c>
      <c r="G9" s="25" t="s">
        <v>67</v>
      </c>
      <c r="H9" s="23">
        <f>COUNTIFS(D:D,"=Crucial",F:F,"=Select From Drop Down")</f>
        <v>0</v>
      </c>
      <c r="I9" s="72">
        <f t="shared" si="1"/>
        <v>1</v>
      </c>
      <c r="J9" s="73">
        <f t="shared" si="2"/>
        <v>0</v>
      </c>
      <c r="K9" s="74">
        <f t="shared" si="0"/>
        <v>0</v>
      </c>
      <c r="L9" s="162"/>
    </row>
    <row r="10" spans="2:12" ht="30" customHeight="1" x14ac:dyDescent="0.3">
      <c r="B10" s="35" t="str">
        <f>IF(C10="","",$B$5)</f>
        <v/>
      </c>
      <c r="C10" s="35" t="str">
        <f>IF(ISTEXT(D10),MAX($C$7:$C9)+1,"")</f>
        <v/>
      </c>
      <c r="D10" s="2"/>
      <c r="E10" s="48" t="s">
        <v>1271</v>
      </c>
      <c r="F10" s="86"/>
      <c r="G10" s="28"/>
      <c r="H10" s="28"/>
      <c r="I10" s="28"/>
      <c r="J10" s="28"/>
      <c r="K10" s="28"/>
      <c r="L10" s="28"/>
    </row>
    <row r="11" spans="2:12" ht="30" customHeight="1" x14ac:dyDescent="0.3">
      <c r="B11" s="33" t="str">
        <f t="shared" si="3"/>
        <v>LPerm</v>
      </c>
      <c r="C11" s="1">
        <f>IF(ISTEXT(D11),MAX($C$4:$C9)+1,"")</f>
        <v>6</v>
      </c>
      <c r="D11" s="159" t="s">
        <v>11</v>
      </c>
      <c r="E11" s="41" t="s">
        <v>1272</v>
      </c>
      <c r="F11" s="70" t="s">
        <v>43</v>
      </c>
      <c r="G11" s="25" t="s">
        <v>69</v>
      </c>
      <c r="H11" s="23">
        <f>COUNTIFS(D:D,"=Crucial",F:F,"=Function Available")</f>
        <v>0</v>
      </c>
      <c r="I11" s="72">
        <f t="shared" si="1"/>
        <v>1</v>
      </c>
      <c r="J11" s="73">
        <f t="shared" si="2"/>
        <v>0</v>
      </c>
      <c r="K11" s="74">
        <f t="shared" si="0"/>
        <v>0</v>
      </c>
      <c r="L11" s="162"/>
    </row>
    <row r="12" spans="2:12" ht="30" customHeight="1" x14ac:dyDescent="0.3">
      <c r="B12" s="33" t="str">
        <f t="shared" si="3"/>
        <v>LPerm</v>
      </c>
      <c r="C12" s="1">
        <f>IF(ISTEXT(D12),MAX($C$4:$C11)+1,"")</f>
        <v>7</v>
      </c>
      <c r="D12" s="159" t="s">
        <v>11</v>
      </c>
      <c r="E12" s="39" t="s">
        <v>1209</v>
      </c>
      <c r="F12" s="70" t="s">
        <v>43</v>
      </c>
      <c r="G12" s="25" t="s">
        <v>71</v>
      </c>
      <c r="H12" s="23">
        <f>COUNTIFS(D:D,"=Crucial",F:F,"=Function Not Available")</f>
        <v>0</v>
      </c>
      <c r="I12" s="72">
        <f t="shared" si="1"/>
        <v>1</v>
      </c>
      <c r="J12" s="73">
        <f t="shared" si="2"/>
        <v>0</v>
      </c>
      <c r="K12" s="74">
        <f t="shared" si="0"/>
        <v>0</v>
      </c>
      <c r="L12" s="162"/>
    </row>
    <row r="13" spans="2:12" ht="30" customHeight="1" x14ac:dyDescent="0.3">
      <c r="B13" s="33" t="str">
        <f t="shared" si="3"/>
        <v>LPerm</v>
      </c>
      <c r="C13" s="1">
        <f>IF(ISTEXT(D13),MAX($C$4:$C12)+1,"")</f>
        <v>8</v>
      </c>
      <c r="D13" s="159" t="s">
        <v>11</v>
      </c>
      <c r="E13" s="39" t="s">
        <v>1210</v>
      </c>
      <c r="F13" s="70" t="s">
        <v>43</v>
      </c>
      <c r="G13" s="25" t="s">
        <v>73</v>
      </c>
      <c r="H13" s="23">
        <f>COUNTIFS(D:D,"=Crucial",F:F,"=Exception")</f>
        <v>0</v>
      </c>
      <c r="I13" s="72">
        <f t="shared" si="1"/>
        <v>1</v>
      </c>
      <c r="J13" s="73">
        <f t="shared" si="2"/>
        <v>0</v>
      </c>
      <c r="K13" s="74">
        <f t="shared" si="0"/>
        <v>0</v>
      </c>
      <c r="L13" s="162"/>
    </row>
    <row r="14" spans="2:12" ht="30" customHeight="1" x14ac:dyDescent="0.3">
      <c r="B14" s="33" t="str">
        <f t="shared" si="3"/>
        <v>LPerm</v>
      </c>
      <c r="C14" s="1">
        <f>IF(ISTEXT(D14),MAX($C$4:$C13)+1,"")</f>
        <v>9</v>
      </c>
      <c r="D14" s="159" t="s">
        <v>11</v>
      </c>
      <c r="E14" s="39" t="s">
        <v>1273</v>
      </c>
      <c r="F14" s="70" t="s">
        <v>43</v>
      </c>
      <c r="G14" s="30" t="s">
        <v>75</v>
      </c>
      <c r="H14" s="80">
        <f>COUNTIFS(D:D,"=Important",F:F,"=Select From Drop Down")</f>
        <v>0</v>
      </c>
      <c r="I14" s="72">
        <f t="shared" si="1"/>
        <v>1</v>
      </c>
      <c r="J14" s="73">
        <f t="shared" si="2"/>
        <v>0</v>
      </c>
      <c r="K14" s="74">
        <f t="shared" si="0"/>
        <v>0</v>
      </c>
      <c r="L14" s="162"/>
    </row>
    <row r="15" spans="2:12" ht="30" customHeight="1" x14ac:dyDescent="0.3">
      <c r="B15" s="33" t="str">
        <f t="shared" si="3"/>
        <v>LPerm</v>
      </c>
      <c r="C15" s="1">
        <f>IF(ISTEXT(D15),MAX($C$4:$C14)+1,"")</f>
        <v>10</v>
      </c>
      <c r="D15" s="159" t="s">
        <v>11</v>
      </c>
      <c r="E15" s="39" t="s">
        <v>1215</v>
      </c>
      <c r="F15" s="70" t="s">
        <v>43</v>
      </c>
      <c r="G15" s="30" t="s">
        <v>77</v>
      </c>
      <c r="H15" s="80">
        <f>COUNTIFS(D:D,"=Important",F:F,"=Function Available")</f>
        <v>0</v>
      </c>
      <c r="I15" s="72">
        <f t="shared" si="1"/>
        <v>1</v>
      </c>
      <c r="J15" s="73">
        <f t="shared" si="2"/>
        <v>0</v>
      </c>
      <c r="K15" s="74">
        <f t="shared" si="0"/>
        <v>0</v>
      </c>
      <c r="L15" s="162"/>
    </row>
    <row r="16" spans="2:12" ht="30" customHeight="1" x14ac:dyDescent="0.3">
      <c r="B16" s="33" t="str">
        <f t="shared" si="3"/>
        <v>LPerm</v>
      </c>
      <c r="C16" s="1">
        <f>IF(ISTEXT(D16),MAX($C$4:$C15)+1,"")</f>
        <v>11</v>
      </c>
      <c r="D16" s="159" t="s">
        <v>11</v>
      </c>
      <c r="E16" s="39" t="s">
        <v>1211</v>
      </c>
      <c r="F16" s="70" t="s">
        <v>43</v>
      </c>
      <c r="G16" s="25" t="s">
        <v>80</v>
      </c>
      <c r="H16" s="23">
        <f>COUNTIFS(D:D,"=Important",F:F,"=Function Not Available")</f>
        <v>0</v>
      </c>
      <c r="I16" s="29">
        <f t="shared" si="1"/>
        <v>1</v>
      </c>
      <c r="J16" s="26">
        <f t="shared" si="2"/>
        <v>0</v>
      </c>
      <c r="K16" s="74">
        <f t="shared" si="0"/>
        <v>0</v>
      </c>
      <c r="L16" s="162"/>
    </row>
    <row r="17" spans="2:12" ht="30" customHeight="1" x14ac:dyDescent="0.3">
      <c r="B17" s="33" t="str">
        <f t="shared" si="3"/>
        <v>LPerm</v>
      </c>
      <c r="C17" s="1">
        <f>IF(ISTEXT(D17),MAX($C$4:$C16)+1,"")</f>
        <v>12</v>
      </c>
      <c r="D17" s="159" t="s">
        <v>11</v>
      </c>
      <c r="E17" s="39" t="s">
        <v>1212</v>
      </c>
      <c r="F17" s="70" t="s">
        <v>43</v>
      </c>
      <c r="G17" s="25" t="s">
        <v>82</v>
      </c>
      <c r="H17" s="23">
        <f>COUNTIFS(D:D,"=Important",F:F,"=Exception")</f>
        <v>0</v>
      </c>
      <c r="I17" s="29">
        <f t="shared" si="1"/>
        <v>1</v>
      </c>
      <c r="J17" s="26">
        <f t="shared" si="2"/>
        <v>0</v>
      </c>
      <c r="K17" s="74">
        <f t="shared" si="0"/>
        <v>0</v>
      </c>
      <c r="L17" s="162"/>
    </row>
    <row r="18" spans="2:12" ht="30" customHeight="1" x14ac:dyDescent="0.3">
      <c r="B18" s="33" t="str">
        <f t="shared" si="3"/>
        <v>LPerm</v>
      </c>
      <c r="C18" s="1">
        <f>IF(ISTEXT(D18),MAX($C$4:$C17)+1,"")</f>
        <v>13</v>
      </c>
      <c r="D18" s="159" t="s">
        <v>11</v>
      </c>
      <c r="E18" s="39" t="s">
        <v>1274</v>
      </c>
      <c r="F18" s="70" t="s">
        <v>43</v>
      </c>
      <c r="G18" s="25" t="s">
        <v>84</v>
      </c>
      <c r="H18" s="23">
        <f>COUNTIFS(D:D,"=Minimal",F:F,"=Select From Drop Down")</f>
        <v>58</v>
      </c>
      <c r="I18" s="29">
        <f t="shared" si="1"/>
        <v>1</v>
      </c>
      <c r="J18" s="26">
        <f t="shared" si="2"/>
        <v>0</v>
      </c>
      <c r="K18" s="74">
        <f t="shared" si="0"/>
        <v>0</v>
      </c>
      <c r="L18" s="162"/>
    </row>
    <row r="19" spans="2:12" ht="30" customHeight="1" x14ac:dyDescent="0.3">
      <c r="B19" s="33" t="str">
        <f t="shared" si="3"/>
        <v>LPerm</v>
      </c>
      <c r="C19" s="1">
        <f>IF(ISTEXT(D19),MAX($C$4:$C18)+1,"")</f>
        <v>14</v>
      </c>
      <c r="D19" s="159" t="s">
        <v>11</v>
      </c>
      <c r="E19" s="39" t="s">
        <v>1275</v>
      </c>
      <c r="F19" s="70" t="s">
        <v>43</v>
      </c>
      <c r="G19" s="25" t="s">
        <v>86</v>
      </c>
      <c r="H19" s="23">
        <f>COUNTIFS(D:D,"=Minimal",F:F,"=Function Available")</f>
        <v>0</v>
      </c>
      <c r="I19" s="29">
        <f t="shared" si="1"/>
        <v>1</v>
      </c>
      <c r="J19" s="26">
        <f t="shared" si="2"/>
        <v>0</v>
      </c>
      <c r="K19" s="74">
        <f t="shared" si="0"/>
        <v>0</v>
      </c>
      <c r="L19" s="162"/>
    </row>
    <row r="20" spans="2:12" ht="30" customHeight="1" x14ac:dyDescent="0.3">
      <c r="B20" s="33" t="str">
        <f t="shared" si="3"/>
        <v>LPerm</v>
      </c>
      <c r="C20" s="1">
        <f>IF(ISTEXT(D20),MAX($C$4:$C19)+1,"")</f>
        <v>15</v>
      </c>
      <c r="D20" s="159" t="s">
        <v>11</v>
      </c>
      <c r="E20" s="39" t="s">
        <v>1276</v>
      </c>
      <c r="F20" s="70" t="s">
        <v>43</v>
      </c>
      <c r="G20" s="25" t="s">
        <v>87</v>
      </c>
      <c r="H20" s="23">
        <f>COUNTIFS(D:D,"=Minimal",F:F,"=Function Not Available")</f>
        <v>0</v>
      </c>
      <c r="I20" s="29">
        <f t="shared" si="1"/>
        <v>1</v>
      </c>
      <c r="J20" s="26">
        <f t="shared" si="2"/>
        <v>0</v>
      </c>
      <c r="K20" s="74">
        <f t="shared" si="0"/>
        <v>0</v>
      </c>
      <c r="L20" s="162"/>
    </row>
    <row r="21" spans="2:12" ht="30" customHeight="1" x14ac:dyDescent="0.3">
      <c r="B21" s="33" t="str">
        <f t="shared" si="3"/>
        <v>LPerm</v>
      </c>
      <c r="C21" s="1">
        <f>IF(ISTEXT(D21),MAX($C$4:$C20)+1,"")</f>
        <v>16</v>
      </c>
      <c r="D21" s="159" t="s">
        <v>11</v>
      </c>
      <c r="E21" s="39" t="s">
        <v>1277</v>
      </c>
      <c r="F21" s="70" t="s">
        <v>43</v>
      </c>
      <c r="G21" s="25" t="s">
        <v>88</v>
      </c>
      <c r="H21" s="23">
        <f>COUNTIFS(D:D,"=Minimal",F:F,"=Exception")</f>
        <v>0</v>
      </c>
      <c r="I21" s="29">
        <f t="shared" si="1"/>
        <v>1</v>
      </c>
      <c r="J21" s="26">
        <f t="shared" si="2"/>
        <v>0</v>
      </c>
      <c r="K21" s="74">
        <f t="shared" si="0"/>
        <v>0</v>
      </c>
      <c r="L21" s="162"/>
    </row>
    <row r="22" spans="2:12" ht="30" customHeight="1" x14ac:dyDescent="0.3">
      <c r="B22" s="33" t="str">
        <f t="shared" si="3"/>
        <v>LPerm</v>
      </c>
      <c r="C22" s="1">
        <f>IF(ISTEXT(D22),MAX($C$4:$C21)+1,"")</f>
        <v>17</v>
      </c>
      <c r="D22" s="159" t="s">
        <v>11</v>
      </c>
      <c r="E22" s="39" t="s">
        <v>1278</v>
      </c>
      <c r="F22" s="70" t="s">
        <v>43</v>
      </c>
      <c r="G22" s="25"/>
      <c r="H22" s="75"/>
      <c r="I22" s="29">
        <f t="shared" si="1"/>
        <v>1</v>
      </c>
      <c r="J22" s="26">
        <f t="shared" si="2"/>
        <v>0</v>
      </c>
      <c r="K22" s="74">
        <f t="shared" si="0"/>
        <v>0</v>
      </c>
      <c r="L22" s="162"/>
    </row>
    <row r="23" spans="2:12" ht="30" customHeight="1" x14ac:dyDescent="0.3">
      <c r="B23" s="34" t="str">
        <f t="shared" si="3"/>
        <v>LPerm</v>
      </c>
      <c r="C23" s="9">
        <f>IF(ISTEXT(D23),MAX($C$4:$C22)+1,"")</f>
        <v>18</v>
      </c>
      <c r="D23" s="160" t="s">
        <v>11</v>
      </c>
      <c r="E23" s="41" t="s">
        <v>1279</v>
      </c>
      <c r="F23" s="79" t="s">
        <v>43</v>
      </c>
      <c r="G23" s="25"/>
      <c r="H23" s="75"/>
      <c r="I23" s="29">
        <f t="shared" si="1"/>
        <v>1</v>
      </c>
      <c r="J23" s="26">
        <f t="shared" si="2"/>
        <v>0</v>
      </c>
      <c r="K23" s="74">
        <f t="shared" si="0"/>
        <v>0</v>
      </c>
      <c r="L23" s="165"/>
    </row>
    <row r="24" spans="2:12" ht="30" customHeight="1" x14ac:dyDescent="0.3">
      <c r="B24" s="42" t="str">
        <f t="shared" si="3"/>
        <v>LPerm</v>
      </c>
      <c r="C24" s="42">
        <f>IF(ISTEXT(D24),MAX($C$4:$C23)+1,"")</f>
        <v>19</v>
      </c>
      <c r="D24" s="161" t="s">
        <v>11</v>
      </c>
      <c r="E24" s="39" t="s">
        <v>1280</v>
      </c>
      <c r="F24" s="83" t="s">
        <v>43</v>
      </c>
      <c r="G24" s="25"/>
      <c r="H24" s="75"/>
      <c r="I24" s="29">
        <f t="shared" si="1"/>
        <v>1</v>
      </c>
      <c r="J24" s="26">
        <f t="shared" si="2"/>
        <v>0</v>
      </c>
      <c r="K24" s="74">
        <f t="shared" si="0"/>
        <v>0</v>
      </c>
      <c r="L24" s="166"/>
    </row>
    <row r="25" spans="2:12" ht="30" customHeight="1" x14ac:dyDescent="0.3">
      <c r="B25" s="33" t="str">
        <f t="shared" si="3"/>
        <v>LPerm</v>
      </c>
      <c r="C25" s="1">
        <f>IF(ISTEXT(D25),MAX($C$4:$C24)+1,"")</f>
        <v>20</v>
      </c>
      <c r="D25" s="159" t="s">
        <v>11</v>
      </c>
      <c r="E25" s="39" t="s">
        <v>1281</v>
      </c>
      <c r="F25" s="70" t="s">
        <v>43</v>
      </c>
      <c r="G25" s="25"/>
      <c r="H25" s="75"/>
      <c r="I25" s="29">
        <f t="shared" si="1"/>
        <v>1</v>
      </c>
      <c r="J25" s="26">
        <f t="shared" si="2"/>
        <v>0</v>
      </c>
      <c r="K25" s="74">
        <f t="shared" si="0"/>
        <v>0</v>
      </c>
      <c r="L25" s="162"/>
    </row>
    <row r="26" spans="2:12" ht="30" customHeight="1" x14ac:dyDescent="0.3">
      <c r="B26" s="33" t="str">
        <f t="shared" si="3"/>
        <v>LPerm</v>
      </c>
      <c r="C26" s="1">
        <f>IF(ISTEXT(D26),MAX($C$4:$C25)+1,"")</f>
        <v>21</v>
      </c>
      <c r="D26" s="159" t="s">
        <v>11</v>
      </c>
      <c r="E26" s="39" t="s">
        <v>1282</v>
      </c>
      <c r="F26" s="70" t="s">
        <v>43</v>
      </c>
      <c r="G26" s="25"/>
      <c r="H26" s="75"/>
      <c r="I26" s="29">
        <f t="shared" si="1"/>
        <v>1</v>
      </c>
      <c r="J26" s="26">
        <f t="shared" si="2"/>
        <v>0</v>
      </c>
      <c r="K26" s="74">
        <f t="shared" si="0"/>
        <v>0</v>
      </c>
      <c r="L26" s="162"/>
    </row>
    <row r="27" spans="2:12" ht="30" customHeight="1" x14ac:dyDescent="0.3">
      <c r="B27" s="33" t="str">
        <f t="shared" si="3"/>
        <v>LPerm</v>
      </c>
      <c r="C27" s="1">
        <f>IF(ISTEXT(D27),MAX($C$4:$C26)+1,"")</f>
        <v>22</v>
      </c>
      <c r="D27" s="159" t="s">
        <v>11</v>
      </c>
      <c r="E27" s="39" t="s">
        <v>1283</v>
      </c>
      <c r="F27" s="70" t="s">
        <v>43</v>
      </c>
      <c r="G27" s="25"/>
      <c r="H27" s="75"/>
      <c r="I27" s="29">
        <f t="shared" si="1"/>
        <v>1</v>
      </c>
      <c r="J27" s="26">
        <f t="shared" si="2"/>
        <v>0</v>
      </c>
      <c r="K27" s="74">
        <f t="shared" si="0"/>
        <v>0</v>
      </c>
      <c r="L27" s="162"/>
    </row>
    <row r="28" spans="2:12" ht="30" customHeight="1" x14ac:dyDescent="0.3">
      <c r="B28" s="33" t="str">
        <f t="shared" si="3"/>
        <v>LPerm</v>
      </c>
      <c r="C28" s="1">
        <f>IF(ISTEXT(D28),MAX($C$4:$C27)+1,"")</f>
        <v>23</v>
      </c>
      <c r="D28" s="159" t="s">
        <v>11</v>
      </c>
      <c r="E28" s="39" t="s">
        <v>1216</v>
      </c>
      <c r="F28" s="70" t="s">
        <v>43</v>
      </c>
      <c r="G28" s="25"/>
      <c r="H28" s="75"/>
      <c r="I28" s="29">
        <f t="shared" si="1"/>
        <v>1</v>
      </c>
      <c r="J28" s="26">
        <f t="shared" si="2"/>
        <v>0</v>
      </c>
      <c r="K28" s="74">
        <f t="shared" si="0"/>
        <v>0</v>
      </c>
      <c r="L28" s="162"/>
    </row>
    <row r="29" spans="2:12" ht="30" customHeight="1" x14ac:dyDescent="0.3">
      <c r="B29" s="33" t="str">
        <f t="shared" si="3"/>
        <v>LPerm</v>
      </c>
      <c r="C29" s="1">
        <f>IF(ISTEXT(D29),MAX($C$4:$C28)+1,"")</f>
        <v>24</v>
      </c>
      <c r="D29" s="159" t="s">
        <v>11</v>
      </c>
      <c r="E29" s="39" t="s">
        <v>1284</v>
      </c>
      <c r="F29" s="70" t="s">
        <v>43</v>
      </c>
      <c r="G29" s="25"/>
      <c r="H29" s="75"/>
      <c r="I29" s="29">
        <f t="shared" si="1"/>
        <v>1</v>
      </c>
      <c r="J29" s="26">
        <f t="shared" si="2"/>
        <v>0</v>
      </c>
      <c r="K29" s="74">
        <f t="shared" si="0"/>
        <v>0</v>
      </c>
      <c r="L29" s="162"/>
    </row>
    <row r="30" spans="2:12" ht="30" customHeight="1" x14ac:dyDescent="0.3">
      <c r="B30" s="33" t="str">
        <f t="shared" si="3"/>
        <v>LPerm</v>
      </c>
      <c r="C30" s="1">
        <f>IF(ISTEXT(D30),MAX($C$4:$C29)+1,"")</f>
        <v>25</v>
      </c>
      <c r="D30" s="159" t="s">
        <v>11</v>
      </c>
      <c r="E30" s="39" t="s">
        <v>1285</v>
      </c>
      <c r="F30" s="70" t="s">
        <v>43</v>
      </c>
      <c r="G30" s="25"/>
      <c r="H30" s="75"/>
      <c r="I30" s="29">
        <f t="shared" si="1"/>
        <v>1</v>
      </c>
      <c r="J30" s="26">
        <f t="shared" si="2"/>
        <v>0</v>
      </c>
      <c r="K30" s="74">
        <f t="shared" si="0"/>
        <v>0</v>
      </c>
      <c r="L30" s="162"/>
    </row>
    <row r="31" spans="2:12" ht="30" customHeight="1" x14ac:dyDescent="0.3">
      <c r="B31" s="33" t="str">
        <f t="shared" si="3"/>
        <v>LPerm</v>
      </c>
      <c r="C31" s="1">
        <f>IF(ISTEXT(D31),MAX($C$4:$C30)+1,"")</f>
        <v>26</v>
      </c>
      <c r="D31" s="159" t="s">
        <v>11</v>
      </c>
      <c r="E31" s="40" t="s">
        <v>1220</v>
      </c>
      <c r="F31" s="70" t="s">
        <v>43</v>
      </c>
      <c r="G31" s="25"/>
      <c r="H31" s="75"/>
      <c r="I31" s="29">
        <f t="shared" si="1"/>
        <v>1</v>
      </c>
      <c r="J31" s="26">
        <f t="shared" si="2"/>
        <v>0</v>
      </c>
      <c r="K31" s="74">
        <f t="shared" si="0"/>
        <v>0</v>
      </c>
      <c r="L31" s="162"/>
    </row>
    <row r="32" spans="2:12" ht="30" customHeight="1" x14ac:dyDescent="0.3">
      <c r="B32" s="33" t="str">
        <f t="shared" si="3"/>
        <v>LPerm</v>
      </c>
      <c r="C32" s="1">
        <f>IF(ISTEXT(D32),MAX($C$4:$C31)+1,"")</f>
        <v>27</v>
      </c>
      <c r="D32" s="159" t="s">
        <v>11</v>
      </c>
      <c r="E32" s="40" t="s">
        <v>1286</v>
      </c>
      <c r="F32" s="70" t="s">
        <v>43</v>
      </c>
      <c r="G32" s="25"/>
      <c r="H32" s="75"/>
      <c r="I32" s="29">
        <f t="shared" si="1"/>
        <v>1</v>
      </c>
      <c r="J32" s="26">
        <f t="shared" si="2"/>
        <v>0</v>
      </c>
      <c r="K32" s="74">
        <f t="shared" si="0"/>
        <v>0</v>
      </c>
      <c r="L32" s="162"/>
    </row>
    <row r="33" spans="2:12" ht="30" customHeight="1" x14ac:dyDescent="0.3">
      <c r="B33" s="33" t="str">
        <f t="shared" si="3"/>
        <v>LPerm</v>
      </c>
      <c r="C33" s="1">
        <f>IF(ISTEXT(D33),MAX($C$4:$C32)+1,"")</f>
        <v>28</v>
      </c>
      <c r="D33" s="159" t="s">
        <v>11</v>
      </c>
      <c r="E33" s="40" t="s">
        <v>1287</v>
      </c>
      <c r="F33" s="70" t="s">
        <v>43</v>
      </c>
      <c r="G33" s="25"/>
      <c r="H33" s="75"/>
      <c r="I33" s="29">
        <f t="shared" si="1"/>
        <v>1</v>
      </c>
      <c r="J33" s="26">
        <f t="shared" si="2"/>
        <v>0</v>
      </c>
      <c r="K33" s="74">
        <f t="shared" si="0"/>
        <v>0</v>
      </c>
      <c r="L33" s="162"/>
    </row>
    <row r="34" spans="2:12" ht="30" customHeight="1" x14ac:dyDescent="0.3">
      <c r="B34" s="33" t="str">
        <f t="shared" si="3"/>
        <v>LPerm</v>
      </c>
      <c r="C34" s="1">
        <f>IF(ISTEXT(D34),MAX($C$4:$C33)+1,"")</f>
        <v>29</v>
      </c>
      <c r="D34" s="159" t="s">
        <v>11</v>
      </c>
      <c r="E34" s="40" t="s">
        <v>1288</v>
      </c>
      <c r="F34" s="70" t="s">
        <v>43</v>
      </c>
      <c r="G34" s="25"/>
      <c r="H34" s="75"/>
      <c r="I34" s="29">
        <f t="shared" si="1"/>
        <v>1</v>
      </c>
      <c r="J34" s="26">
        <f t="shared" si="2"/>
        <v>0</v>
      </c>
      <c r="K34" s="74">
        <f t="shared" si="0"/>
        <v>0</v>
      </c>
      <c r="L34" s="162"/>
    </row>
    <row r="35" spans="2:12" ht="30" customHeight="1" x14ac:dyDescent="0.3">
      <c r="B35" s="33" t="str">
        <f t="shared" ref="B35:B65" si="4">IF(C35="","",$B$4)</f>
        <v>LPerm</v>
      </c>
      <c r="C35" s="1">
        <f>IF(ISTEXT(D35),MAX($C$4:$C34)+1,"")</f>
        <v>30</v>
      </c>
      <c r="D35" s="159" t="s">
        <v>11</v>
      </c>
      <c r="E35" s="40" t="s">
        <v>1289</v>
      </c>
      <c r="F35" s="70" t="s">
        <v>43</v>
      </c>
      <c r="G35" s="25"/>
      <c r="H35" s="75"/>
      <c r="I35" s="29">
        <f t="shared" si="1"/>
        <v>1</v>
      </c>
      <c r="J35" s="26">
        <f t="shared" si="2"/>
        <v>0</v>
      </c>
      <c r="K35" s="74">
        <f t="shared" si="0"/>
        <v>0</v>
      </c>
      <c r="L35" s="162"/>
    </row>
    <row r="36" spans="2:12" ht="30" customHeight="1" x14ac:dyDescent="0.3">
      <c r="B36" s="33" t="str">
        <f t="shared" si="4"/>
        <v>LPerm</v>
      </c>
      <c r="C36" s="1">
        <f>IF(ISTEXT(D36),MAX($C$4:$C35)+1,"")</f>
        <v>31</v>
      </c>
      <c r="D36" s="159" t="s">
        <v>11</v>
      </c>
      <c r="E36" s="40" t="s">
        <v>1290</v>
      </c>
      <c r="F36" s="70" t="s">
        <v>43</v>
      </c>
      <c r="G36" s="25"/>
      <c r="H36" s="75"/>
      <c r="I36" s="29">
        <f t="shared" si="1"/>
        <v>1</v>
      </c>
      <c r="J36" s="26">
        <f t="shared" si="2"/>
        <v>0</v>
      </c>
      <c r="K36" s="74">
        <f t="shared" si="0"/>
        <v>0</v>
      </c>
      <c r="L36" s="162"/>
    </row>
    <row r="37" spans="2:12" ht="30" customHeight="1" x14ac:dyDescent="0.3">
      <c r="B37" s="33" t="str">
        <f t="shared" si="4"/>
        <v>LPerm</v>
      </c>
      <c r="C37" s="1">
        <f>IF(ISTEXT(D37),MAX($C$4:$C36)+1,"")</f>
        <v>32</v>
      </c>
      <c r="D37" s="159" t="s">
        <v>11</v>
      </c>
      <c r="E37" s="40" t="s">
        <v>1291</v>
      </c>
      <c r="F37" s="70" t="s">
        <v>43</v>
      </c>
      <c r="G37" s="25"/>
      <c r="H37" s="75"/>
      <c r="I37" s="29">
        <f t="shared" si="1"/>
        <v>1</v>
      </c>
      <c r="J37" s="26">
        <f t="shared" si="2"/>
        <v>0</v>
      </c>
      <c r="K37" s="74">
        <f t="shared" si="0"/>
        <v>0</v>
      </c>
      <c r="L37" s="162"/>
    </row>
    <row r="38" spans="2:12" ht="14.7" customHeight="1" x14ac:dyDescent="0.3">
      <c r="B38" s="43" t="s">
        <v>1292</v>
      </c>
      <c r="C38" s="35" t="str">
        <f>IF(ISTEXT(D38),MAX($C$7:$C37)+1,"")</f>
        <v/>
      </c>
      <c r="D38" s="2"/>
      <c r="E38" s="64"/>
      <c r="F38" s="86"/>
      <c r="G38" s="28"/>
      <c r="H38" s="28"/>
      <c r="I38" s="28"/>
      <c r="J38" s="28"/>
      <c r="K38" s="28"/>
      <c r="L38" s="28"/>
    </row>
    <row r="39" spans="2:12" ht="30" customHeight="1" x14ac:dyDescent="0.3">
      <c r="B39" s="33" t="str">
        <f t="shared" si="4"/>
        <v>LPerm</v>
      </c>
      <c r="C39" s="1">
        <f>IF(ISTEXT(D39),MAX($C$4:$C37)+1,"")</f>
        <v>33</v>
      </c>
      <c r="D39" s="159" t="s">
        <v>11</v>
      </c>
      <c r="E39" s="40" t="s">
        <v>1293</v>
      </c>
      <c r="F39" s="70" t="s">
        <v>43</v>
      </c>
      <c r="G39" s="25"/>
      <c r="H39" s="75"/>
      <c r="I39" s="29">
        <f t="shared" si="1"/>
        <v>1</v>
      </c>
      <c r="J39" s="26">
        <f t="shared" si="2"/>
        <v>0</v>
      </c>
      <c r="K39" s="74">
        <f t="shared" si="0"/>
        <v>0</v>
      </c>
      <c r="L39" s="162"/>
    </row>
    <row r="40" spans="2:12" ht="30" customHeight="1" x14ac:dyDescent="0.3">
      <c r="B40" s="35" t="str">
        <f>IF(C40="","",$B$5)</f>
        <v/>
      </c>
      <c r="C40" s="35" t="str">
        <f>IF(ISTEXT(D40),MAX($C$7:$C39)+1,"")</f>
        <v/>
      </c>
      <c r="D40" s="2"/>
      <c r="E40" s="48" t="s">
        <v>1294</v>
      </c>
      <c r="F40" s="86"/>
      <c r="G40" s="28"/>
      <c r="H40" s="28"/>
      <c r="I40" s="28"/>
      <c r="J40" s="28"/>
      <c r="K40" s="28"/>
      <c r="L40" s="28"/>
    </row>
    <row r="41" spans="2:12" ht="30" customHeight="1" x14ac:dyDescent="0.3">
      <c r="B41" s="33" t="str">
        <f t="shared" si="4"/>
        <v>LPerm</v>
      </c>
      <c r="C41" s="1">
        <f>IF(ISTEXT(D41),MAX($C$4:$C39)+1,"")</f>
        <v>34</v>
      </c>
      <c r="D41" s="159" t="s">
        <v>11</v>
      </c>
      <c r="E41" s="41" t="s">
        <v>1295</v>
      </c>
      <c r="F41" s="70" t="s">
        <v>43</v>
      </c>
      <c r="G41" s="25"/>
      <c r="H41" s="75"/>
      <c r="I41" s="29">
        <f t="shared" si="1"/>
        <v>1</v>
      </c>
      <c r="J41" s="26">
        <f t="shared" si="2"/>
        <v>0</v>
      </c>
      <c r="K41" s="74">
        <f t="shared" si="0"/>
        <v>0</v>
      </c>
      <c r="L41" s="162"/>
    </row>
    <row r="42" spans="2:12" ht="30" customHeight="1" x14ac:dyDescent="0.3">
      <c r="B42" s="33" t="str">
        <f t="shared" si="4"/>
        <v>LPerm</v>
      </c>
      <c r="C42" s="1">
        <f>IF(ISTEXT(D42),MAX($C$4:$C41)+1,"")</f>
        <v>35</v>
      </c>
      <c r="D42" s="159" t="s">
        <v>11</v>
      </c>
      <c r="E42" s="39" t="s">
        <v>1296</v>
      </c>
      <c r="F42" s="70" t="s">
        <v>43</v>
      </c>
      <c r="G42" s="25"/>
      <c r="H42" s="75"/>
      <c r="I42" s="29">
        <f t="shared" si="1"/>
        <v>1</v>
      </c>
      <c r="J42" s="26">
        <f t="shared" si="2"/>
        <v>0</v>
      </c>
      <c r="K42" s="74">
        <f t="shared" si="0"/>
        <v>0</v>
      </c>
      <c r="L42" s="162"/>
    </row>
    <row r="43" spans="2:12" ht="30" customHeight="1" x14ac:dyDescent="0.3">
      <c r="B43" s="33" t="str">
        <f t="shared" si="4"/>
        <v>LPerm</v>
      </c>
      <c r="C43" s="1">
        <f>IF(ISTEXT(D43),MAX($C$4:$C42)+1,"")</f>
        <v>36</v>
      </c>
      <c r="D43" s="159" t="s">
        <v>11</v>
      </c>
      <c r="E43" s="39" t="s">
        <v>1297</v>
      </c>
      <c r="F43" s="70" t="s">
        <v>43</v>
      </c>
      <c r="G43" s="25"/>
      <c r="H43" s="75"/>
      <c r="I43" s="29">
        <f t="shared" si="1"/>
        <v>1</v>
      </c>
      <c r="J43" s="26">
        <f t="shared" si="2"/>
        <v>0</v>
      </c>
      <c r="K43" s="74">
        <f t="shared" si="0"/>
        <v>0</v>
      </c>
      <c r="L43" s="162"/>
    </row>
    <row r="44" spans="2:12" ht="30" customHeight="1" x14ac:dyDescent="0.3">
      <c r="B44" s="33" t="str">
        <f t="shared" si="4"/>
        <v>LPerm</v>
      </c>
      <c r="C44" s="1">
        <f>IF(ISTEXT(D44),MAX($C$4:$C43)+1,"")</f>
        <v>37</v>
      </c>
      <c r="D44" s="159" t="s">
        <v>11</v>
      </c>
      <c r="E44" s="39" t="s">
        <v>1298</v>
      </c>
      <c r="F44" s="70" t="s">
        <v>43</v>
      </c>
      <c r="G44" s="25"/>
      <c r="H44" s="75"/>
      <c r="I44" s="29">
        <f t="shared" si="1"/>
        <v>1</v>
      </c>
      <c r="J44" s="26">
        <f t="shared" si="2"/>
        <v>0</v>
      </c>
      <c r="K44" s="74">
        <f t="shared" si="0"/>
        <v>0</v>
      </c>
      <c r="L44" s="162"/>
    </row>
    <row r="45" spans="2:12" ht="30" customHeight="1" x14ac:dyDescent="0.3">
      <c r="B45" s="33" t="str">
        <f t="shared" si="4"/>
        <v>LPerm</v>
      </c>
      <c r="C45" s="1">
        <f>IF(ISTEXT(D45),MAX($C$4:$C44)+1,"")</f>
        <v>38</v>
      </c>
      <c r="D45" s="159" t="s">
        <v>11</v>
      </c>
      <c r="E45" s="39" t="s">
        <v>1299</v>
      </c>
      <c r="F45" s="70" t="s">
        <v>43</v>
      </c>
      <c r="G45" s="25"/>
      <c r="H45" s="75"/>
      <c r="I45" s="29">
        <f t="shared" si="1"/>
        <v>1</v>
      </c>
      <c r="J45" s="26">
        <f t="shared" si="2"/>
        <v>0</v>
      </c>
      <c r="K45" s="74">
        <f t="shared" si="0"/>
        <v>0</v>
      </c>
      <c r="L45" s="162"/>
    </row>
    <row r="46" spans="2:12" ht="30" customHeight="1" x14ac:dyDescent="0.3">
      <c r="B46" s="33" t="str">
        <f t="shared" si="4"/>
        <v>LPerm</v>
      </c>
      <c r="C46" s="1">
        <f>IF(ISTEXT(D46),MAX($C$4:$C45)+1,"")</f>
        <v>39</v>
      </c>
      <c r="D46" s="159" t="s">
        <v>11</v>
      </c>
      <c r="E46" s="39" t="s">
        <v>1300</v>
      </c>
      <c r="F46" s="70" t="s">
        <v>43</v>
      </c>
      <c r="G46" s="25"/>
      <c r="H46" s="75"/>
      <c r="I46" s="29">
        <f t="shared" si="1"/>
        <v>1</v>
      </c>
      <c r="J46" s="26">
        <f t="shared" si="2"/>
        <v>0</v>
      </c>
      <c r="K46" s="74">
        <f t="shared" si="0"/>
        <v>0</v>
      </c>
      <c r="L46" s="162"/>
    </row>
    <row r="47" spans="2:12" ht="30" customHeight="1" x14ac:dyDescent="0.3">
      <c r="B47" s="33" t="str">
        <f t="shared" si="4"/>
        <v>LPerm</v>
      </c>
      <c r="C47" s="1">
        <f>IF(ISTEXT(D47),MAX($C$4:$C46)+1,"")</f>
        <v>40</v>
      </c>
      <c r="D47" s="159" t="s">
        <v>11</v>
      </c>
      <c r="E47" s="39" t="s">
        <v>1301</v>
      </c>
      <c r="F47" s="70" t="s">
        <v>43</v>
      </c>
      <c r="G47" s="25"/>
      <c r="H47" s="75"/>
      <c r="I47" s="29">
        <f t="shared" si="1"/>
        <v>1</v>
      </c>
      <c r="J47" s="26">
        <f t="shared" si="2"/>
        <v>0</v>
      </c>
      <c r="K47" s="74">
        <f t="shared" si="0"/>
        <v>0</v>
      </c>
      <c r="L47" s="162"/>
    </row>
    <row r="48" spans="2:12" ht="30" customHeight="1" x14ac:dyDescent="0.3">
      <c r="B48" s="33" t="str">
        <f t="shared" si="4"/>
        <v>LPerm</v>
      </c>
      <c r="C48" s="1">
        <f>IF(ISTEXT(D48),MAX($C$4:$C47)+1,"")</f>
        <v>41</v>
      </c>
      <c r="D48" s="159" t="s">
        <v>11</v>
      </c>
      <c r="E48" s="39" t="s">
        <v>1277</v>
      </c>
      <c r="F48" s="70" t="s">
        <v>43</v>
      </c>
      <c r="G48" s="25"/>
      <c r="H48" s="75"/>
      <c r="I48" s="29">
        <f t="shared" si="1"/>
        <v>1</v>
      </c>
      <c r="J48" s="26">
        <f t="shared" si="2"/>
        <v>0</v>
      </c>
      <c r="K48" s="74">
        <f t="shared" si="0"/>
        <v>0</v>
      </c>
      <c r="L48" s="162"/>
    </row>
    <row r="49" spans="2:12" ht="30" customHeight="1" x14ac:dyDescent="0.3">
      <c r="B49" s="33" t="str">
        <f t="shared" si="4"/>
        <v>LPerm</v>
      </c>
      <c r="C49" s="1">
        <f>IF(ISTEXT(D49),MAX($C$4:$C48)+1,"")</f>
        <v>42</v>
      </c>
      <c r="D49" s="159" t="s">
        <v>11</v>
      </c>
      <c r="E49" s="39" t="s">
        <v>1278</v>
      </c>
      <c r="F49" s="70" t="s">
        <v>43</v>
      </c>
      <c r="G49" s="25"/>
      <c r="H49" s="75"/>
      <c r="I49" s="29">
        <f t="shared" si="1"/>
        <v>1</v>
      </c>
      <c r="J49" s="26">
        <f t="shared" si="2"/>
        <v>0</v>
      </c>
      <c r="K49" s="74">
        <f t="shared" si="0"/>
        <v>0</v>
      </c>
      <c r="L49" s="162"/>
    </row>
    <row r="50" spans="2:12" ht="30" customHeight="1" x14ac:dyDescent="0.3">
      <c r="B50" s="33" t="str">
        <f t="shared" si="4"/>
        <v>LPerm</v>
      </c>
      <c r="C50" s="1">
        <f>IF(ISTEXT(D50),MAX($C$4:$C49)+1,"")</f>
        <v>43</v>
      </c>
      <c r="D50" s="159" t="s">
        <v>11</v>
      </c>
      <c r="E50" s="39" t="s">
        <v>1302</v>
      </c>
      <c r="F50" s="70" t="s">
        <v>43</v>
      </c>
      <c r="G50" s="25"/>
      <c r="H50" s="75"/>
      <c r="I50" s="29">
        <f t="shared" si="1"/>
        <v>1</v>
      </c>
      <c r="J50" s="26">
        <f t="shared" si="2"/>
        <v>0</v>
      </c>
      <c r="K50" s="74">
        <f t="shared" si="0"/>
        <v>0</v>
      </c>
      <c r="L50" s="162"/>
    </row>
    <row r="51" spans="2:12" ht="30" customHeight="1" x14ac:dyDescent="0.3">
      <c r="B51" s="33" t="str">
        <f t="shared" si="4"/>
        <v>LPerm</v>
      </c>
      <c r="C51" s="1">
        <f>IF(ISTEXT(D51),MAX($C$4:$C50)+1,"")</f>
        <v>44</v>
      </c>
      <c r="D51" s="159" t="s">
        <v>11</v>
      </c>
      <c r="E51" s="39" t="s">
        <v>1303</v>
      </c>
      <c r="F51" s="70" t="s">
        <v>43</v>
      </c>
      <c r="G51" s="25"/>
      <c r="H51" s="75"/>
      <c r="I51" s="29">
        <f t="shared" si="1"/>
        <v>1</v>
      </c>
      <c r="J51" s="26">
        <f t="shared" si="2"/>
        <v>0</v>
      </c>
      <c r="K51" s="74">
        <f t="shared" si="0"/>
        <v>0</v>
      </c>
      <c r="L51" s="162"/>
    </row>
    <row r="52" spans="2:12" ht="30" customHeight="1" x14ac:dyDescent="0.3">
      <c r="B52" s="33" t="str">
        <f t="shared" si="4"/>
        <v>LPerm</v>
      </c>
      <c r="C52" s="1">
        <f>IF(ISTEXT(D52),MAX($C$4:$C51)+1,"")</f>
        <v>45</v>
      </c>
      <c r="D52" s="159" t="s">
        <v>11</v>
      </c>
      <c r="E52" s="39" t="s">
        <v>1304</v>
      </c>
      <c r="F52" s="70" t="s">
        <v>43</v>
      </c>
      <c r="G52" s="25"/>
      <c r="H52" s="75"/>
      <c r="I52" s="29">
        <f t="shared" si="1"/>
        <v>1</v>
      </c>
      <c r="J52" s="26">
        <f t="shared" si="2"/>
        <v>0</v>
      </c>
      <c r="K52" s="74">
        <f t="shared" si="0"/>
        <v>0</v>
      </c>
      <c r="L52" s="162"/>
    </row>
    <row r="53" spans="2:12" ht="30" customHeight="1" x14ac:dyDescent="0.3">
      <c r="B53" s="33" t="str">
        <f t="shared" si="4"/>
        <v>LPerm</v>
      </c>
      <c r="C53" s="1">
        <f>IF(ISTEXT(D53),MAX($C$4:$C52)+1,"")</f>
        <v>46</v>
      </c>
      <c r="D53" s="159" t="s">
        <v>11</v>
      </c>
      <c r="E53" s="39" t="s">
        <v>1305</v>
      </c>
      <c r="F53" s="70" t="s">
        <v>43</v>
      </c>
      <c r="G53" s="25"/>
      <c r="H53" s="75"/>
      <c r="I53" s="29">
        <f t="shared" si="1"/>
        <v>1</v>
      </c>
      <c r="J53" s="26">
        <f t="shared" si="2"/>
        <v>0</v>
      </c>
      <c r="K53" s="74">
        <f t="shared" si="0"/>
        <v>0</v>
      </c>
      <c r="L53" s="162"/>
    </row>
    <row r="54" spans="2:12" ht="30" customHeight="1" x14ac:dyDescent="0.3">
      <c r="B54" s="33" t="str">
        <f t="shared" si="4"/>
        <v>LPerm</v>
      </c>
      <c r="C54" s="1">
        <f>IF(ISTEXT(D54),MAX($C$4:$C53)+1,"")</f>
        <v>47</v>
      </c>
      <c r="D54" s="159" t="s">
        <v>11</v>
      </c>
      <c r="E54" s="39" t="s">
        <v>1281</v>
      </c>
      <c r="F54" s="70" t="s">
        <v>43</v>
      </c>
      <c r="G54" s="25"/>
      <c r="H54" s="75"/>
      <c r="I54" s="29">
        <f t="shared" si="1"/>
        <v>1</v>
      </c>
      <c r="J54" s="26">
        <f t="shared" si="2"/>
        <v>0</v>
      </c>
      <c r="K54" s="74">
        <f t="shared" si="0"/>
        <v>0</v>
      </c>
      <c r="L54" s="162"/>
    </row>
    <row r="55" spans="2:12" ht="30" customHeight="1" x14ac:dyDescent="0.3">
      <c r="B55" s="33" t="str">
        <f t="shared" si="4"/>
        <v>LPerm</v>
      </c>
      <c r="C55" s="1">
        <f>IF(ISTEXT(D55),MAX($C$4:$C54)+1,"")</f>
        <v>48</v>
      </c>
      <c r="D55" s="159" t="s">
        <v>11</v>
      </c>
      <c r="E55" s="39" t="s">
        <v>1282</v>
      </c>
      <c r="F55" s="70" t="s">
        <v>43</v>
      </c>
      <c r="G55" s="25"/>
      <c r="H55" s="75"/>
      <c r="I55" s="29">
        <f t="shared" si="1"/>
        <v>1</v>
      </c>
      <c r="J55" s="26">
        <f t="shared" si="2"/>
        <v>0</v>
      </c>
      <c r="K55" s="74">
        <f t="shared" si="0"/>
        <v>0</v>
      </c>
      <c r="L55" s="162"/>
    </row>
    <row r="56" spans="2:12" ht="30" customHeight="1" x14ac:dyDescent="0.3">
      <c r="B56" s="33" t="str">
        <f t="shared" si="4"/>
        <v>LPerm</v>
      </c>
      <c r="C56" s="1">
        <f>IF(ISTEXT(D56),MAX($C$4:$C55)+1,"")</f>
        <v>49</v>
      </c>
      <c r="D56" s="159" t="s">
        <v>11</v>
      </c>
      <c r="E56" s="39" t="s">
        <v>1283</v>
      </c>
      <c r="F56" s="70" t="s">
        <v>43</v>
      </c>
      <c r="G56" s="25"/>
      <c r="H56" s="75"/>
      <c r="I56" s="29">
        <f t="shared" si="1"/>
        <v>1</v>
      </c>
      <c r="J56" s="26">
        <f t="shared" si="2"/>
        <v>0</v>
      </c>
      <c r="K56" s="74">
        <f t="shared" si="0"/>
        <v>0</v>
      </c>
      <c r="L56" s="162"/>
    </row>
    <row r="57" spans="2:12" ht="30" customHeight="1" x14ac:dyDescent="0.3">
      <c r="B57" s="33" t="str">
        <f t="shared" si="4"/>
        <v>LPerm</v>
      </c>
      <c r="C57" s="1">
        <f>IF(ISTEXT(D57),MAX($C$4:$C56)+1,"")</f>
        <v>50</v>
      </c>
      <c r="D57" s="159" t="s">
        <v>11</v>
      </c>
      <c r="E57" s="39" t="s">
        <v>1216</v>
      </c>
      <c r="F57" s="70" t="s">
        <v>43</v>
      </c>
      <c r="G57" s="25"/>
      <c r="H57" s="75"/>
      <c r="I57" s="29">
        <f t="shared" si="1"/>
        <v>1</v>
      </c>
      <c r="J57" s="26">
        <f t="shared" si="2"/>
        <v>0</v>
      </c>
      <c r="K57" s="74">
        <f t="shared" si="0"/>
        <v>0</v>
      </c>
      <c r="L57" s="162"/>
    </row>
    <row r="58" spans="2:12" ht="30" customHeight="1" x14ac:dyDescent="0.3">
      <c r="B58" s="33" t="str">
        <f t="shared" si="4"/>
        <v>LPerm</v>
      </c>
      <c r="C58" s="1">
        <f>IF(ISTEXT(D58),MAX($C$4:$C57)+1,"")</f>
        <v>51</v>
      </c>
      <c r="D58" s="159" t="s">
        <v>11</v>
      </c>
      <c r="E58" s="39" t="s">
        <v>1284</v>
      </c>
      <c r="F58" s="70" t="s">
        <v>43</v>
      </c>
      <c r="G58" s="25"/>
      <c r="H58" s="75"/>
      <c r="I58" s="29">
        <f t="shared" si="1"/>
        <v>1</v>
      </c>
      <c r="J58" s="26">
        <f t="shared" si="2"/>
        <v>0</v>
      </c>
      <c r="K58" s="74">
        <f t="shared" si="0"/>
        <v>0</v>
      </c>
      <c r="L58" s="162"/>
    </row>
    <row r="59" spans="2:12" ht="30" customHeight="1" x14ac:dyDescent="0.3">
      <c r="B59" s="33" t="str">
        <f t="shared" si="4"/>
        <v>LPerm</v>
      </c>
      <c r="C59" s="1">
        <f>IF(ISTEXT(D59),MAX($C$4:$C58)+1,"")</f>
        <v>52</v>
      </c>
      <c r="D59" s="159" t="s">
        <v>11</v>
      </c>
      <c r="E59" s="39" t="s">
        <v>1285</v>
      </c>
      <c r="F59" s="70" t="s">
        <v>43</v>
      </c>
      <c r="G59" s="25"/>
      <c r="H59" s="75"/>
      <c r="I59" s="29">
        <f t="shared" si="1"/>
        <v>1</v>
      </c>
      <c r="J59" s="26">
        <f t="shared" si="2"/>
        <v>0</v>
      </c>
      <c r="K59" s="74">
        <f t="shared" si="0"/>
        <v>0</v>
      </c>
      <c r="L59" s="162"/>
    </row>
    <row r="60" spans="2:12" ht="30" customHeight="1" x14ac:dyDescent="0.3">
      <c r="B60" s="33" t="str">
        <f t="shared" si="4"/>
        <v>LPerm</v>
      </c>
      <c r="C60" s="1">
        <f>IF(ISTEXT(D60),MAX($C$4:$C59)+1,"")</f>
        <v>53</v>
      </c>
      <c r="D60" s="159" t="s">
        <v>11</v>
      </c>
      <c r="E60" s="40" t="s">
        <v>1306</v>
      </c>
      <c r="F60" s="70" t="s">
        <v>43</v>
      </c>
      <c r="G60" s="25"/>
      <c r="H60" s="75"/>
      <c r="I60" s="29">
        <f t="shared" si="1"/>
        <v>1</v>
      </c>
      <c r="J60" s="26">
        <f t="shared" si="2"/>
        <v>0</v>
      </c>
      <c r="K60" s="74">
        <f t="shared" si="0"/>
        <v>0</v>
      </c>
      <c r="L60" s="162"/>
    </row>
    <row r="61" spans="2:12" ht="30" customHeight="1" x14ac:dyDescent="0.3">
      <c r="B61" s="33" t="str">
        <f t="shared" si="4"/>
        <v>LPerm</v>
      </c>
      <c r="C61" s="1">
        <f>IF(ISTEXT(D61),MAX($C$4:$C60)+1,"")</f>
        <v>54</v>
      </c>
      <c r="D61" s="159" t="s">
        <v>11</v>
      </c>
      <c r="E61" s="40" t="s">
        <v>1307</v>
      </c>
      <c r="F61" s="70" t="s">
        <v>43</v>
      </c>
      <c r="G61" s="25"/>
      <c r="H61" s="75"/>
      <c r="I61" s="29">
        <f t="shared" si="1"/>
        <v>1</v>
      </c>
      <c r="J61" s="26">
        <f t="shared" si="2"/>
        <v>0</v>
      </c>
      <c r="K61" s="74">
        <f t="shared" si="0"/>
        <v>0</v>
      </c>
      <c r="L61" s="162"/>
    </row>
    <row r="62" spans="2:12" ht="30" customHeight="1" x14ac:dyDescent="0.3">
      <c r="B62" s="33" t="str">
        <f t="shared" si="4"/>
        <v>LPerm</v>
      </c>
      <c r="C62" s="1">
        <f>IF(ISTEXT(D62),MAX($C$4:$C61)+1,"")</f>
        <v>55</v>
      </c>
      <c r="D62" s="159" t="s">
        <v>11</v>
      </c>
      <c r="E62" s="40" t="s">
        <v>1308</v>
      </c>
      <c r="F62" s="70" t="s">
        <v>43</v>
      </c>
      <c r="G62" s="25"/>
      <c r="H62" s="75"/>
      <c r="I62" s="29">
        <f t="shared" si="1"/>
        <v>1</v>
      </c>
      <c r="J62" s="26">
        <f t="shared" si="2"/>
        <v>0</v>
      </c>
      <c r="K62" s="74">
        <f t="shared" si="0"/>
        <v>0</v>
      </c>
      <c r="L62" s="162"/>
    </row>
    <row r="63" spans="2:12" ht="30" customHeight="1" x14ac:dyDescent="0.3">
      <c r="B63" s="33" t="str">
        <f t="shared" si="4"/>
        <v>LPerm</v>
      </c>
      <c r="C63" s="1">
        <f>IF(ISTEXT(D63),MAX($C$4:$C62)+1,"")</f>
        <v>56</v>
      </c>
      <c r="D63" s="159" t="s">
        <v>11</v>
      </c>
      <c r="E63" s="40" t="s">
        <v>1309</v>
      </c>
      <c r="F63" s="70" t="s">
        <v>43</v>
      </c>
      <c r="G63" s="25"/>
      <c r="H63" s="75"/>
      <c r="I63" s="29">
        <f t="shared" si="1"/>
        <v>1</v>
      </c>
      <c r="J63" s="26">
        <f t="shared" si="2"/>
        <v>0</v>
      </c>
      <c r="K63" s="74">
        <f t="shared" si="0"/>
        <v>0</v>
      </c>
      <c r="L63" s="162"/>
    </row>
    <row r="64" spans="2:12" ht="30" customHeight="1" x14ac:dyDescent="0.3">
      <c r="B64" s="33" t="str">
        <f t="shared" si="4"/>
        <v>LPerm</v>
      </c>
      <c r="C64" s="1">
        <f>IF(ISTEXT(D64),MAX($C$4:$C63)+1,"")</f>
        <v>57</v>
      </c>
      <c r="D64" s="159" t="s">
        <v>11</v>
      </c>
      <c r="E64" s="40" t="s">
        <v>1310</v>
      </c>
      <c r="F64" s="70" t="s">
        <v>43</v>
      </c>
      <c r="G64" s="25"/>
      <c r="H64" s="75"/>
      <c r="I64" s="29">
        <f t="shared" si="1"/>
        <v>1</v>
      </c>
      <c r="J64" s="26">
        <f t="shared" si="2"/>
        <v>0</v>
      </c>
      <c r="K64" s="74">
        <f t="shared" si="0"/>
        <v>0</v>
      </c>
      <c r="L64" s="162"/>
    </row>
    <row r="65" spans="2:12" ht="30" customHeight="1" x14ac:dyDescent="0.3">
      <c r="B65" s="33" t="str">
        <f t="shared" si="4"/>
        <v>LPerm</v>
      </c>
      <c r="C65" s="1">
        <f>IF(ISTEXT(D65),MAX($C$4:$C64)+1,"")</f>
        <v>58</v>
      </c>
      <c r="D65" s="159" t="s">
        <v>11</v>
      </c>
      <c r="E65" s="65" t="s">
        <v>1311</v>
      </c>
      <c r="F65" s="70" t="s">
        <v>43</v>
      </c>
      <c r="G65" s="25"/>
      <c r="H65" s="75"/>
      <c r="I65" s="29">
        <f t="shared" si="1"/>
        <v>1</v>
      </c>
      <c r="J65" s="26">
        <f t="shared" si="2"/>
        <v>0</v>
      </c>
      <c r="K65" s="74">
        <f t="shared" si="0"/>
        <v>0</v>
      </c>
      <c r="L65" s="162"/>
    </row>
    <row r="66" spans="2:12" ht="10.95" customHeight="1" x14ac:dyDescent="0.3">
      <c r="E66" s="46"/>
    </row>
    <row r="67" spans="2:12" hidden="1" x14ac:dyDescent="0.3">
      <c r="E67" s="46"/>
    </row>
    <row r="68" spans="2:12" hidden="1" x14ac:dyDescent="0.3">
      <c r="E68" s="46"/>
    </row>
    <row r="69" spans="2:12" hidden="1" x14ac:dyDescent="0.3">
      <c r="E69" s="46"/>
    </row>
    <row r="70" spans="2:12" hidden="1" x14ac:dyDescent="0.3">
      <c r="E70" s="46"/>
    </row>
    <row r="71" spans="2:12" hidden="1" x14ac:dyDescent="0.3">
      <c r="E71" s="46"/>
    </row>
    <row r="72" spans="2:12" hidden="1" x14ac:dyDescent="0.3">
      <c r="E72" s="46"/>
    </row>
    <row r="73" spans="2:12" hidden="1" x14ac:dyDescent="0.3">
      <c r="E73" s="46"/>
    </row>
    <row r="74" spans="2:12" hidden="1" x14ac:dyDescent="0.3">
      <c r="E74" s="46"/>
    </row>
    <row r="75" spans="2:12" hidden="1" x14ac:dyDescent="0.3">
      <c r="E75" s="46"/>
    </row>
    <row r="76" spans="2:12" hidden="1" x14ac:dyDescent="0.3">
      <c r="E76" s="46"/>
    </row>
    <row r="77" spans="2:12" hidden="1" x14ac:dyDescent="0.3">
      <c r="E77" s="46"/>
    </row>
    <row r="78" spans="2:12" hidden="1" x14ac:dyDescent="0.3">
      <c r="E78" s="46"/>
    </row>
    <row r="79" spans="2:12" hidden="1" x14ac:dyDescent="0.3">
      <c r="E79" s="46"/>
    </row>
    <row r="80" spans="2:12" hidden="1" x14ac:dyDescent="0.3">
      <c r="E80" s="46"/>
    </row>
    <row r="81" spans="5:5" hidden="1" x14ac:dyDescent="0.3">
      <c r="E81" s="46"/>
    </row>
    <row r="82" spans="5:5" hidden="1" x14ac:dyDescent="0.3">
      <c r="E82" s="46"/>
    </row>
    <row r="83" spans="5:5" hidden="1" x14ac:dyDescent="0.3">
      <c r="E83" s="46"/>
    </row>
    <row r="84" spans="5:5" hidden="1" x14ac:dyDescent="0.3">
      <c r="E84" s="46"/>
    </row>
    <row r="85" spans="5:5" hidden="1" x14ac:dyDescent="0.3">
      <c r="E85" s="46"/>
    </row>
    <row r="86" spans="5:5" hidden="1" x14ac:dyDescent="0.3">
      <c r="E86" s="46"/>
    </row>
    <row r="87" spans="5:5" hidden="1" x14ac:dyDescent="0.3">
      <c r="E87" s="46"/>
    </row>
    <row r="88" spans="5:5" hidden="1" x14ac:dyDescent="0.3">
      <c r="E88" s="46"/>
    </row>
    <row r="89" spans="5:5" hidden="1" x14ac:dyDescent="0.3">
      <c r="E89" s="46"/>
    </row>
    <row r="90" spans="5:5" hidden="1" x14ac:dyDescent="0.3">
      <c r="E90" s="46"/>
    </row>
    <row r="91" spans="5:5" hidden="1" x14ac:dyDescent="0.3">
      <c r="E91" s="46"/>
    </row>
    <row r="92" spans="5:5" hidden="1" x14ac:dyDescent="0.3">
      <c r="E92" s="46"/>
    </row>
    <row r="93" spans="5:5" hidden="1" x14ac:dyDescent="0.3">
      <c r="E93" s="46"/>
    </row>
    <row r="94" spans="5:5" hidden="1" x14ac:dyDescent="0.3">
      <c r="E94" s="46"/>
    </row>
    <row r="95" spans="5:5" hidden="1" x14ac:dyDescent="0.3">
      <c r="E95" s="46"/>
    </row>
    <row r="96" spans="5:5" hidden="1" x14ac:dyDescent="0.3">
      <c r="E96" s="46"/>
    </row>
    <row r="97" spans="5:5" hidden="1" x14ac:dyDescent="0.3">
      <c r="E97" s="46"/>
    </row>
    <row r="98" spans="5:5" hidden="1" x14ac:dyDescent="0.3">
      <c r="E98" s="46"/>
    </row>
    <row r="99" spans="5:5" hidden="1" x14ac:dyDescent="0.3">
      <c r="E99" s="46"/>
    </row>
    <row r="100" spans="5:5" hidden="1" x14ac:dyDescent="0.3">
      <c r="E100" s="46"/>
    </row>
    <row r="101" spans="5:5" hidden="1" x14ac:dyDescent="0.3">
      <c r="E101" s="46"/>
    </row>
    <row r="102" spans="5:5" hidden="1" x14ac:dyDescent="0.3">
      <c r="E102" s="46"/>
    </row>
    <row r="103" spans="5:5" hidden="1" x14ac:dyDescent="0.3">
      <c r="E103" s="46"/>
    </row>
    <row r="104" spans="5:5" hidden="1" x14ac:dyDescent="0.3">
      <c r="E104" s="46"/>
    </row>
    <row r="105" spans="5:5" hidden="1" x14ac:dyDescent="0.3">
      <c r="E105" s="46"/>
    </row>
    <row r="106" spans="5:5" hidden="1" x14ac:dyDescent="0.3">
      <c r="E106" s="46"/>
    </row>
    <row r="107" spans="5:5" hidden="1" x14ac:dyDescent="0.3">
      <c r="E107" s="46"/>
    </row>
    <row r="108" spans="5:5" hidden="1" x14ac:dyDescent="0.3">
      <c r="E108" s="46"/>
    </row>
    <row r="109" spans="5:5" hidden="1" x14ac:dyDescent="0.3">
      <c r="E109" s="46"/>
    </row>
    <row r="110" spans="5:5" hidden="1" x14ac:dyDescent="0.3">
      <c r="E110" s="46"/>
    </row>
    <row r="111" spans="5:5" hidden="1" x14ac:dyDescent="0.3">
      <c r="E111" s="46"/>
    </row>
    <row r="112" spans="5:5" hidden="1" x14ac:dyDescent="0.3">
      <c r="E112" s="46"/>
    </row>
    <row r="113" spans="5:5" hidden="1" x14ac:dyDescent="0.3">
      <c r="E113" s="46"/>
    </row>
    <row r="114" spans="5:5" hidden="1" x14ac:dyDescent="0.3">
      <c r="E114" s="46"/>
    </row>
    <row r="115" spans="5:5" hidden="1" x14ac:dyDescent="0.3">
      <c r="E115" s="46"/>
    </row>
    <row r="116" spans="5:5" hidden="1" x14ac:dyDescent="0.3">
      <c r="E116" s="46"/>
    </row>
    <row r="117" spans="5:5" hidden="1" x14ac:dyDescent="0.3">
      <c r="E117" s="46"/>
    </row>
    <row r="118" spans="5:5" hidden="1" x14ac:dyDescent="0.3">
      <c r="E118" s="46"/>
    </row>
    <row r="119" spans="5:5" hidden="1" x14ac:dyDescent="0.3">
      <c r="E119" s="46"/>
    </row>
    <row r="120" spans="5:5" hidden="1" x14ac:dyDescent="0.3">
      <c r="E120" s="46"/>
    </row>
    <row r="121" spans="5:5" hidden="1" x14ac:dyDescent="0.3">
      <c r="E121" s="46"/>
    </row>
    <row r="122" spans="5:5" hidden="1" x14ac:dyDescent="0.3">
      <c r="E122" s="46"/>
    </row>
    <row r="123" spans="5:5" hidden="1" x14ac:dyDescent="0.3">
      <c r="E123" s="46"/>
    </row>
    <row r="124" spans="5:5" hidden="1" x14ac:dyDescent="0.3">
      <c r="E124" s="46"/>
    </row>
    <row r="125" spans="5:5" hidden="1" x14ac:dyDescent="0.3">
      <c r="E125" s="46"/>
    </row>
    <row r="126" spans="5:5" hidden="1" x14ac:dyDescent="0.3">
      <c r="E126" s="46"/>
    </row>
    <row r="127" spans="5:5" hidden="1" x14ac:dyDescent="0.3">
      <c r="E127" s="46"/>
    </row>
    <row r="128" spans="5:5" hidden="1" x14ac:dyDescent="0.3">
      <c r="E128" s="46"/>
    </row>
    <row r="129" spans="5:5" hidden="1" x14ac:dyDescent="0.3">
      <c r="E129" s="46"/>
    </row>
    <row r="130" spans="5:5" hidden="1" x14ac:dyDescent="0.3">
      <c r="E130" s="46"/>
    </row>
    <row r="131" spans="5:5" hidden="1" x14ac:dyDescent="0.3">
      <c r="E131" s="46"/>
    </row>
    <row r="132" spans="5:5" hidden="1" x14ac:dyDescent="0.3">
      <c r="E132" s="46"/>
    </row>
    <row r="133" spans="5:5" hidden="1" x14ac:dyDescent="0.3">
      <c r="E133" s="46"/>
    </row>
    <row r="134" spans="5:5" hidden="1" x14ac:dyDescent="0.3">
      <c r="E134" s="46"/>
    </row>
    <row r="135" spans="5:5" hidden="1" x14ac:dyDescent="0.3">
      <c r="E135" s="46"/>
    </row>
    <row r="136" spans="5:5" hidden="1" x14ac:dyDescent="0.3">
      <c r="E136" s="46"/>
    </row>
    <row r="137" spans="5:5" hidden="1" x14ac:dyDescent="0.3">
      <c r="E137" s="46"/>
    </row>
    <row r="138" spans="5:5" hidden="1" x14ac:dyDescent="0.3">
      <c r="E138" s="46"/>
    </row>
  </sheetData>
  <sheetProtection password="CC1B" sheet="1" objects="1" scenarios="1" selectLockedCells="1"/>
  <conditionalFormatting sqref="D4:D7 D9">
    <cfRule type="cellIs" dxfId="164" priority="52" operator="equal">
      <formula>"Important"</formula>
    </cfRule>
    <cfRule type="cellIs" dxfId="163" priority="53" operator="equal">
      <formula>"Crucial"</formula>
    </cfRule>
    <cfRule type="cellIs" dxfId="162" priority="54" operator="equal">
      <formula>"N/A"</formula>
    </cfRule>
  </conditionalFormatting>
  <conditionalFormatting sqref="D11:D37 D39 D41:D65">
    <cfRule type="cellIs" dxfId="161" priority="10" operator="equal">
      <formula>"Important"</formula>
    </cfRule>
    <cfRule type="cellIs" dxfId="160" priority="11" operator="equal">
      <formula>"Crucial"</formula>
    </cfRule>
    <cfRule type="cellIs" dxfId="159" priority="12" operator="equal">
      <formula>"N/A"</formula>
    </cfRule>
  </conditionalFormatting>
  <conditionalFormatting sqref="F4:F65">
    <cfRule type="cellIs" dxfId="158" priority="1" operator="equal">
      <formula>"Function Not Available"</formula>
    </cfRule>
    <cfRule type="cellIs" dxfId="157" priority="2" operator="equal">
      <formula>"Function Available"</formula>
    </cfRule>
    <cfRule type="cellIs" dxfId="156" priority="3" operator="equal">
      <formula>"Exception"</formula>
    </cfRule>
  </conditionalFormatting>
  <dataValidations count="3">
    <dataValidation type="list" allowBlank="1" showInputMessage="1" showErrorMessage="1" sqref="F4:F5" xr:uid="{00000000-0002-0000-1A00-000000000000}">
      <formula1>AvailabilityType</formula1>
    </dataValidation>
    <dataValidation type="list" allowBlank="1" showInputMessage="1" showErrorMessage="1" sqref="D4:D7 D9 D11:D37 D39 D41:D65" xr:uid="{00000000-0002-0000-1A00-000001000000}">
      <formula1>SpecType</formula1>
    </dataValidation>
    <dataValidation type="list" allowBlank="1" showInputMessage="1" showErrorMessage="1" errorTitle="Invalid specification type" error="Please enter a Specification type from the drop-down list." sqref="F6:F7 F9 F11:F37 F39 F41:F65" xr:uid="{00000000-0002-0000-1A00-000002000000}">
      <formula1>AvailabilityType</formula1>
    </dataValidation>
  </dataValidations>
  <pageMargins left="0.7" right="0.7" top="0.75" bottom="0.75" header="0.3" footer="0.3"/>
  <pageSetup scale="49" fitToHeight="0" orientation="portrait" r:id="rId1"/>
  <headerFooter>
    <oddHeader xml:space="preserve">&amp;CLos Alamos, NM
&amp;F&amp;R&amp;A
</oddHeader>
    <oddFooter>&amp;LTSSI Consulting LLC, October 2016&amp;CPage &amp;P of &amp;N</oddFooter>
  </headerFooter>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3">
    <tabColor rgb="FFFFCC00"/>
  </sheetPr>
  <dimension ref="A1:M183"/>
  <sheetViews>
    <sheetView showGridLines="0" zoomScale="90" zoomScaleNormal="90" zoomScalePageLayoutView="70" workbookViewId="0">
      <selection activeCell="F4" sqref="F4"/>
    </sheetView>
  </sheetViews>
  <sheetFormatPr defaultColWidth="0" defaultRowHeight="14.4" zeroHeight="1" x14ac:dyDescent="0.3"/>
  <cols>
    <col min="1" max="1" width="0.7773437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2" customWidth="1"/>
    <col min="14" max="16384" width="9.21875" hidden="1"/>
  </cols>
  <sheetData>
    <row r="1" spans="2:12" ht="4.95" customHeight="1" x14ac:dyDescent="0.3"/>
    <row r="2" spans="2:12" s="24" customFormat="1" ht="129" customHeight="1" thickBot="1" x14ac:dyDescent="0.3">
      <c r="B2" s="147" t="s">
        <v>44</v>
      </c>
      <c r="C2" s="148" t="s">
        <v>45</v>
      </c>
      <c r="D2" s="148" t="s">
        <v>46</v>
      </c>
      <c r="E2" s="148" t="s">
        <v>1312</v>
      </c>
      <c r="F2" s="148" t="s">
        <v>42</v>
      </c>
      <c r="G2" s="149" t="s">
        <v>48</v>
      </c>
      <c r="H2" s="149" t="s">
        <v>49</v>
      </c>
      <c r="I2" s="150" t="s">
        <v>50</v>
      </c>
      <c r="J2" s="150" t="s">
        <v>51</v>
      </c>
      <c r="K2" s="151" t="s">
        <v>14</v>
      </c>
      <c r="L2" s="152" t="s">
        <v>52</v>
      </c>
    </row>
    <row r="3" spans="2:12" ht="15.6" customHeight="1" thickBot="1" x14ac:dyDescent="0.35">
      <c r="B3" s="7" t="s">
        <v>1313</v>
      </c>
      <c r="C3" s="7"/>
      <c r="D3" s="7"/>
      <c r="E3" s="7"/>
      <c r="F3" s="7"/>
      <c r="G3" s="30" t="s">
        <v>54</v>
      </c>
      <c r="H3" s="6">
        <f>COUNTA(D4:D492)</f>
        <v>169</v>
      </c>
      <c r="I3" s="19"/>
      <c r="J3" s="20" t="s">
        <v>55</v>
      </c>
      <c r="K3" s="21">
        <f>SUM(K4:K492)</f>
        <v>0</v>
      </c>
      <c r="L3" s="7"/>
    </row>
    <row r="4" spans="2:12" ht="41.4" x14ac:dyDescent="0.3">
      <c r="B4" s="33" t="s">
        <v>1314</v>
      </c>
      <c r="C4" s="1">
        <v>1</v>
      </c>
      <c r="D4" s="192" t="s">
        <v>9</v>
      </c>
      <c r="E4" s="36" t="s">
        <v>1315</v>
      </c>
      <c r="F4" s="357" t="s">
        <v>43</v>
      </c>
      <c r="G4" s="358" t="s">
        <v>58</v>
      </c>
      <c r="H4" s="359">
        <f>COUNTIF(F4:F492,"Select from Drop Down")</f>
        <v>169</v>
      </c>
      <c r="I4" s="360">
        <f>VLOOKUP($D4,SpecData,2,FALSE)</f>
        <v>3</v>
      </c>
      <c r="J4" s="361">
        <f>VLOOKUP($F4,AvailabilityData,2,FALSE)</f>
        <v>0</v>
      </c>
      <c r="K4" s="362">
        <f>I4*J4</f>
        <v>0</v>
      </c>
      <c r="L4" s="162"/>
    </row>
    <row r="5" spans="2:12" ht="30" customHeight="1" x14ac:dyDescent="0.3">
      <c r="B5" s="33" t="str">
        <f>IF(C5="","",$B$4)</f>
        <v>LMLI</v>
      </c>
      <c r="C5" s="1">
        <v>2</v>
      </c>
      <c r="D5" s="192" t="s">
        <v>9</v>
      </c>
      <c r="E5" s="40" t="s">
        <v>1316</v>
      </c>
      <c r="F5" s="357" t="s">
        <v>43</v>
      </c>
      <c r="G5" s="358" t="s">
        <v>60</v>
      </c>
      <c r="H5" s="359">
        <f>COUNTIF(F4:F492,"Function Available")</f>
        <v>0</v>
      </c>
      <c r="I5" s="360">
        <f>VLOOKUP($D5,SpecData,2,FALSE)</f>
        <v>3</v>
      </c>
      <c r="J5" s="361">
        <f>VLOOKUP($F5,AvailabilityData,2,FALSE)</f>
        <v>0</v>
      </c>
      <c r="K5" s="362">
        <f>I5*J5</f>
        <v>0</v>
      </c>
      <c r="L5" s="162"/>
    </row>
    <row r="6" spans="2:12" ht="30" customHeight="1" x14ac:dyDescent="0.3">
      <c r="B6" s="33" t="str">
        <f t="shared" ref="B6:B15" si="0">IF(C6="","",$B$4)</f>
        <v>LMLI</v>
      </c>
      <c r="C6" s="1">
        <v>3</v>
      </c>
      <c r="D6" s="192" t="s">
        <v>11</v>
      </c>
      <c r="E6" s="293" t="s">
        <v>2442</v>
      </c>
      <c r="F6" s="357" t="s">
        <v>43</v>
      </c>
      <c r="G6" s="358" t="s">
        <v>63</v>
      </c>
      <c r="H6" s="365">
        <f>COUNTIF(F4:F492,"Function Not Available")</f>
        <v>0</v>
      </c>
      <c r="I6" s="360">
        <f t="shared" ref="I6:I12" si="1">VLOOKUP($D6,SpecData,2,FALSE)</f>
        <v>1</v>
      </c>
      <c r="J6" s="361">
        <f t="shared" ref="J6:J12" si="2">VLOOKUP($F6,AvailabilityData,2,FALSE)</f>
        <v>0</v>
      </c>
      <c r="K6" s="388">
        <f t="shared" ref="K6:K12" si="3">I6*J6</f>
        <v>0</v>
      </c>
      <c r="L6" s="162"/>
    </row>
    <row r="7" spans="2:12" ht="41.4" x14ac:dyDescent="0.3">
      <c r="B7" s="33" t="str">
        <f t="shared" si="0"/>
        <v>LMLI</v>
      </c>
      <c r="C7" s="1">
        <f>IF(ISTEXT(D7),MAX($C$6:$C6)+1,"")</f>
        <v>4</v>
      </c>
      <c r="D7" s="192" t="s">
        <v>9</v>
      </c>
      <c r="E7" s="36" t="s">
        <v>1317</v>
      </c>
      <c r="F7" s="357" t="s">
        <v>43</v>
      </c>
      <c r="G7" s="358" t="s">
        <v>65</v>
      </c>
      <c r="H7" s="365">
        <f>COUNTIF(F4:F492,"Exception")</f>
        <v>0</v>
      </c>
      <c r="I7" s="360">
        <f t="shared" si="1"/>
        <v>3</v>
      </c>
      <c r="J7" s="361">
        <f t="shared" si="2"/>
        <v>0</v>
      </c>
      <c r="K7" s="362">
        <f t="shared" si="3"/>
        <v>0</v>
      </c>
      <c r="L7" s="162"/>
    </row>
    <row r="8" spans="2:12" ht="55.2" x14ac:dyDescent="0.3">
      <c r="B8" s="33" t="str">
        <f t="shared" si="0"/>
        <v>LMLI</v>
      </c>
      <c r="C8" s="1">
        <f>IF(ISTEXT(D8),MAX($C$6:$C7)+1,"")</f>
        <v>5</v>
      </c>
      <c r="D8" s="192" t="s">
        <v>9</v>
      </c>
      <c r="E8" s="40" t="s">
        <v>1318</v>
      </c>
      <c r="F8" s="357" t="s">
        <v>43</v>
      </c>
      <c r="G8" s="358" t="s">
        <v>67</v>
      </c>
      <c r="H8" s="366">
        <f>COUNTIFS(D:D,"=Crucial",F:F,"=Select From Drop Down")</f>
        <v>26</v>
      </c>
      <c r="I8" s="360">
        <f t="shared" si="1"/>
        <v>3</v>
      </c>
      <c r="J8" s="361">
        <f t="shared" si="2"/>
        <v>0</v>
      </c>
      <c r="K8" s="388">
        <f t="shared" si="3"/>
        <v>0</v>
      </c>
      <c r="L8" s="162"/>
    </row>
    <row r="9" spans="2:12" ht="30" customHeight="1" x14ac:dyDescent="0.3">
      <c r="B9" s="33" t="str">
        <f t="shared" si="0"/>
        <v>LMLI</v>
      </c>
      <c r="C9" s="1">
        <f>IF(ISTEXT(D9),MAX($C$6:$C8)+1,"")</f>
        <v>6</v>
      </c>
      <c r="D9" s="192" t="s">
        <v>9</v>
      </c>
      <c r="E9" s="36" t="s">
        <v>1319</v>
      </c>
      <c r="F9" s="357" t="s">
        <v>43</v>
      </c>
      <c r="G9" s="358" t="s">
        <v>69</v>
      </c>
      <c r="H9" s="366">
        <f>COUNTIFS(D:D,"=Crucial",F:F,"=Function Available")</f>
        <v>0</v>
      </c>
      <c r="I9" s="360">
        <f t="shared" si="1"/>
        <v>3</v>
      </c>
      <c r="J9" s="361">
        <f t="shared" si="2"/>
        <v>0</v>
      </c>
      <c r="K9" s="388">
        <f t="shared" si="3"/>
        <v>0</v>
      </c>
      <c r="L9" s="162"/>
    </row>
    <row r="10" spans="2:12" ht="30" customHeight="1" x14ac:dyDescent="0.3">
      <c r="B10" s="33" t="str">
        <f t="shared" si="0"/>
        <v>LMLI</v>
      </c>
      <c r="C10" s="1">
        <f>IF(ISTEXT(D10),MAX($C$6:$C9)+1,"")</f>
        <v>7</v>
      </c>
      <c r="D10" s="192" t="s">
        <v>11</v>
      </c>
      <c r="E10" s="36" t="s">
        <v>1320</v>
      </c>
      <c r="F10" s="357" t="s">
        <v>43</v>
      </c>
      <c r="G10" s="358" t="s">
        <v>71</v>
      </c>
      <c r="H10" s="366">
        <f>COUNTIFS(D:D,"=Crucial",F:F,"=Function Not Available")</f>
        <v>0</v>
      </c>
      <c r="I10" s="360">
        <f t="shared" si="1"/>
        <v>1</v>
      </c>
      <c r="J10" s="361">
        <f t="shared" si="2"/>
        <v>0</v>
      </c>
      <c r="K10" s="388">
        <f t="shared" si="3"/>
        <v>0</v>
      </c>
      <c r="L10" s="162"/>
    </row>
    <row r="11" spans="2:12" ht="30" customHeight="1" x14ac:dyDescent="0.3">
      <c r="B11" s="33" t="str">
        <f t="shared" si="0"/>
        <v>LMLI</v>
      </c>
      <c r="C11" s="1">
        <f>IF(ISTEXT(D11),MAX($C$6:$C10)+1,"")</f>
        <v>8</v>
      </c>
      <c r="D11" s="192" t="s">
        <v>11</v>
      </c>
      <c r="E11" s="36" t="s">
        <v>1321</v>
      </c>
      <c r="F11" s="357" t="s">
        <v>43</v>
      </c>
      <c r="G11" s="389" t="s">
        <v>73</v>
      </c>
      <c r="H11" s="390">
        <f>COUNTIFS(D:D,"=Crucial",F:F,"=Exception")</f>
        <v>0</v>
      </c>
      <c r="I11" s="360">
        <f t="shared" si="1"/>
        <v>1</v>
      </c>
      <c r="J11" s="361">
        <f t="shared" si="2"/>
        <v>0</v>
      </c>
      <c r="K11" s="388">
        <f t="shared" si="3"/>
        <v>0</v>
      </c>
      <c r="L11" s="163"/>
    </row>
    <row r="12" spans="2:12" ht="30" customHeight="1" x14ac:dyDescent="0.3">
      <c r="B12" s="33" t="str">
        <f t="shared" si="0"/>
        <v>LMLI</v>
      </c>
      <c r="C12" s="1">
        <f>IF(ISTEXT(D12),MAX($C$6:$C11)+1,"")</f>
        <v>9</v>
      </c>
      <c r="D12" s="192" t="s">
        <v>11</v>
      </c>
      <c r="E12" s="294" t="s">
        <v>1322</v>
      </c>
      <c r="F12" s="357" t="s">
        <v>43</v>
      </c>
      <c r="G12" s="358" t="s">
        <v>75</v>
      </c>
      <c r="H12" s="366">
        <f>COUNTIFS(D:D,"=Important",F:F,"=Select From Drop Down")</f>
        <v>4</v>
      </c>
      <c r="I12" s="360">
        <f t="shared" si="1"/>
        <v>1</v>
      </c>
      <c r="J12" s="361">
        <f t="shared" si="2"/>
        <v>0</v>
      </c>
      <c r="K12" s="388">
        <f t="shared" si="3"/>
        <v>0</v>
      </c>
      <c r="L12" s="162"/>
    </row>
    <row r="13" spans="2:12" ht="30" customHeight="1" x14ac:dyDescent="0.3">
      <c r="B13" s="35" t="str">
        <f>IF(C13="","",$B$5)</f>
        <v/>
      </c>
      <c r="C13" s="35" t="str">
        <f>IF(ISTEXT(D13),MAX($C$7:$C12)+1,"")</f>
        <v/>
      </c>
      <c r="D13" s="2"/>
      <c r="E13" s="265" t="s">
        <v>1323</v>
      </c>
      <c r="F13" s="86"/>
      <c r="G13" s="28"/>
      <c r="H13" s="28"/>
      <c r="I13" s="28"/>
      <c r="J13" s="28"/>
      <c r="K13" s="28"/>
      <c r="L13" s="28"/>
    </row>
    <row r="14" spans="2:12" ht="30" customHeight="1" x14ac:dyDescent="0.3">
      <c r="B14" s="33" t="str">
        <f t="shared" si="0"/>
        <v>LMLI</v>
      </c>
      <c r="C14" s="1">
        <f>IF(ISTEXT(D14),MAX($C$6:$C12)+1,"")</f>
        <v>10</v>
      </c>
      <c r="D14" s="192" t="s">
        <v>9</v>
      </c>
      <c r="E14" s="295" t="s">
        <v>373</v>
      </c>
      <c r="F14" s="357" t="s">
        <v>43</v>
      </c>
      <c r="G14" s="389" t="s">
        <v>77</v>
      </c>
      <c r="H14" s="390">
        <f>COUNTIFS(D:D,"=Important",F:F,"=Function Available")</f>
        <v>0</v>
      </c>
      <c r="I14" s="360">
        <f t="shared" ref="I14:I79" si="4">VLOOKUP($D14,SpecData,2,FALSE)</f>
        <v>3</v>
      </c>
      <c r="J14" s="361">
        <f t="shared" ref="J14:J79" si="5">VLOOKUP($F14,AvailabilityData,2,FALSE)</f>
        <v>0</v>
      </c>
      <c r="K14" s="388">
        <f t="shared" ref="K14:K21" si="6">I14*J14</f>
        <v>0</v>
      </c>
      <c r="L14" s="164"/>
    </row>
    <row r="15" spans="2:12" ht="30" customHeight="1" x14ac:dyDescent="0.3">
      <c r="B15" s="33" t="str">
        <f t="shared" si="0"/>
        <v>LMLI</v>
      </c>
      <c r="C15" s="1">
        <f>IF(ISTEXT(D15),MAX($C$6:$C14)+1,"")</f>
        <v>11</v>
      </c>
      <c r="D15" s="192" t="s">
        <v>11</v>
      </c>
      <c r="E15" s="295" t="s">
        <v>1324</v>
      </c>
      <c r="F15" s="357" t="s">
        <v>43</v>
      </c>
      <c r="G15" s="358" t="s">
        <v>80</v>
      </c>
      <c r="H15" s="366">
        <f>COUNTIFS(D:D,"=Important",F:F,"=Function Not Available")</f>
        <v>0</v>
      </c>
      <c r="I15" s="360">
        <f t="shared" si="4"/>
        <v>1</v>
      </c>
      <c r="J15" s="361">
        <f t="shared" si="5"/>
        <v>0</v>
      </c>
      <c r="K15" s="388">
        <f t="shared" si="6"/>
        <v>0</v>
      </c>
      <c r="L15" s="162"/>
    </row>
    <row r="16" spans="2:12" ht="30" customHeight="1" x14ac:dyDescent="0.3">
      <c r="B16" s="33" t="str">
        <f t="shared" ref="B16:B21" si="7">IF(C16="","",$B$4)</f>
        <v>LMLI</v>
      </c>
      <c r="C16" s="1">
        <f>IF(ISTEXT(D16),MAX($C$6:$C15)+1,"")</f>
        <v>12</v>
      </c>
      <c r="D16" s="192" t="s">
        <v>9</v>
      </c>
      <c r="E16" s="295" t="s">
        <v>1325</v>
      </c>
      <c r="F16" s="357" t="s">
        <v>43</v>
      </c>
      <c r="G16" s="358" t="s">
        <v>82</v>
      </c>
      <c r="H16" s="399">
        <f>COUNTIFS(D:D,"=Important",F:F,"=Exception")</f>
        <v>0</v>
      </c>
      <c r="I16" s="360">
        <f t="shared" si="4"/>
        <v>3</v>
      </c>
      <c r="J16" s="361">
        <f t="shared" si="5"/>
        <v>0</v>
      </c>
      <c r="K16" s="388">
        <f t="shared" si="6"/>
        <v>0</v>
      </c>
      <c r="L16" s="162"/>
    </row>
    <row r="17" spans="2:12" ht="30" customHeight="1" x14ac:dyDescent="0.3">
      <c r="B17" s="33" t="str">
        <f t="shared" si="7"/>
        <v>LMLI</v>
      </c>
      <c r="C17" s="1">
        <f>IF(ISTEXT(D17),MAX($C$6:$C16)+1,"")</f>
        <v>13</v>
      </c>
      <c r="D17" s="192" t="s">
        <v>9</v>
      </c>
      <c r="E17" s="295" t="s">
        <v>1326</v>
      </c>
      <c r="F17" s="357" t="s">
        <v>43</v>
      </c>
      <c r="G17" s="358" t="s">
        <v>84</v>
      </c>
      <c r="H17" s="399">
        <f>COUNTIFS(D:D,"=Minimal",F:F,"=Select From Drop Down")</f>
        <v>139</v>
      </c>
      <c r="I17" s="360">
        <f t="shared" si="4"/>
        <v>3</v>
      </c>
      <c r="J17" s="361">
        <f t="shared" si="5"/>
        <v>0</v>
      </c>
      <c r="K17" s="388">
        <f t="shared" si="6"/>
        <v>0</v>
      </c>
      <c r="L17" s="162"/>
    </row>
    <row r="18" spans="2:12" ht="30" customHeight="1" x14ac:dyDescent="0.3">
      <c r="B18" s="33" t="str">
        <f t="shared" si="7"/>
        <v>LMLI</v>
      </c>
      <c r="C18" s="1">
        <f>IF(ISTEXT(D18),MAX($C$6:$C17)+1,"")</f>
        <v>14</v>
      </c>
      <c r="D18" s="192" t="s">
        <v>9</v>
      </c>
      <c r="E18" s="295" t="s">
        <v>1327</v>
      </c>
      <c r="F18" s="357" t="s">
        <v>43</v>
      </c>
      <c r="G18" s="358" t="s">
        <v>86</v>
      </c>
      <c r="H18" s="399">
        <f>COUNTIFS(D:D,"=Minimal",F:F,"=Function Available")</f>
        <v>0</v>
      </c>
      <c r="I18" s="360">
        <f t="shared" si="4"/>
        <v>3</v>
      </c>
      <c r="J18" s="361">
        <f t="shared" si="5"/>
        <v>0</v>
      </c>
      <c r="K18" s="388">
        <f t="shared" si="6"/>
        <v>0</v>
      </c>
      <c r="L18" s="162"/>
    </row>
    <row r="19" spans="2:12" ht="30" customHeight="1" x14ac:dyDescent="0.3">
      <c r="B19" s="33" t="str">
        <f t="shared" si="7"/>
        <v>LMLI</v>
      </c>
      <c r="C19" s="1">
        <f>IF(ISTEXT(D19),MAX($C$6:$C18)+1,"")</f>
        <v>15</v>
      </c>
      <c r="D19" s="192" t="s">
        <v>11</v>
      </c>
      <c r="E19" s="295" t="s">
        <v>1328</v>
      </c>
      <c r="F19" s="357" t="s">
        <v>43</v>
      </c>
      <c r="G19" s="358" t="s">
        <v>87</v>
      </c>
      <c r="H19" s="399">
        <f>COUNTIFS(D:D,"=Minimal",F:F,"=Function Not Available")</f>
        <v>0</v>
      </c>
      <c r="I19" s="360">
        <f t="shared" si="4"/>
        <v>1</v>
      </c>
      <c r="J19" s="361">
        <f t="shared" si="5"/>
        <v>0</v>
      </c>
      <c r="K19" s="388">
        <f t="shared" si="6"/>
        <v>0</v>
      </c>
      <c r="L19" s="162"/>
    </row>
    <row r="20" spans="2:12" ht="30" customHeight="1" x14ac:dyDescent="0.3">
      <c r="B20" s="33" t="str">
        <f t="shared" si="7"/>
        <v>LMLI</v>
      </c>
      <c r="C20" s="1">
        <f>IF(ISTEXT(D20),MAX($C$6:$C19)+1,"")</f>
        <v>16</v>
      </c>
      <c r="D20" s="192" t="s">
        <v>9</v>
      </c>
      <c r="E20" s="295" t="s">
        <v>1329</v>
      </c>
      <c r="F20" s="357" t="s">
        <v>43</v>
      </c>
      <c r="G20" s="358" t="s">
        <v>88</v>
      </c>
      <c r="H20" s="399">
        <f>COUNTIFS(D:D,"=Minimal",F:F,"=Exception")</f>
        <v>0</v>
      </c>
      <c r="I20" s="360">
        <f t="shared" si="4"/>
        <v>3</v>
      </c>
      <c r="J20" s="361">
        <f t="shared" si="5"/>
        <v>0</v>
      </c>
      <c r="K20" s="393">
        <f t="shared" si="6"/>
        <v>0</v>
      </c>
      <c r="L20" s="162"/>
    </row>
    <row r="21" spans="2:12" ht="30" customHeight="1" x14ac:dyDescent="0.3">
      <c r="B21" s="33" t="str">
        <f t="shared" si="7"/>
        <v>LMLI</v>
      </c>
      <c r="C21" s="1">
        <f>IF(ISTEXT(D21),MAX($C$6:$C20)+1,"")</f>
        <v>17</v>
      </c>
      <c r="D21" s="192" t="s">
        <v>9</v>
      </c>
      <c r="E21" s="39" t="s">
        <v>1330</v>
      </c>
      <c r="F21" s="357" t="s">
        <v>43</v>
      </c>
      <c r="G21" s="358"/>
      <c r="H21" s="399"/>
      <c r="I21" s="360">
        <f t="shared" si="4"/>
        <v>3</v>
      </c>
      <c r="J21" s="361">
        <f t="shared" si="5"/>
        <v>0</v>
      </c>
      <c r="K21" s="393">
        <f t="shared" si="6"/>
        <v>0</v>
      </c>
      <c r="L21" s="162"/>
    </row>
    <row r="22" spans="2:12" ht="30" customHeight="1" x14ac:dyDescent="0.3">
      <c r="B22" s="33" t="str">
        <f t="shared" ref="B22:B87" si="8">IF(C22="","",$B$4)</f>
        <v>LMLI</v>
      </c>
      <c r="C22" s="1">
        <f>IF(ISTEXT(D22),MAX($C$6:$C21)+1,"")</f>
        <v>18</v>
      </c>
      <c r="D22" s="192" t="s">
        <v>9</v>
      </c>
      <c r="E22" s="39" t="s">
        <v>1331</v>
      </c>
      <c r="F22" s="357" t="s">
        <v>43</v>
      </c>
      <c r="G22" s="358"/>
      <c r="H22" s="399"/>
      <c r="I22" s="360">
        <f t="shared" si="4"/>
        <v>3</v>
      </c>
      <c r="J22" s="361">
        <f t="shared" si="5"/>
        <v>0</v>
      </c>
      <c r="K22" s="393">
        <f t="shared" ref="K22:K87" si="9">I22*J22</f>
        <v>0</v>
      </c>
      <c r="L22" s="162"/>
    </row>
    <row r="23" spans="2:12" ht="30" customHeight="1" x14ac:dyDescent="0.3">
      <c r="B23" s="33" t="str">
        <f t="shared" si="8"/>
        <v>LMLI</v>
      </c>
      <c r="C23" s="1">
        <f>IF(ISTEXT(D23),MAX($C$6:$C22)+1,"")</f>
        <v>19</v>
      </c>
      <c r="D23" s="192" t="s">
        <v>9</v>
      </c>
      <c r="E23" s="39" t="s">
        <v>1332</v>
      </c>
      <c r="F23" s="357" t="s">
        <v>43</v>
      </c>
      <c r="G23" s="358"/>
      <c r="H23" s="399"/>
      <c r="I23" s="360">
        <f t="shared" si="4"/>
        <v>3</v>
      </c>
      <c r="J23" s="361">
        <f t="shared" si="5"/>
        <v>0</v>
      </c>
      <c r="K23" s="393">
        <f t="shared" si="9"/>
        <v>0</v>
      </c>
      <c r="L23" s="162"/>
    </row>
    <row r="24" spans="2:12" ht="30" customHeight="1" x14ac:dyDescent="0.3">
      <c r="B24" s="33" t="str">
        <f t="shared" si="8"/>
        <v>LMLI</v>
      </c>
      <c r="C24" s="1">
        <f>IF(ISTEXT(D24),MAX($C$6:$C23)+1,"")</f>
        <v>20</v>
      </c>
      <c r="D24" s="192" t="s">
        <v>11</v>
      </c>
      <c r="E24" s="295" t="s">
        <v>1333</v>
      </c>
      <c r="F24" s="357" t="s">
        <v>43</v>
      </c>
      <c r="G24" s="358"/>
      <c r="H24" s="399"/>
      <c r="I24" s="360">
        <f t="shared" si="4"/>
        <v>1</v>
      </c>
      <c r="J24" s="361">
        <f t="shared" si="5"/>
        <v>0</v>
      </c>
      <c r="K24" s="393">
        <f t="shared" si="9"/>
        <v>0</v>
      </c>
      <c r="L24" s="162"/>
    </row>
    <row r="25" spans="2:12" ht="30" customHeight="1" x14ac:dyDescent="0.3">
      <c r="B25" s="33" t="str">
        <f t="shared" si="8"/>
        <v>LMLI</v>
      </c>
      <c r="C25" s="1">
        <f>IF(ISTEXT(D25),MAX($C$6:$C24)+1,"")</f>
        <v>21</v>
      </c>
      <c r="D25" s="192" t="s">
        <v>11</v>
      </c>
      <c r="E25" s="295" t="s">
        <v>1334</v>
      </c>
      <c r="F25" s="357" t="s">
        <v>43</v>
      </c>
      <c r="G25" s="358"/>
      <c r="H25" s="399"/>
      <c r="I25" s="360">
        <f t="shared" si="4"/>
        <v>1</v>
      </c>
      <c r="J25" s="361">
        <f t="shared" si="5"/>
        <v>0</v>
      </c>
      <c r="K25" s="393">
        <f t="shared" si="9"/>
        <v>0</v>
      </c>
      <c r="L25" s="162"/>
    </row>
    <row r="26" spans="2:12" ht="30" customHeight="1" x14ac:dyDescent="0.3">
      <c r="B26" s="33" t="str">
        <f t="shared" si="8"/>
        <v>LMLI</v>
      </c>
      <c r="C26" s="1">
        <f>IF(ISTEXT(D26),MAX($C$6:$C25)+1,"")</f>
        <v>22</v>
      </c>
      <c r="D26" s="192" t="s">
        <v>11</v>
      </c>
      <c r="E26" s="295" t="s">
        <v>1335</v>
      </c>
      <c r="F26" s="357" t="s">
        <v>43</v>
      </c>
      <c r="G26" s="358"/>
      <c r="H26" s="399"/>
      <c r="I26" s="360">
        <f t="shared" si="4"/>
        <v>1</v>
      </c>
      <c r="J26" s="361">
        <f t="shared" si="5"/>
        <v>0</v>
      </c>
      <c r="K26" s="393">
        <f t="shared" si="9"/>
        <v>0</v>
      </c>
      <c r="L26" s="162"/>
    </row>
    <row r="27" spans="2:12" ht="30" customHeight="1" x14ac:dyDescent="0.3">
      <c r="B27" s="33" t="str">
        <f t="shared" si="8"/>
        <v>LMLI</v>
      </c>
      <c r="C27" s="1">
        <f>IF(ISTEXT(D27),MAX($C$6:$C26)+1,"")</f>
        <v>23</v>
      </c>
      <c r="D27" s="192" t="s">
        <v>9</v>
      </c>
      <c r="E27" s="295" t="s">
        <v>1336</v>
      </c>
      <c r="F27" s="357" t="s">
        <v>43</v>
      </c>
      <c r="G27" s="358"/>
      <c r="H27" s="399"/>
      <c r="I27" s="360">
        <f t="shared" si="4"/>
        <v>3</v>
      </c>
      <c r="J27" s="361">
        <f t="shared" si="5"/>
        <v>0</v>
      </c>
      <c r="K27" s="393">
        <f t="shared" si="9"/>
        <v>0</v>
      </c>
      <c r="L27" s="162"/>
    </row>
    <row r="28" spans="2:12" ht="30" customHeight="1" x14ac:dyDescent="0.3">
      <c r="B28" s="33" t="str">
        <f t="shared" si="8"/>
        <v>LMLI</v>
      </c>
      <c r="C28" s="1">
        <f>IF(ISTEXT(D28),MAX($C$6:$C27)+1,"")</f>
        <v>24</v>
      </c>
      <c r="D28" s="192" t="s">
        <v>11</v>
      </c>
      <c r="E28" s="295" t="s">
        <v>1337</v>
      </c>
      <c r="F28" s="357" t="s">
        <v>43</v>
      </c>
      <c r="G28" s="358"/>
      <c r="H28" s="399"/>
      <c r="I28" s="360">
        <f t="shared" si="4"/>
        <v>1</v>
      </c>
      <c r="J28" s="361">
        <f t="shared" si="5"/>
        <v>0</v>
      </c>
      <c r="K28" s="393">
        <f t="shared" si="9"/>
        <v>0</v>
      </c>
      <c r="L28" s="162"/>
    </row>
    <row r="29" spans="2:12" ht="30" customHeight="1" x14ac:dyDescent="0.3">
      <c r="B29" s="33" t="str">
        <f t="shared" si="8"/>
        <v>LMLI</v>
      </c>
      <c r="C29" s="1">
        <f>IF(ISTEXT(D29),MAX($C$6:$C28)+1,"")</f>
        <v>25</v>
      </c>
      <c r="D29" s="192" t="s">
        <v>11</v>
      </c>
      <c r="E29" s="295" t="s">
        <v>1338</v>
      </c>
      <c r="F29" s="357" t="s">
        <v>43</v>
      </c>
      <c r="G29" s="358"/>
      <c r="H29" s="399"/>
      <c r="I29" s="360">
        <f t="shared" si="4"/>
        <v>1</v>
      </c>
      <c r="J29" s="361">
        <f t="shared" si="5"/>
        <v>0</v>
      </c>
      <c r="K29" s="393">
        <f t="shared" si="9"/>
        <v>0</v>
      </c>
      <c r="L29" s="162"/>
    </row>
    <row r="30" spans="2:12" ht="30" customHeight="1" x14ac:dyDescent="0.3">
      <c r="B30" s="33" t="str">
        <f t="shared" si="8"/>
        <v>LMLI</v>
      </c>
      <c r="C30" s="1">
        <f>IF(ISTEXT(D30),MAX($C$6:$C29)+1,"")</f>
        <v>26</v>
      </c>
      <c r="D30" s="192" t="s">
        <v>11</v>
      </c>
      <c r="E30" s="295" t="s">
        <v>1339</v>
      </c>
      <c r="F30" s="357" t="s">
        <v>43</v>
      </c>
      <c r="G30" s="358"/>
      <c r="H30" s="399"/>
      <c r="I30" s="360">
        <f t="shared" si="4"/>
        <v>1</v>
      </c>
      <c r="J30" s="361">
        <f t="shared" si="5"/>
        <v>0</v>
      </c>
      <c r="K30" s="393">
        <f t="shared" si="9"/>
        <v>0</v>
      </c>
      <c r="L30" s="162"/>
    </row>
    <row r="31" spans="2:12" ht="30" customHeight="1" x14ac:dyDescent="0.3">
      <c r="B31" s="33" t="str">
        <f t="shared" si="8"/>
        <v>LMLI</v>
      </c>
      <c r="C31" s="1">
        <f>IF(ISTEXT(D31),MAX($C$6:$C30)+1,"")</f>
        <v>27</v>
      </c>
      <c r="D31" s="192" t="s">
        <v>11</v>
      </c>
      <c r="E31" s="295" t="s">
        <v>1340</v>
      </c>
      <c r="F31" s="357" t="s">
        <v>43</v>
      </c>
      <c r="G31" s="358"/>
      <c r="H31" s="399"/>
      <c r="I31" s="360">
        <f t="shared" si="4"/>
        <v>1</v>
      </c>
      <c r="J31" s="361">
        <f t="shared" si="5"/>
        <v>0</v>
      </c>
      <c r="K31" s="393">
        <f t="shared" si="9"/>
        <v>0</v>
      </c>
      <c r="L31" s="162"/>
    </row>
    <row r="32" spans="2:12" ht="30" customHeight="1" x14ac:dyDescent="0.3">
      <c r="B32" s="33" t="str">
        <f t="shared" si="8"/>
        <v>LMLI</v>
      </c>
      <c r="C32" s="1">
        <f>IF(ISTEXT(D32),MAX($C$6:$C31)+1,"")</f>
        <v>28</v>
      </c>
      <c r="D32" s="192" t="s">
        <v>11</v>
      </c>
      <c r="E32" s="295" t="s">
        <v>1341</v>
      </c>
      <c r="F32" s="357" t="s">
        <v>43</v>
      </c>
      <c r="G32" s="358"/>
      <c r="H32" s="399"/>
      <c r="I32" s="360">
        <f t="shared" si="4"/>
        <v>1</v>
      </c>
      <c r="J32" s="361">
        <f t="shared" si="5"/>
        <v>0</v>
      </c>
      <c r="K32" s="393">
        <f t="shared" si="9"/>
        <v>0</v>
      </c>
      <c r="L32" s="162"/>
    </row>
    <row r="33" spans="2:12" ht="30" customHeight="1" x14ac:dyDescent="0.3">
      <c r="B33" s="33" t="str">
        <f t="shared" si="8"/>
        <v>LMLI</v>
      </c>
      <c r="C33" s="1">
        <f>IF(ISTEXT(D33),MAX($C$6:$C32)+1,"")</f>
        <v>29</v>
      </c>
      <c r="D33" s="192" t="s">
        <v>11</v>
      </c>
      <c r="E33" s="295" t="s">
        <v>1342</v>
      </c>
      <c r="F33" s="357" t="s">
        <v>43</v>
      </c>
      <c r="G33" s="358"/>
      <c r="H33" s="399"/>
      <c r="I33" s="360">
        <f t="shared" si="4"/>
        <v>1</v>
      </c>
      <c r="J33" s="361">
        <f t="shared" si="5"/>
        <v>0</v>
      </c>
      <c r="K33" s="393">
        <f t="shared" si="9"/>
        <v>0</v>
      </c>
      <c r="L33" s="162"/>
    </row>
    <row r="34" spans="2:12" ht="30" customHeight="1" x14ac:dyDescent="0.3">
      <c r="B34" s="33" t="str">
        <f t="shared" si="8"/>
        <v>LMLI</v>
      </c>
      <c r="C34" s="1">
        <f>IF(ISTEXT(D34),MAX($C$6:$C33)+1,"")</f>
        <v>30</v>
      </c>
      <c r="D34" s="192" t="s">
        <v>11</v>
      </c>
      <c r="E34" s="295" t="s">
        <v>1343</v>
      </c>
      <c r="F34" s="357" t="s">
        <v>43</v>
      </c>
      <c r="G34" s="358"/>
      <c r="H34" s="399"/>
      <c r="I34" s="360">
        <f t="shared" si="4"/>
        <v>1</v>
      </c>
      <c r="J34" s="361">
        <f t="shared" si="5"/>
        <v>0</v>
      </c>
      <c r="K34" s="393">
        <f t="shared" si="9"/>
        <v>0</v>
      </c>
      <c r="L34" s="162"/>
    </row>
    <row r="35" spans="2:12" ht="30" customHeight="1" x14ac:dyDescent="0.3">
      <c r="B35" s="33" t="str">
        <f t="shared" si="8"/>
        <v>LMLI</v>
      </c>
      <c r="C35" s="1">
        <f>IF(ISTEXT(D35),MAX($C$6:$C34)+1,"")</f>
        <v>31</v>
      </c>
      <c r="D35" s="192" t="s">
        <v>11</v>
      </c>
      <c r="E35" s="295" t="s">
        <v>1344</v>
      </c>
      <c r="F35" s="357" t="s">
        <v>43</v>
      </c>
      <c r="G35" s="358"/>
      <c r="H35" s="399"/>
      <c r="I35" s="360">
        <f t="shared" si="4"/>
        <v>1</v>
      </c>
      <c r="J35" s="361">
        <f t="shared" si="5"/>
        <v>0</v>
      </c>
      <c r="K35" s="393">
        <f t="shared" si="9"/>
        <v>0</v>
      </c>
      <c r="L35" s="162"/>
    </row>
    <row r="36" spans="2:12" ht="30" customHeight="1" x14ac:dyDescent="0.3">
      <c r="B36" s="33" t="str">
        <f t="shared" si="8"/>
        <v>LMLI</v>
      </c>
      <c r="C36" s="1">
        <f>IF(ISTEXT(D36),MAX($C$6:$C35)+1,"")</f>
        <v>32</v>
      </c>
      <c r="D36" s="192" t="s">
        <v>11</v>
      </c>
      <c r="E36" s="295" t="s">
        <v>1345</v>
      </c>
      <c r="F36" s="357" t="s">
        <v>43</v>
      </c>
      <c r="G36" s="358"/>
      <c r="H36" s="399"/>
      <c r="I36" s="360">
        <f t="shared" si="4"/>
        <v>1</v>
      </c>
      <c r="J36" s="361">
        <f t="shared" si="5"/>
        <v>0</v>
      </c>
      <c r="K36" s="393">
        <f t="shared" si="9"/>
        <v>0</v>
      </c>
      <c r="L36" s="162"/>
    </row>
    <row r="37" spans="2:12" ht="30" customHeight="1" x14ac:dyDescent="0.3">
      <c r="B37" s="33" t="str">
        <f t="shared" si="8"/>
        <v>LMLI</v>
      </c>
      <c r="C37" s="1">
        <f>IF(ISTEXT(D37),MAX($C$6:$C36)+1,"")</f>
        <v>33</v>
      </c>
      <c r="D37" s="192" t="s">
        <v>9</v>
      </c>
      <c r="E37" s="295" t="s">
        <v>1346</v>
      </c>
      <c r="F37" s="357" t="s">
        <v>43</v>
      </c>
      <c r="G37" s="358"/>
      <c r="H37" s="399"/>
      <c r="I37" s="360">
        <f t="shared" si="4"/>
        <v>3</v>
      </c>
      <c r="J37" s="361">
        <f t="shared" si="5"/>
        <v>0</v>
      </c>
      <c r="K37" s="393">
        <f t="shared" si="9"/>
        <v>0</v>
      </c>
      <c r="L37" s="162"/>
    </row>
    <row r="38" spans="2:12" ht="30" customHeight="1" x14ac:dyDescent="0.3">
      <c r="B38" s="33" t="str">
        <f t="shared" si="8"/>
        <v>LMLI</v>
      </c>
      <c r="C38" s="1">
        <f>IF(ISTEXT(D38),MAX($C$6:$C37)+1,"")</f>
        <v>34</v>
      </c>
      <c r="D38" s="192" t="s">
        <v>11</v>
      </c>
      <c r="E38" s="295" t="s">
        <v>1347</v>
      </c>
      <c r="F38" s="357" t="s">
        <v>43</v>
      </c>
      <c r="G38" s="358"/>
      <c r="H38" s="399"/>
      <c r="I38" s="360">
        <f t="shared" si="4"/>
        <v>1</v>
      </c>
      <c r="J38" s="361">
        <f t="shared" si="5"/>
        <v>0</v>
      </c>
      <c r="K38" s="393">
        <f t="shared" si="9"/>
        <v>0</v>
      </c>
      <c r="L38" s="162"/>
    </row>
    <row r="39" spans="2:12" ht="30" customHeight="1" x14ac:dyDescent="0.3">
      <c r="B39" s="33" t="str">
        <f t="shared" si="8"/>
        <v>LMLI</v>
      </c>
      <c r="C39" s="1">
        <f>IF(ISTEXT(D39),MAX($C$6:$C38)+1,"")</f>
        <v>35</v>
      </c>
      <c r="D39" s="192" t="s">
        <v>11</v>
      </c>
      <c r="E39" s="295" t="s">
        <v>1348</v>
      </c>
      <c r="F39" s="357" t="s">
        <v>43</v>
      </c>
      <c r="G39" s="358"/>
      <c r="H39" s="399"/>
      <c r="I39" s="360">
        <f t="shared" si="4"/>
        <v>1</v>
      </c>
      <c r="J39" s="361">
        <f t="shared" si="5"/>
        <v>0</v>
      </c>
      <c r="K39" s="393">
        <f t="shared" si="9"/>
        <v>0</v>
      </c>
      <c r="L39" s="162"/>
    </row>
    <row r="40" spans="2:12" ht="30" customHeight="1" x14ac:dyDescent="0.3">
      <c r="B40" s="33" t="str">
        <f t="shared" si="8"/>
        <v>LMLI</v>
      </c>
      <c r="C40" s="1">
        <f>IF(ISTEXT(D40),MAX($C$6:$C39)+1,"")</f>
        <v>36</v>
      </c>
      <c r="D40" s="192" t="s">
        <v>9</v>
      </c>
      <c r="E40" s="295" t="s">
        <v>1349</v>
      </c>
      <c r="F40" s="357" t="s">
        <v>43</v>
      </c>
      <c r="G40" s="358"/>
      <c r="H40" s="399"/>
      <c r="I40" s="360">
        <f t="shared" si="4"/>
        <v>3</v>
      </c>
      <c r="J40" s="361">
        <f t="shared" si="5"/>
        <v>0</v>
      </c>
      <c r="K40" s="393">
        <f t="shared" si="9"/>
        <v>0</v>
      </c>
      <c r="L40" s="162"/>
    </row>
    <row r="41" spans="2:12" ht="30" customHeight="1" x14ac:dyDescent="0.3">
      <c r="B41" s="33" t="str">
        <f t="shared" si="8"/>
        <v>LMLI</v>
      </c>
      <c r="C41" s="1">
        <f>IF(ISTEXT(D41),MAX($C$6:$C40)+1,"")</f>
        <v>37</v>
      </c>
      <c r="D41" s="192" t="s">
        <v>9</v>
      </c>
      <c r="E41" s="295" t="s">
        <v>1350</v>
      </c>
      <c r="F41" s="357" t="s">
        <v>43</v>
      </c>
      <c r="G41" s="358"/>
      <c r="H41" s="399"/>
      <c r="I41" s="360">
        <f t="shared" si="4"/>
        <v>3</v>
      </c>
      <c r="J41" s="361">
        <f t="shared" si="5"/>
        <v>0</v>
      </c>
      <c r="K41" s="393">
        <f t="shared" si="9"/>
        <v>0</v>
      </c>
      <c r="L41" s="162"/>
    </row>
    <row r="42" spans="2:12" ht="30" customHeight="1" x14ac:dyDescent="0.3">
      <c r="B42" s="33" t="str">
        <f t="shared" si="8"/>
        <v>LMLI</v>
      </c>
      <c r="C42" s="1">
        <f>IF(ISTEXT(D42),MAX($C$6:$C41)+1,"")</f>
        <v>38</v>
      </c>
      <c r="D42" s="192" t="s">
        <v>9</v>
      </c>
      <c r="E42" s="295" t="s">
        <v>1351</v>
      </c>
      <c r="F42" s="357" t="s">
        <v>43</v>
      </c>
      <c r="G42" s="358"/>
      <c r="H42" s="399"/>
      <c r="I42" s="360">
        <f t="shared" si="4"/>
        <v>3</v>
      </c>
      <c r="J42" s="361">
        <f t="shared" si="5"/>
        <v>0</v>
      </c>
      <c r="K42" s="393">
        <f t="shared" si="9"/>
        <v>0</v>
      </c>
      <c r="L42" s="162"/>
    </row>
    <row r="43" spans="2:12" ht="30" customHeight="1" x14ac:dyDescent="0.3">
      <c r="B43" s="33" t="str">
        <f t="shared" si="8"/>
        <v>LMLI</v>
      </c>
      <c r="C43" s="1">
        <f>IF(ISTEXT(D43),MAX($C$6:$C42)+1,"")</f>
        <v>39</v>
      </c>
      <c r="D43" s="192" t="s">
        <v>11</v>
      </c>
      <c r="E43" s="295" t="s">
        <v>1352</v>
      </c>
      <c r="F43" s="357" t="s">
        <v>43</v>
      </c>
      <c r="G43" s="358"/>
      <c r="H43" s="399"/>
      <c r="I43" s="360">
        <f t="shared" si="4"/>
        <v>1</v>
      </c>
      <c r="J43" s="361">
        <f t="shared" si="5"/>
        <v>0</v>
      </c>
      <c r="K43" s="393">
        <f t="shared" si="9"/>
        <v>0</v>
      </c>
      <c r="L43" s="162"/>
    </row>
    <row r="44" spans="2:12" ht="30" customHeight="1" x14ac:dyDescent="0.3">
      <c r="B44" s="33" t="str">
        <f t="shared" si="8"/>
        <v>LMLI</v>
      </c>
      <c r="C44" s="1">
        <f>IF(ISTEXT(D44),MAX($C$6:$C43)+1,"")</f>
        <v>40</v>
      </c>
      <c r="D44" s="192" t="s">
        <v>9</v>
      </c>
      <c r="E44" s="39" t="s">
        <v>1353</v>
      </c>
      <c r="F44" s="357" t="s">
        <v>43</v>
      </c>
      <c r="G44" s="358"/>
      <c r="H44" s="399"/>
      <c r="I44" s="360">
        <f t="shared" si="4"/>
        <v>3</v>
      </c>
      <c r="J44" s="361">
        <f t="shared" si="5"/>
        <v>0</v>
      </c>
      <c r="K44" s="393">
        <f t="shared" si="9"/>
        <v>0</v>
      </c>
      <c r="L44" s="162"/>
    </row>
    <row r="45" spans="2:12" ht="30" customHeight="1" x14ac:dyDescent="0.3">
      <c r="B45" s="33" t="str">
        <f t="shared" si="8"/>
        <v>LMLI</v>
      </c>
      <c r="C45" s="1">
        <f>IF(ISTEXT(D45),MAX($C$6:$C44)+1,"")</f>
        <v>41</v>
      </c>
      <c r="D45" s="192" t="s">
        <v>11</v>
      </c>
      <c r="E45" s="297" t="s">
        <v>1354</v>
      </c>
      <c r="F45" s="357" t="s">
        <v>43</v>
      </c>
      <c r="G45" s="358"/>
      <c r="H45" s="399"/>
      <c r="I45" s="360">
        <f t="shared" si="4"/>
        <v>1</v>
      </c>
      <c r="J45" s="361">
        <f t="shared" si="5"/>
        <v>0</v>
      </c>
      <c r="K45" s="393">
        <f t="shared" si="9"/>
        <v>0</v>
      </c>
      <c r="L45" s="162"/>
    </row>
    <row r="46" spans="2:12" ht="30" customHeight="1" x14ac:dyDescent="0.3">
      <c r="B46" s="33" t="str">
        <f t="shared" si="8"/>
        <v>LMLI</v>
      </c>
      <c r="C46" s="1">
        <f>IF(ISTEXT(D46),MAX($C$6:$C45)+1,"")</f>
        <v>42</v>
      </c>
      <c r="D46" s="192" t="s">
        <v>11</v>
      </c>
      <c r="E46" s="298" t="s">
        <v>1355</v>
      </c>
      <c r="F46" s="357" t="s">
        <v>43</v>
      </c>
      <c r="G46" s="358"/>
      <c r="H46" s="399"/>
      <c r="I46" s="360">
        <f t="shared" si="4"/>
        <v>1</v>
      </c>
      <c r="J46" s="361">
        <f t="shared" si="5"/>
        <v>0</v>
      </c>
      <c r="K46" s="393">
        <f t="shared" si="9"/>
        <v>0</v>
      </c>
      <c r="L46" s="162"/>
    </row>
    <row r="47" spans="2:12" ht="30" customHeight="1" x14ac:dyDescent="0.3">
      <c r="B47" s="33" t="str">
        <f t="shared" si="8"/>
        <v>LMLI</v>
      </c>
      <c r="C47" s="1">
        <f>IF(ISTEXT(D47),MAX($C$6:$C46)+1,"")</f>
        <v>43</v>
      </c>
      <c r="D47" s="192" t="s">
        <v>11</v>
      </c>
      <c r="E47" s="298" t="s">
        <v>1356</v>
      </c>
      <c r="F47" s="357" t="s">
        <v>43</v>
      </c>
      <c r="G47" s="358"/>
      <c r="H47" s="399"/>
      <c r="I47" s="360">
        <f t="shared" si="4"/>
        <v>1</v>
      </c>
      <c r="J47" s="361">
        <f t="shared" si="5"/>
        <v>0</v>
      </c>
      <c r="K47" s="393">
        <f t="shared" si="9"/>
        <v>0</v>
      </c>
      <c r="L47" s="162"/>
    </row>
    <row r="48" spans="2:12" ht="30" customHeight="1" x14ac:dyDescent="0.3">
      <c r="B48" s="33" t="str">
        <f t="shared" si="8"/>
        <v>LMLI</v>
      </c>
      <c r="C48" s="1">
        <f>IF(ISTEXT(D48),MAX($C$6:$C47)+1,"")</f>
        <v>44</v>
      </c>
      <c r="D48" s="192" t="s">
        <v>11</v>
      </c>
      <c r="E48" s="298" t="s">
        <v>1357</v>
      </c>
      <c r="F48" s="357" t="s">
        <v>43</v>
      </c>
      <c r="G48" s="358"/>
      <c r="H48" s="399"/>
      <c r="I48" s="360">
        <f t="shared" si="4"/>
        <v>1</v>
      </c>
      <c r="J48" s="361">
        <f t="shared" si="5"/>
        <v>0</v>
      </c>
      <c r="K48" s="393">
        <f t="shared" si="9"/>
        <v>0</v>
      </c>
      <c r="L48" s="162"/>
    </row>
    <row r="49" spans="2:12" ht="30" customHeight="1" x14ac:dyDescent="0.3">
      <c r="B49" s="33" t="str">
        <f t="shared" si="8"/>
        <v>LMLI</v>
      </c>
      <c r="C49" s="1">
        <f>IF(ISTEXT(D49),MAX($C$6:$C48)+1,"")</f>
        <v>45</v>
      </c>
      <c r="D49" s="192" t="s">
        <v>11</v>
      </c>
      <c r="E49" s="298" t="s">
        <v>1358</v>
      </c>
      <c r="F49" s="357" t="s">
        <v>43</v>
      </c>
      <c r="G49" s="358"/>
      <c r="H49" s="399"/>
      <c r="I49" s="360">
        <f t="shared" si="4"/>
        <v>1</v>
      </c>
      <c r="J49" s="361">
        <f t="shared" si="5"/>
        <v>0</v>
      </c>
      <c r="K49" s="393">
        <f t="shared" si="9"/>
        <v>0</v>
      </c>
      <c r="L49" s="162"/>
    </row>
    <row r="50" spans="2:12" ht="30" customHeight="1" x14ac:dyDescent="0.3">
      <c r="B50" s="33" t="str">
        <f t="shared" si="8"/>
        <v>LMLI</v>
      </c>
      <c r="C50" s="1">
        <f>IF(ISTEXT(D50),MAX($C$6:$C49)+1,"")</f>
        <v>46</v>
      </c>
      <c r="D50" s="192" t="s">
        <v>11</v>
      </c>
      <c r="E50" s="297" t="s">
        <v>1359</v>
      </c>
      <c r="F50" s="357" t="s">
        <v>43</v>
      </c>
      <c r="G50" s="358"/>
      <c r="H50" s="399"/>
      <c r="I50" s="360">
        <f t="shared" si="4"/>
        <v>1</v>
      </c>
      <c r="J50" s="361">
        <f t="shared" si="5"/>
        <v>0</v>
      </c>
      <c r="K50" s="393">
        <f t="shared" si="9"/>
        <v>0</v>
      </c>
      <c r="L50" s="162"/>
    </row>
    <row r="51" spans="2:12" ht="30" customHeight="1" x14ac:dyDescent="0.3">
      <c r="B51" s="33" t="str">
        <f t="shared" si="8"/>
        <v>LMLI</v>
      </c>
      <c r="C51" s="1">
        <f>IF(ISTEXT(D51),MAX($C$6:$C50)+1,"")</f>
        <v>47</v>
      </c>
      <c r="D51" s="192" t="s">
        <v>11</v>
      </c>
      <c r="E51" s="298" t="s">
        <v>1360</v>
      </c>
      <c r="F51" s="357" t="s">
        <v>43</v>
      </c>
      <c r="G51" s="358"/>
      <c r="H51" s="399"/>
      <c r="I51" s="360">
        <f t="shared" si="4"/>
        <v>1</v>
      </c>
      <c r="J51" s="361">
        <f t="shared" si="5"/>
        <v>0</v>
      </c>
      <c r="K51" s="393">
        <f t="shared" si="9"/>
        <v>0</v>
      </c>
      <c r="L51" s="162"/>
    </row>
    <row r="52" spans="2:12" ht="30" customHeight="1" x14ac:dyDescent="0.3">
      <c r="B52" s="33" t="str">
        <f t="shared" si="8"/>
        <v>LMLI</v>
      </c>
      <c r="C52" s="1">
        <f>IF(ISTEXT(D52),MAX($C$6:$C51)+1,"")</f>
        <v>48</v>
      </c>
      <c r="D52" s="192" t="s">
        <v>11</v>
      </c>
      <c r="E52" s="298" t="s">
        <v>1361</v>
      </c>
      <c r="F52" s="357" t="s">
        <v>43</v>
      </c>
      <c r="G52" s="358"/>
      <c r="H52" s="399"/>
      <c r="I52" s="360">
        <f t="shared" si="4"/>
        <v>1</v>
      </c>
      <c r="J52" s="361">
        <f t="shared" si="5"/>
        <v>0</v>
      </c>
      <c r="K52" s="393">
        <f t="shared" si="9"/>
        <v>0</v>
      </c>
      <c r="L52" s="162"/>
    </row>
    <row r="53" spans="2:12" ht="30" customHeight="1" x14ac:dyDescent="0.3">
      <c r="B53" s="33" t="str">
        <f t="shared" si="8"/>
        <v>LMLI</v>
      </c>
      <c r="C53" s="1">
        <f>IF(ISTEXT(D53),MAX($C$6:$C52)+1,"")</f>
        <v>49</v>
      </c>
      <c r="D53" s="192" t="s">
        <v>11</v>
      </c>
      <c r="E53" s="298" t="s">
        <v>1362</v>
      </c>
      <c r="F53" s="357" t="s">
        <v>43</v>
      </c>
      <c r="G53" s="358"/>
      <c r="H53" s="399"/>
      <c r="I53" s="360">
        <f t="shared" si="4"/>
        <v>1</v>
      </c>
      <c r="J53" s="361">
        <f t="shared" si="5"/>
        <v>0</v>
      </c>
      <c r="K53" s="393">
        <f t="shared" si="9"/>
        <v>0</v>
      </c>
      <c r="L53" s="162"/>
    </row>
    <row r="54" spans="2:12" ht="30" customHeight="1" x14ac:dyDescent="0.3">
      <c r="B54" s="33" t="str">
        <f t="shared" si="8"/>
        <v>LMLI</v>
      </c>
      <c r="C54" s="1">
        <f>IF(ISTEXT(D54),MAX($C$6:$C53)+1,"")</f>
        <v>50</v>
      </c>
      <c r="D54" s="192" t="s">
        <v>11</v>
      </c>
      <c r="E54" s="298" t="s">
        <v>1363</v>
      </c>
      <c r="F54" s="357" t="s">
        <v>43</v>
      </c>
      <c r="G54" s="358"/>
      <c r="H54" s="399"/>
      <c r="I54" s="360">
        <f t="shared" si="4"/>
        <v>1</v>
      </c>
      <c r="J54" s="361">
        <f t="shared" si="5"/>
        <v>0</v>
      </c>
      <c r="K54" s="393">
        <f t="shared" si="9"/>
        <v>0</v>
      </c>
      <c r="L54" s="162"/>
    </row>
    <row r="55" spans="2:12" ht="30" customHeight="1" x14ac:dyDescent="0.3">
      <c r="B55" s="33" t="str">
        <f t="shared" si="8"/>
        <v>LMLI</v>
      </c>
      <c r="C55" s="1">
        <f>IF(ISTEXT(D55),MAX($C$6:$C54)+1,"")</f>
        <v>51</v>
      </c>
      <c r="D55" s="192" t="s">
        <v>9</v>
      </c>
      <c r="E55" s="295" t="s">
        <v>1364</v>
      </c>
      <c r="F55" s="357" t="s">
        <v>43</v>
      </c>
      <c r="G55" s="358"/>
      <c r="H55" s="399"/>
      <c r="I55" s="360">
        <f t="shared" si="4"/>
        <v>3</v>
      </c>
      <c r="J55" s="361">
        <f t="shared" si="5"/>
        <v>0</v>
      </c>
      <c r="K55" s="393">
        <f t="shared" si="9"/>
        <v>0</v>
      </c>
      <c r="L55" s="162"/>
    </row>
    <row r="56" spans="2:12" ht="30" customHeight="1" x14ac:dyDescent="0.3">
      <c r="B56" s="33" t="str">
        <f t="shared" si="8"/>
        <v>LMLI</v>
      </c>
      <c r="C56" s="1">
        <f>IF(ISTEXT(D56),MAX($C$6:$C55)+1,"")</f>
        <v>52</v>
      </c>
      <c r="D56" s="192" t="s">
        <v>9</v>
      </c>
      <c r="E56" s="295" t="s">
        <v>1365</v>
      </c>
      <c r="F56" s="357" t="s">
        <v>43</v>
      </c>
      <c r="G56" s="358"/>
      <c r="H56" s="399"/>
      <c r="I56" s="360">
        <f t="shared" si="4"/>
        <v>3</v>
      </c>
      <c r="J56" s="361">
        <f t="shared" si="5"/>
        <v>0</v>
      </c>
      <c r="K56" s="393">
        <f t="shared" si="9"/>
        <v>0</v>
      </c>
      <c r="L56" s="162"/>
    </row>
    <row r="57" spans="2:12" ht="30" customHeight="1" x14ac:dyDescent="0.3">
      <c r="B57" s="33" t="str">
        <f t="shared" si="8"/>
        <v>LMLI</v>
      </c>
      <c r="C57" s="1">
        <f>IF(ISTEXT(D57),MAX($C$6:$C56)+1,"")</f>
        <v>53</v>
      </c>
      <c r="D57" s="192" t="s">
        <v>11</v>
      </c>
      <c r="E57" s="295" t="s">
        <v>1366</v>
      </c>
      <c r="F57" s="357" t="s">
        <v>43</v>
      </c>
      <c r="G57" s="358"/>
      <c r="H57" s="399"/>
      <c r="I57" s="360">
        <f t="shared" si="4"/>
        <v>1</v>
      </c>
      <c r="J57" s="361">
        <f t="shared" si="5"/>
        <v>0</v>
      </c>
      <c r="K57" s="393">
        <f t="shared" si="9"/>
        <v>0</v>
      </c>
      <c r="L57" s="162"/>
    </row>
    <row r="58" spans="2:12" ht="30" customHeight="1" x14ac:dyDescent="0.3">
      <c r="B58" s="33" t="str">
        <f t="shared" si="8"/>
        <v>LMLI</v>
      </c>
      <c r="C58" s="1">
        <f>IF(ISTEXT(D58),MAX($C$6:$C57)+1,"")</f>
        <v>54</v>
      </c>
      <c r="D58" s="192" t="s">
        <v>11</v>
      </c>
      <c r="E58" s="299" t="s">
        <v>1367</v>
      </c>
      <c r="F58" s="357" t="s">
        <v>43</v>
      </c>
      <c r="G58" s="358"/>
      <c r="H58" s="399"/>
      <c r="I58" s="391">
        <f t="shared" si="4"/>
        <v>1</v>
      </c>
      <c r="J58" s="392">
        <f t="shared" si="5"/>
        <v>0</v>
      </c>
      <c r="K58" s="393">
        <f t="shared" si="9"/>
        <v>0</v>
      </c>
      <c r="L58" s="162"/>
    </row>
    <row r="59" spans="2:12" ht="30" customHeight="1" x14ac:dyDescent="0.3">
      <c r="B59" s="35" t="str">
        <f>IF(C59="","",$B$5)</f>
        <v/>
      </c>
      <c r="C59" s="35" t="str">
        <f>IF(ISTEXT(D59),MAX($C$7:$C58)+1,"")</f>
        <v/>
      </c>
      <c r="D59" s="2"/>
      <c r="E59" s="300" t="s">
        <v>1368</v>
      </c>
      <c r="F59" s="86"/>
      <c r="G59" s="28"/>
      <c r="H59" s="28"/>
      <c r="I59" s="28"/>
      <c r="J59" s="28"/>
      <c r="K59" s="28"/>
      <c r="L59" s="28"/>
    </row>
    <row r="60" spans="2:12" ht="30" customHeight="1" x14ac:dyDescent="0.3">
      <c r="B60" s="33" t="str">
        <f t="shared" si="8"/>
        <v>LMLI</v>
      </c>
      <c r="C60" s="1">
        <f>IF(ISTEXT(D60),MAX($C$6:$C58)+1,"")</f>
        <v>55</v>
      </c>
      <c r="D60" s="192" t="s">
        <v>11</v>
      </c>
      <c r="E60" s="301" t="s">
        <v>1363</v>
      </c>
      <c r="F60" s="357" t="s">
        <v>43</v>
      </c>
      <c r="G60" s="358"/>
      <c r="H60" s="399"/>
      <c r="I60" s="391">
        <f t="shared" si="4"/>
        <v>1</v>
      </c>
      <c r="J60" s="392">
        <f t="shared" si="5"/>
        <v>0</v>
      </c>
      <c r="K60" s="393">
        <f t="shared" si="9"/>
        <v>0</v>
      </c>
      <c r="L60" s="162"/>
    </row>
    <row r="61" spans="2:12" ht="30" customHeight="1" x14ac:dyDescent="0.3">
      <c r="B61" s="33" t="str">
        <f t="shared" si="8"/>
        <v>LMLI</v>
      </c>
      <c r="C61" s="1">
        <f>IF(ISTEXT(D61),MAX($C$6:$C60)+1,"")</f>
        <v>56</v>
      </c>
      <c r="D61" s="192" t="s">
        <v>11</v>
      </c>
      <c r="E61" s="298" t="s">
        <v>1369</v>
      </c>
      <c r="F61" s="357" t="s">
        <v>43</v>
      </c>
      <c r="G61" s="358"/>
      <c r="H61" s="399"/>
      <c r="I61" s="360">
        <f t="shared" si="4"/>
        <v>1</v>
      </c>
      <c r="J61" s="361">
        <f t="shared" si="5"/>
        <v>0</v>
      </c>
      <c r="K61" s="393">
        <f t="shared" si="9"/>
        <v>0</v>
      </c>
      <c r="L61" s="162"/>
    </row>
    <row r="62" spans="2:12" ht="30" customHeight="1" x14ac:dyDescent="0.3">
      <c r="B62" s="33" t="str">
        <f t="shared" si="8"/>
        <v>LMLI</v>
      </c>
      <c r="C62" s="1">
        <f>IF(ISTEXT(D62),MAX($C$6:$C61)+1,"")</f>
        <v>57</v>
      </c>
      <c r="D62" s="192" t="s">
        <v>11</v>
      </c>
      <c r="E62" s="295" t="s">
        <v>1370</v>
      </c>
      <c r="F62" s="357" t="s">
        <v>43</v>
      </c>
      <c r="G62" s="358"/>
      <c r="H62" s="399"/>
      <c r="I62" s="360">
        <f t="shared" si="4"/>
        <v>1</v>
      </c>
      <c r="J62" s="361">
        <f t="shared" si="5"/>
        <v>0</v>
      </c>
      <c r="K62" s="393">
        <f t="shared" si="9"/>
        <v>0</v>
      </c>
      <c r="L62" s="162"/>
    </row>
    <row r="63" spans="2:12" ht="30" customHeight="1" x14ac:dyDescent="0.3">
      <c r="B63" s="33" t="str">
        <f t="shared" si="8"/>
        <v>LMLI</v>
      </c>
      <c r="C63" s="1">
        <f>IF(ISTEXT(D63),MAX($C$6:$C62)+1,"")</f>
        <v>58</v>
      </c>
      <c r="D63" s="192" t="s">
        <v>11</v>
      </c>
      <c r="E63" s="295" t="s">
        <v>1371</v>
      </c>
      <c r="F63" s="357" t="s">
        <v>43</v>
      </c>
      <c r="G63" s="358"/>
      <c r="H63" s="399"/>
      <c r="I63" s="360">
        <f t="shared" si="4"/>
        <v>1</v>
      </c>
      <c r="J63" s="361">
        <f t="shared" si="5"/>
        <v>0</v>
      </c>
      <c r="K63" s="393">
        <f t="shared" si="9"/>
        <v>0</v>
      </c>
      <c r="L63" s="162"/>
    </row>
    <row r="64" spans="2:12" ht="30" customHeight="1" x14ac:dyDescent="0.3">
      <c r="B64" s="33" t="str">
        <f t="shared" si="8"/>
        <v>LMLI</v>
      </c>
      <c r="C64" s="1">
        <f>IF(ISTEXT(D64),MAX($C$6:$C63)+1,"")</f>
        <v>59</v>
      </c>
      <c r="D64" s="192" t="s">
        <v>11</v>
      </c>
      <c r="E64" s="295" t="s">
        <v>1372</v>
      </c>
      <c r="F64" s="357" t="s">
        <v>43</v>
      </c>
      <c r="G64" s="358"/>
      <c r="H64" s="399"/>
      <c r="I64" s="360">
        <f t="shared" si="4"/>
        <v>1</v>
      </c>
      <c r="J64" s="361">
        <f t="shared" si="5"/>
        <v>0</v>
      </c>
      <c r="K64" s="393">
        <f t="shared" si="9"/>
        <v>0</v>
      </c>
      <c r="L64" s="162"/>
    </row>
    <row r="65" spans="2:12" ht="30" customHeight="1" x14ac:dyDescent="0.3">
      <c r="B65" s="33" t="str">
        <f t="shared" si="8"/>
        <v>LMLI</v>
      </c>
      <c r="C65" s="1">
        <f>IF(ISTEXT(D65),MAX($C$6:$C64)+1,"")</f>
        <v>60</v>
      </c>
      <c r="D65" s="192" t="s">
        <v>11</v>
      </c>
      <c r="E65" s="295" t="s">
        <v>1373</v>
      </c>
      <c r="F65" s="357" t="s">
        <v>43</v>
      </c>
      <c r="G65" s="358"/>
      <c r="H65" s="399"/>
      <c r="I65" s="360">
        <f t="shared" si="4"/>
        <v>1</v>
      </c>
      <c r="J65" s="361">
        <f t="shared" si="5"/>
        <v>0</v>
      </c>
      <c r="K65" s="393">
        <f t="shared" si="9"/>
        <v>0</v>
      </c>
      <c r="L65" s="162"/>
    </row>
    <row r="66" spans="2:12" ht="30" customHeight="1" x14ac:dyDescent="0.3">
      <c r="B66" s="33" t="str">
        <f t="shared" si="8"/>
        <v>LMLI</v>
      </c>
      <c r="C66" s="1">
        <f>IF(ISTEXT(D66),MAX($C$6:$C65)+1,"")</f>
        <v>61</v>
      </c>
      <c r="D66" s="192" t="s">
        <v>11</v>
      </c>
      <c r="E66" s="295" t="s">
        <v>1374</v>
      </c>
      <c r="F66" s="357" t="s">
        <v>43</v>
      </c>
      <c r="G66" s="358"/>
      <c r="H66" s="399"/>
      <c r="I66" s="360">
        <f t="shared" si="4"/>
        <v>1</v>
      </c>
      <c r="J66" s="361">
        <f t="shared" si="5"/>
        <v>0</v>
      </c>
      <c r="K66" s="393">
        <f t="shared" si="9"/>
        <v>0</v>
      </c>
      <c r="L66" s="162"/>
    </row>
    <row r="67" spans="2:12" ht="30" customHeight="1" x14ac:dyDescent="0.3">
      <c r="B67" s="33" t="str">
        <f t="shared" si="8"/>
        <v>LMLI</v>
      </c>
      <c r="C67" s="1">
        <f>IF(ISTEXT(D67),MAX($C$6:$C66)+1,"")</f>
        <v>62</v>
      </c>
      <c r="D67" s="192" t="s">
        <v>11</v>
      </c>
      <c r="E67" s="295" t="s">
        <v>1375</v>
      </c>
      <c r="F67" s="357" t="s">
        <v>43</v>
      </c>
      <c r="G67" s="358"/>
      <c r="H67" s="399"/>
      <c r="I67" s="360">
        <f t="shared" si="4"/>
        <v>1</v>
      </c>
      <c r="J67" s="361">
        <f t="shared" si="5"/>
        <v>0</v>
      </c>
      <c r="K67" s="393">
        <f t="shared" si="9"/>
        <v>0</v>
      </c>
      <c r="L67" s="162"/>
    </row>
    <row r="68" spans="2:12" ht="30" customHeight="1" x14ac:dyDescent="0.3">
      <c r="B68" s="33" t="str">
        <f t="shared" si="8"/>
        <v>LMLI</v>
      </c>
      <c r="C68" s="1">
        <f>IF(ISTEXT(D68),MAX($C$6:$C67)+1,"")</f>
        <v>63</v>
      </c>
      <c r="D68" s="192" t="s">
        <v>11</v>
      </c>
      <c r="E68" s="295" t="s">
        <v>1376</v>
      </c>
      <c r="F68" s="357" t="s">
        <v>43</v>
      </c>
      <c r="G68" s="358"/>
      <c r="H68" s="399"/>
      <c r="I68" s="360">
        <f t="shared" si="4"/>
        <v>1</v>
      </c>
      <c r="J68" s="361">
        <f t="shared" si="5"/>
        <v>0</v>
      </c>
      <c r="K68" s="393">
        <f t="shared" si="9"/>
        <v>0</v>
      </c>
      <c r="L68" s="162"/>
    </row>
    <row r="69" spans="2:12" ht="30" customHeight="1" x14ac:dyDescent="0.3">
      <c r="B69" s="33" t="str">
        <f t="shared" si="8"/>
        <v>LMLI</v>
      </c>
      <c r="C69" s="1">
        <f>IF(ISTEXT(D69),MAX($C$6:$C68)+1,"")</f>
        <v>64</v>
      </c>
      <c r="D69" s="192" t="s">
        <v>11</v>
      </c>
      <c r="E69" s="295" t="s">
        <v>1377</v>
      </c>
      <c r="F69" s="357" t="s">
        <v>43</v>
      </c>
      <c r="G69" s="358"/>
      <c r="H69" s="399"/>
      <c r="I69" s="360">
        <f t="shared" si="4"/>
        <v>1</v>
      </c>
      <c r="J69" s="361">
        <f t="shared" si="5"/>
        <v>0</v>
      </c>
      <c r="K69" s="393">
        <f t="shared" si="9"/>
        <v>0</v>
      </c>
      <c r="L69" s="162"/>
    </row>
    <row r="70" spans="2:12" ht="30" customHeight="1" x14ac:dyDescent="0.3">
      <c r="B70" s="33" t="str">
        <f t="shared" si="8"/>
        <v>LMLI</v>
      </c>
      <c r="C70" s="1">
        <f>IF(ISTEXT(D70),MAX($C$6:$C69)+1,"")</f>
        <v>65</v>
      </c>
      <c r="D70" s="192" t="s">
        <v>11</v>
      </c>
      <c r="E70" s="295" t="s">
        <v>1378</v>
      </c>
      <c r="F70" s="357" t="s">
        <v>43</v>
      </c>
      <c r="G70" s="358"/>
      <c r="H70" s="399"/>
      <c r="I70" s="360">
        <f t="shared" si="4"/>
        <v>1</v>
      </c>
      <c r="J70" s="361">
        <f t="shared" si="5"/>
        <v>0</v>
      </c>
      <c r="K70" s="393">
        <f t="shared" si="9"/>
        <v>0</v>
      </c>
      <c r="L70" s="162"/>
    </row>
    <row r="71" spans="2:12" ht="30" customHeight="1" x14ac:dyDescent="0.3">
      <c r="B71" s="33" t="str">
        <f t="shared" si="8"/>
        <v>LMLI</v>
      </c>
      <c r="C71" s="1">
        <f>IF(ISTEXT(D71),MAX($C$6:$C70)+1,"")</f>
        <v>66</v>
      </c>
      <c r="D71" s="192" t="s">
        <v>11</v>
      </c>
      <c r="E71" s="295" t="s">
        <v>1379</v>
      </c>
      <c r="F71" s="357" t="s">
        <v>43</v>
      </c>
      <c r="G71" s="358"/>
      <c r="H71" s="399"/>
      <c r="I71" s="360">
        <f t="shared" si="4"/>
        <v>1</v>
      </c>
      <c r="J71" s="361">
        <f t="shared" si="5"/>
        <v>0</v>
      </c>
      <c r="K71" s="393">
        <f t="shared" si="9"/>
        <v>0</v>
      </c>
      <c r="L71" s="162"/>
    </row>
    <row r="72" spans="2:12" ht="30" customHeight="1" x14ac:dyDescent="0.3">
      <c r="B72" s="33" t="str">
        <f t="shared" si="8"/>
        <v>LMLI</v>
      </c>
      <c r="C72" s="1">
        <f>IF(ISTEXT(D72),MAX($C$6:$C71)+1,"")</f>
        <v>67</v>
      </c>
      <c r="D72" s="192" t="s">
        <v>11</v>
      </c>
      <c r="E72" s="39" t="s">
        <v>1380</v>
      </c>
      <c r="F72" s="357" t="s">
        <v>43</v>
      </c>
      <c r="G72" s="358"/>
      <c r="H72" s="399"/>
      <c r="I72" s="360">
        <f t="shared" si="4"/>
        <v>1</v>
      </c>
      <c r="J72" s="361">
        <f t="shared" si="5"/>
        <v>0</v>
      </c>
      <c r="K72" s="393">
        <f t="shared" si="9"/>
        <v>0</v>
      </c>
      <c r="L72" s="162"/>
    </row>
    <row r="73" spans="2:12" ht="30" customHeight="1" x14ac:dyDescent="0.3">
      <c r="B73" s="33" t="str">
        <f t="shared" si="8"/>
        <v>LMLI</v>
      </c>
      <c r="C73" s="1">
        <f>IF(ISTEXT(D73),MAX($C$6:$C72)+1,"")</f>
        <v>68</v>
      </c>
      <c r="D73" s="192" t="s">
        <v>11</v>
      </c>
      <c r="E73" s="39" t="s">
        <v>1381</v>
      </c>
      <c r="F73" s="357" t="s">
        <v>43</v>
      </c>
      <c r="G73" s="358"/>
      <c r="H73" s="399"/>
      <c r="I73" s="360">
        <f t="shared" si="4"/>
        <v>1</v>
      </c>
      <c r="J73" s="361">
        <f t="shared" si="5"/>
        <v>0</v>
      </c>
      <c r="K73" s="393">
        <f t="shared" si="9"/>
        <v>0</v>
      </c>
      <c r="L73" s="162"/>
    </row>
    <row r="74" spans="2:12" ht="30" customHeight="1" x14ac:dyDescent="0.3">
      <c r="B74" s="33" t="str">
        <f t="shared" si="8"/>
        <v>LMLI</v>
      </c>
      <c r="C74" s="1">
        <f>IF(ISTEXT(D74),MAX($C$6:$C73)+1,"")</f>
        <v>69</v>
      </c>
      <c r="D74" s="192" t="s">
        <v>11</v>
      </c>
      <c r="E74" s="39" t="s">
        <v>1382</v>
      </c>
      <c r="F74" s="357" t="s">
        <v>43</v>
      </c>
      <c r="G74" s="358"/>
      <c r="H74" s="399"/>
      <c r="I74" s="360">
        <f t="shared" si="4"/>
        <v>1</v>
      </c>
      <c r="J74" s="361">
        <f t="shared" si="5"/>
        <v>0</v>
      </c>
      <c r="K74" s="393">
        <f t="shared" si="9"/>
        <v>0</v>
      </c>
      <c r="L74" s="162"/>
    </row>
    <row r="75" spans="2:12" ht="30" customHeight="1" x14ac:dyDescent="0.3">
      <c r="B75" s="33" t="str">
        <f t="shared" si="8"/>
        <v>LMLI</v>
      </c>
      <c r="C75" s="1">
        <f>IF(ISTEXT(D75),MAX($C$6:$C74)+1,"")</f>
        <v>70</v>
      </c>
      <c r="D75" s="192" t="s">
        <v>11</v>
      </c>
      <c r="E75" s="295" t="s">
        <v>1383</v>
      </c>
      <c r="F75" s="357" t="s">
        <v>43</v>
      </c>
      <c r="G75" s="358"/>
      <c r="H75" s="399"/>
      <c r="I75" s="360">
        <f t="shared" si="4"/>
        <v>1</v>
      </c>
      <c r="J75" s="361">
        <f t="shared" si="5"/>
        <v>0</v>
      </c>
      <c r="K75" s="393">
        <f t="shared" si="9"/>
        <v>0</v>
      </c>
      <c r="L75" s="162"/>
    </row>
    <row r="76" spans="2:12" ht="30" customHeight="1" x14ac:dyDescent="0.3">
      <c r="B76" s="33" t="str">
        <f t="shared" si="8"/>
        <v>LMLI</v>
      </c>
      <c r="C76" s="1">
        <f>IF(ISTEXT(D76),MAX($C$6:$C75)+1,"")</f>
        <v>71</v>
      </c>
      <c r="D76" s="192" t="s">
        <v>11</v>
      </c>
      <c r="E76" s="295" t="s">
        <v>1384</v>
      </c>
      <c r="F76" s="357" t="s">
        <v>43</v>
      </c>
      <c r="G76" s="358"/>
      <c r="H76" s="399"/>
      <c r="I76" s="360">
        <f t="shared" si="4"/>
        <v>1</v>
      </c>
      <c r="J76" s="361">
        <f t="shared" si="5"/>
        <v>0</v>
      </c>
      <c r="K76" s="393">
        <f t="shared" si="9"/>
        <v>0</v>
      </c>
      <c r="L76" s="162"/>
    </row>
    <row r="77" spans="2:12" ht="30" customHeight="1" x14ac:dyDescent="0.3">
      <c r="B77" s="33" t="str">
        <f t="shared" si="8"/>
        <v>LMLI</v>
      </c>
      <c r="C77" s="1">
        <f>IF(ISTEXT(D77),MAX($C$6:$C76)+1,"")</f>
        <v>72</v>
      </c>
      <c r="D77" s="192" t="s">
        <v>11</v>
      </c>
      <c r="E77" s="299" t="s">
        <v>1385</v>
      </c>
      <c r="F77" s="357" t="s">
        <v>43</v>
      </c>
      <c r="G77" s="358"/>
      <c r="H77" s="399"/>
      <c r="I77" s="360">
        <f t="shared" si="4"/>
        <v>1</v>
      </c>
      <c r="J77" s="361">
        <f t="shared" si="5"/>
        <v>0</v>
      </c>
      <c r="K77" s="393">
        <f t="shared" si="9"/>
        <v>0</v>
      </c>
      <c r="L77" s="162"/>
    </row>
    <row r="78" spans="2:12" ht="30" customHeight="1" x14ac:dyDescent="0.3">
      <c r="B78" s="35" t="str">
        <f>IF(C78="","",$B$5)</f>
        <v/>
      </c>
      <c r="C78" s="35" t="str">
        <f>IF(ISTEXT(D78),MAX($C$7:$C77)+1,"")</f>
        <v/>
      </c>
      <c r="D78" s="2"/>
      <c r="E78" s="302" t="s">
        <v>1386</v>
      </c>
      <c r="F78" s="86"/>
      <c r="G78" s="28"/>
      <c r="H78" s="28"/>
      <c r="I78" s="28"/>
      <c r="J78" s="28"/>
      <c r="K78" s="28"/>
      <c r="L78" s="28"/>
    </row>
    <row r="79" spans="2:12" ht="30" customHeight="1" x14ac:dyDescent="0.3">
      <c r="B79" s="33" t="str">
        <f t="shared" si="8"/>
        <v>LMLI</v>
      </c>
      <c r="C79" s="1">
        <f>IF(ISTEXT(D79),MAX($C$6:$C77)+1,"")</f>
        <v>73</v>
      </c>
      <c r="D79" s="192" t="s">
        <v>11</v>
      </c>
      <c r="E79" s="301" t="s">
        <v>1387</v>
      </c>
      <c r="F79" s="357" t="s">
        <v>43</v>
      </c>
      <c r="G79" s="358"/>
      <c r="H79" s="399"/>
      <c r="I79" s="360">
        <f t="shared" si="4"/>
        <v>1</v>
      </c>
      <c r="J79" s="361">
        <f t="shared" si="5"/>
        <v>0</v>
      </c>
      <c r="K79" s="393">
        <f t="shared" si="9"/>
        <v>0</v>
      </c>
      <c r="L79" s="162"/>
    </row>
    <row r="80" spans="2:12" ht="30" customHeight="1" x14ac:dyDescent="0.3">
      <c r="B80" s="33" t="str">
        <f t="shared" si="8"/>
        <v>LMLI</v>
      </c>
      <c r="C80" s="1">
        <f>IF(ISTEXT(D80),MAX($C$6:$C79)+1,"")</f>
        <v>74</v>
      </c>
      <c r="D80" s="192" t="s">
        <v>11</v>
      </c>
      <c r="E80" s="298" t="s">
        <v>1388</v>
      </c>
      <c r="F80" s="357" t="s">
        <v>43</v>
      </c>
      <c r="G80" s="358"/>
      <c r="H80" s="399"/>
      <c r="I80" s="360">
        <f t="shared" ref="I80:I149" si="10">VLOOKUP($D80,SpecData,2,FALSE)</f>
        <v>1</v>
      </c>
      <c r="J80" s="361">
        <f t="shared" ref="J80:J149" si="11">VLOOKUP($F80,AvailabilityData,2,FALSE)</f>
        <v>0</v>
      </c>
      <c r="K80" s="393">
        <f t="shared" si="9"/>
        <v>0</v>
      </c>
      <c r="L80" s="162"/>
    </row>
    <row r="81" spans="2:12" ht="30" customHeight="1" x14ac:dyDescent="0.3">
      <c r="B81" s="33" t="str">
        <f t="shared" si="8"/>
        <v>LMLI</v>
      </c>
      <c r="C81" s="1">
        <f>IF(ISTEXT(D81),MAX($C$6:$C80)+1,"")</f>
        <v>75</v>
      </c>
      <c r="D81" s="192" t="s">
        <v>11</v>
      </c>
      <c r="E81" s="298" t="s">
        <v>1389</v>
      </c>
      <c r="F81" s="357" t="s">
        <v>43</v>
      </c>
      <c r="G81" s="358"/>
      <c r="H81" s="399"/>
      <c r="I81" s="360">
        <f t="shared" si="10"/>
        <v>1</v>
      </c>
      <c r="J81" s="361">
        <f t="shared" si="11"/>
        <v>0</v>
      </c>
      <c r="K81" s="393">
        <f t="shared" si="9"/>
        <v>0</v>
      </c>
      <c r="L81" s="162"/>
    </row>
    <row r="82" spans="2:12" ht="30" customHeight="1" x14ac:dyDescent="0.3">
      <c r="B82" s="33" t="str">
        <f t="shared" si="8"/>
        <v>LMLI</v>
      </c>
      <c r="C82" s="1">
        <f>IF(ISTEXT(D82),MAX($C$6:$C81)+1,"")</f>
        <v>76</v>
      </c>
      <c r="D82" s="192" t="s">
        <v>11</v>
      </c>
      <c r="E82" s="298" t="s">
        <v>1390</v>
      </c>
      <c r="F82" s="357" t="s">
        <v>43</v>
      </c>
      <c r="G82" s="358"/>
      <c r="H82" s="399"/>
      <c r="I82" s="360">
        <f t="shared" si="10"/>
        <v>1</v>
      </c>
      <c r="J82" s="361">
        <f t="shared" si="11"/>
        <v>0</v>
      </c>
      <c r="K82" s="393">
        <f t="shared" si="9"/>
        <v>0</v>
      </c>
      <c r="L82" s="162"/>
    </row>
    <row r="83" spans="2:12" ht="30" customHeight="1" x14ac:dyDescent="0.3">
      <c r="B83" s="33" t="str">
        <f t="shared" si="8"/>
        <v>LMLI</v>
      </c>
      <c r="C83" s="1">
        <f>IF(ISTEXT(D83),MAX($C$6:$C82)+1,"")</f>
        <v>77</v>
      </c>
      <c r="D83" s="192" t="s">
        <v>11</v>
      </c>
      <c r="E83" s="295" t="s">
        <v>1391</v>
      </c>
      <c r="F83" s="357" t="s">
        <v>43</v>
      </c>
      <c r="G83" s="358"/>
      <c r="H83" s="399"/>
      <c r="I83" s="360">
        <f t="shared" si="10"/>
        <v>1</v>
      </c>
      <c r="J83" s="361">
        <f t="shared" si="11"/>
        <v>0</v>
      </c>
      <c r="K83" s="393">
        <f t="shared" si="9"/>
        <v>0</v>
      </c>
      <c r="L83" s="162"/>
    </row>
    <row r="84" spans="2:12" ht="30" customHeight="1" x14ac:dyDescent="0.3">
      <c r="B84" s="33" t="str">
        <f t="shared" si="8"/>
        <v>LMLI</v>
      </c>
      <c r="C84" s="1">
        <f>IF(ISTEXT(D84),MAX($C$6:$C83)+1,"")</f>
        <v>78</v>
      </c>
      <c r="D84" s="192" t="s">
        <v>11</v>
      </c>
      <c r="E84" s="295" t="s">
        <v>1392</v>
      </c>
      <c r="F84" s="357" t="s">
        <v>43</v>
      </c>
      <c r="G84" s="358"/>
      <c r="H84" s="399"/>
      <c r="I84" s="360">
        <f t="shared" si="10"/>
        <v>1</v>
      </c>
      <c r="J84" s="361">
        <f t="shared" si="11"/>
        <v>0</v>
      </c>
      <c r="K84" s="393">
        <f t="shared" si="9"/>
        <v>0</v>
      </c>
      <c r="L84" s="162"/>
    </row>
    <row r="85" spans="2:12" ht="30" customHeight="1" x14ac:dyDescent="0.3">
      <c r="B85" s="33" t="str">
        <f t="shared" si="8"/>
        <v>LMLI</v>
      </c>
      <c r="C85" s="1">
        <f>IF(ISTEXT(D85),MAX($C$6:$C84)+1,"")</f>
        <v>79</v>
      </c>
      <c r="D85" s="192" t="s">
        <v>11</v>
      </c>
      <c r="E85" s="295" t="s">
        <v>1393</v>
      </c>
      <c r="F85" s="357" t="s">
        <v>43</v>
      </c>
      <c r="G85" s="358"/>
      <c r="H85" s="399"/>
      <c r="I85" s="360">
        <f t="shared" si="10"/>
        <v>1</v>
      </c>
      <c r="J85" s="361">
        <f t="shared" si="11"/>
        <v>0</v>
      </c>
      <c r="K85" s="393">
        <f t="shared" si="9"/>
        <v>0</v>
      </c>
      <c r="L85" s="162"/>
    </row>
    <row r="86" spans="2:12" ht="30" customHeight="1" x14ac:dyDescent="0.3">
      <c r="B86" s="33" t="str">
        <f t="shared" si="8"/>
        <v>LMLI</v>
      </c>
      <c r="C86" s="1">
        <f>IF(ISTEXT(D86),MAX($C$6:$C85)+1,"")</f>
        <v>80</v>
      </c>
      <c r="D86" s="192" t="s">
        <v>11</v>
      </c>
      <c r="E86" s="295" t="s">
        <v>1394</v>
      </c>
      <c r="F86" s="357" t="s">
        <v>43</v>
      </c>
      <c r="G86" s="358"/>
      <c r="H86" s="399"/>
      <c r="I86" s="360">
        <f t="shared" si="10"/>
        <v>1</v>
      </c>
      <c r="J86" s="361">
        <f t="shared" si="11"/>
        <v>0</v>
      </c>
      <c r="K86" s="393">
        <f t="shared" si="9"/>
        <v>0</v>
      </c>
      <c r="L86" s="162"/>
    </row>
    <row r="87" spans="2:12" ht="30" customHeight="1" x14ac:dyDescent="0.3">
      <c r="B87" s="33" t="str">
        <f t="shared" si="8"/>
        <v>LMLI</v>
      </c>
      <c r="C87" s="1">
        <f>IF(ISTEXT(D87),MAX($C$6:$C86)+1,"")</f>
        <v>81</v>
      </c>
      <c r="D87" s="192" t="s">
        <v>11</v>
      </c>
      <c r="E87" s="295" t="s">
        <v>1395</v>
      </c>
      <c r="F87" s="357" t="s">
        <v>43</v>
      </c>
      <c r="G87" s="358"/>
      <c r="H87" s="399"/>
      <c r="I87" s="360">
        <f t="shared" si="10"/>
        <v>1</v>
      </c>
      <c r="J87" s="361">
        <f t="shared" si="11"/>
        <v>0</v>
      </c>
      <c r="K87" s="393">
        <f t="shared" si="9"/>
        <v>0</v>
      </c>
      <c r="L87" s="162"/>
    </row>
    <row r="88" spans="2:12" ht="30" customHeight="1" x14ac:dyDescent="0.3">
      <c r="B88" s="33" t="str">
        <f t="shared" ref="B88:B158" si="12">IF(C88="","",$B$4)</f>
        <v>LMLI</v>
      </c>
      <c r="C88" s="1">
        <f>IF(ISTEXT(D88),MAX($C$6:$C87)+1,"")</f>
        <v>82</v>
      </c>
      <c r="D88" s="192" t="s">
        <v>11</v>
      </c>
      <c r="E88" s="295" t="s">
        <v>1396</v>
      </c>
      <c r="F88" s="357" t="s">
        <v>43</v>
      </c>
      <c r="G88" s="358"/>
      <c r="H88" s="399"/>
      <c r="I88" s="360">
        <f t="shared" si="10"/>
        <v>1</v>
      </c>
      <c r="J88" s="361">
        <f t="shared" si="11"/>
        <v>0</v>
      </c>
      <c r="K88" s="393">
        <f t="shared" ref="K88:K158" si="13">I88*J88</f>
        <v>0</v>
      </c>
      <c r="L88" s="162"/>
    </row>
    <row r="89" spans="2:12" ht="30" customHeight="1" x14ac:dyDescent="0.3">
      <c r="B89" s="33" t="str">
        <f t="shared" si="12"/>
        <v>LMLI</v>
      </c>
      <c r="C89" s="1">
        <f>IF(ISTEXT(D89),MAX($C$6:$C88)+1,"")</f>
        <v>83</v>
      </c>
      <c r="D89" s="192" t="s">
        <v>11</v>
      </c>
      <c r="E89" s="297" t="s">
        <v>1397</v>
      </c>
      <c r="F89" s="357" t="s">
        <v>43</v>
      </c>
      <c r="G89" s="358"/>
      <c r="H89" s="399"/>
      <c r="I89" s="360">
        <f t="shared" si="10"/>
        <v>1</v>
      </c>
      <c r="J89" s="361">
        <f t="shared" si="11"/>
        <v>0</v>
      </c>
      <c r="K89" s="393">
        <f t="shared" si="13"/>
        <v>0</v>
      </c>
      <c r="L89" s="162"/>
    </row>
    <row r="90" spans="2:12" ht="30" customHeight="1" x14ac:dyDescent="0.3">
      <c r="B90" s="33" t="str">
        <f t="shared" si="12"/>
        <v>LMLI</v>
      </c>
      <c r="C90" s="1">
        <f>IF(ISTEXT(D90),MAX($C$6:$C89)+1,"")</f>
        <v>84</v>
      </c>
      <c r="D90" s="192" t="s">
        <v>11</v>
      </c>
      <c r="E90" s="298" t="s">
        <v>1398</v>
      </c>
      <c r="F90" s="357" t="s">
        <v>43</v>
      </c>
      <c r="G90" s="358"/>
      <c r="H90" s="399"/>
      <c r="I90" s="360">
        <f t="shared" si="10"/>
        <v>1</v>
      </c>
      <c r="J90" s="361">
        <f t="shared" si="11"/>
        <v>0</v>
      </c>
      <c r="K90" s="393">
        <f t="shared" si="13"/>
        <v>0</v>
      </c>
      <c r="L90" s="162"/>
    </row>
    <row r="91" spans="2:12" ht="30" customHeight="1" x14ac:dyDescent="0.3">
      <c r="B91" s="33" t="str">
        <f t="shared" si="12"/>
        <v>LMLI</v>
      </c>
      <c r="C91" s="1">
        <f>IF(ISTEXT(D91),MAX($C$6:$C90)+1,"")</f>
        <v>85</v>
      </c>
      <c r="D91" s="192" t="s">
        <v>11</v>
      </c>
      <c r="E91" s="298" t="s">
        <v>1399</v>
      </c>
      <c r="F91" s="357" t="s">
        <v>43</v>
      </c>
      <c r="G91" s="358"/>
      <c r="H91" s="399"/>
      <c r="I91" s="360">
        <f t="shared" si="10"/>
        <v>1</v>
      </c>
      <c r="J91" s="361">
        <f t="shared" si="11"/>
        <v>0</v>
      </c>
      <c r="K91" s="393">
        <f t="shared" si="13"/>
        <v>0</v>
      </c>
      <c r="L91" s="162"/>
    </row>
    <row r="92" spans="2:12" ht="30" customHeight="1" x14ac:dyDescent="0.3">
      <c r="B92" s="33" t="str">
        <f t="shared" si="12"/>
        <v>LMLI</v>
      </c>
      <c r="C92" s="1">
        <f>IF(ISTEXT(D92),MAX($C$6:$C91)+1,"")</f>
        <v>86</v>
      </c>
      <c r="D92" s="192" t="s">
        <v>11</v>
      </c>
      <c r="E92" s="295" t="s">
        <v>1400</v>
      </c>
      <c r="F92" s="357" t="s">
        <v>43</v>
      </c>
      <c r="G92" s="358"/>
      <c r="H92" s="399"/>
      <c r="I92" s="360">
        <f t="shared" si="10"/>
        <v>1</v>
      </c>
      <c r="J92" s="361">
        <f t="shared" si="11"/>
        <v>0</v>
      </c>
      <c r="K92" s="393">
        <f t="shared" si="13"/>
        <v>0</v>
      </c>
      <c r="L92" s="162"/>
    </row>
    <row r="93" spans="2:12" ht="41.4" x14ac:dyDescent="0.3">
      <c r="B93" s="33" t="str">
        <f t="shared" si="12"/>
        <v>LMLI</v>
      </c>
      <c r="C93" s="1">
        <f>IF(ISTEXT(D93),MAX($C$6:$C92)+1,"")</f>
        <v>87</v>
      </c>
      <c r="D93" s="192" t="s">
        <v>11</v>
      </c>
      <c r="E93" s="37" t="s">
        <v>1401</v>
      </c>
      <c r="F93" s="357" t="s">
        <v>43</v>
      </c>
      <c r="G93" s="358"/>
      <c r="H93" s="399"/>
      <c r="I93" s="360">
        <f t="shared" si="10"/>
        <v>1</v>
      </c>
      <c r="J93" s="361">
        <f t="shared" si="11"/>
        <v>0</v>
      </c>
      <c r="K93" s="393">
        <f t="shared" si="13"/>
        <v>0</v>
      </c>
      <c r="L93" s="162"/>
    </row>
    <row r="94" spans="2:12" ht="30" customHeight="1" x14ac:dyDescent="0.3">
      <c r="B94" s="35" t="str">
        <f>IF(C94="","",$B$5)</f>
        <v/>
      </c>
      <c r="C94" s="35" t="str">
        <f>IF(ISTEXT(D94),MAX($C$7:$C93)+1,"")</f>
        <v/>
      </c>
      <c r="D94" s="2"/>
      <c r="E94" s="38" t="s">
        <v>1402</v>
      </c>
      <c r="F94" s="86"/>
      <c r="G94" s="28"/>
      <c r="H94" s="28"/>
      <c r="I94" s="28"/>
      <c r="J94" s="28"/>
      <c r="K94" s="28"/>
      <c r="L94" s="28"/>
    </row>
    <row r="95" spans="2:12" ht="30" customHeight="1" x14ac:dyDescent="0.3">
      <c r="B95" s="33" t="str">
        <f t="shared" si="12"/>
        <v>LMLI</v>
      </c>
      <c r="C95" s="1">
        <f>IF(ISTEXT(D95),MAX($C$6:$C93)+1,"")</f>
        <v>88</v>
      </c>
      <c r="D95" s="192" t="s">
        <v>11</v>
      </c>
      <c r="E95" s="303" t="s">
        <v>1403</v>
      </c>
      <c r="F95" s="357" t="s">
        <v>43</v>
      </c>
      <c r="G95" s="358"/>
      <c r="H95" s="399"/>
      <c r="I95" s="360">
        <f t="shared" si="10"/>
        <v>1</v>
      </c>
      <c r="J95" s="361">
        <f t="shared" si="11"/>
        <v>0</v>
      </c>
      <c r="K95" s="393">
        <f t="shared" si="13"/>
        <v>0</v>
      </c>
      <c r="L95" s="162"/>
    </row>
    <row r="96" spans="2:12" ht="30" customHeight="1" x14ac:dyDescent="0.3">
      <c r="B96" s="33" t="str">
        <f t="shared" si="12"/>
        <v>LMLI</v>
      </c>
      <c r="C96" s="1">
        <f>IF(ISTEXT(D96),MAX($C$6:$C95)+1,"")</f>
        <v>89</v>
      </c>
      <c r="D96" s="192" t="s">
        <v>11</v>
      </c>
      <c r="E96" s="295" t="s">
        <v>1404</v>
      </c>
      <c r="F96" s="357" t="s">
        <v>43</v>
      </c>
      <c r="G96" s="358"/>
      <c r="H96" s="399"/>
      <c r="I96" s="360">
        <f t="shared" si="10"/>
        <v>1</v>
      </c>
      <c r="J96" s="361">
        <f t="shared" si="11"/>
        <v>0</v>
      </c>
      <c r="K96" s="393">
        <f t="shared" si="13"/>
        <v>0</v>
      </c>
      <c r="L96" s="162"/>
    </row>
    <row r="97" spans="2:12" ht="30" customHeight="1" x14ac:dyDescent="0.3">
      <c r="B97" s="33" t="str">
        <f t="shared" si="12"/>
        <v>LMLI</v>
      </c>
      <c r="C97" s="1">
        <f>IF(ISTEXT(D97),MAX($C$6:$C96)+1,"")</f>
        <v>90</v>
      </c>
      <c r="D97" s="192" t="s">
        <v>11</v>
      </c>
      <c r="E97" s="295" t="s">
        <v>1405</v>
      </c>
      <c r="F97" s="357" t="s">
        <v>43</v>
      </c>
      <c r="G97" s="358"/>
      <c r="H97" s="399"/>
      <c r="I97" s="360">
        <f t="shared" si="10"/>
        <v>1</v>
      </c>
      <c r="J97" s="361">
        <f t="shared" si="11"/>
        <v>0</v>
      </c>
      <c r="K97" s="393">
        <f t="shared" si="13"/>
        <v>0</v>
      </c>
      <c r="L97" s="162"/>
    </row>
    <row r="98" spans="2:12" ht="30" customHeight="1" x14ac:dyDescent="0.3">
      <c r="B98" s="33" t="str">
        <f t="shared" si="12"/>
        <v>LMLI</v>
      </c>
      <c r="C98" s="1">
        <f>IF(ISTEXT(D98),MAX($C$6:$C97)+1,"")</f>
        <v>91</v>
      </c>
      <c r="D98" s="192" t="s">
        <v>11</v>
      </c>
      <c r="E98" s="295" t="s">
        <v>1406</v>
      </c>
      <c r="F98" s="357" t="s">
        <v>43</v>
      </c>
      <c r="G98" s="358"/>
      <c r="H98" s="399"/>
      <c r="I98" s="360">
        <f t="shared" si="10"/>
        <v>1</v>
      </c>
      <c r="J98" s="361">
        <f t="shared" si="11"/>
        <v>0</v>
      </c>
      <c r="K98" s="393">
        <f t="shared" si="13"/>
        <v>0</v>
      </c>
      <c r="L98" s="162"/>
    </row>
    <row r="99" spans="2:12" ht="30" customHeight="1" x14ac:dyDescent="0.3">
      <c r="B99" s="33" t="str">
        <f t="shared" si="12"/>
        <v>LMLI</v>
      </c>
      <c r="C99" s="1">
        <f>IF(ISTEXT(D99),MAX($C$6:$C98)+1,"")</f>
        <v>92</v>
      </c>
      <c r="D99" s="192" t="s">
        <v>11</v>
      </c>
      <c r="E99" s="295" t="s">
        <v>1407</v>
      </c>
      <c r="F99" s="357" t="s">
        <v>43</v>
      </c>
      <c r="G99" s="358"/>
      <c r="H99" s="399"/>
      <c r="I99" s="360">
        <f t="shared" si="10"/>
        <v>1</v>
      </c>
      <c r="J99" s="361">
        <f t="shared" si="11"/>
        <v>0</v>
      </c>
      <c r="K99" s="393">
        <f t="shared" si="13"/>
        <v>0</v>
      </c>
      <c r="L99" s="162"/>
    </row>
    <row r="100" spans="2:12" ht="30" customHeight="1" x14ac:dyDescent="0.3">
      <c r="B100" s="33" t="str">
        <f t="shared" si="12"/>
        <v>LMLI</v>
      </c>
      <c r="C100" s="1">
        <f>IF(ISTEXT(D100),MAX($C$6:$C99)+1,"")</f>
        <v>93</v>
      </c>
      <c r="D100" s="192" t="s">
        <v>11</v>
      </c>
      <c r="E100" s="295" t="s">
        <v>1408</v>
      </c>
      <c r="F100" s="357" t="s">
        <v>43</v>
      </c>
      <c r="G100" s="358"/>
      <c r="H100" s="399"/>
      <c r="I100" s="360">
        <f t="shared" si="10"/>
        <v>1</v>
      </c>
      <c r="J100" s="361">
        <f t="shared" si="11"/>
        <v>0</v>
      </c>
      <c r="K100" s="393">
        <f t="shared" si="13"/>
        <v>0</v>
      </c>
      <c r="L100" s="162"/>
    </row>
    <row r="101" spans="2:12" ht="30" customHeight="1" x14ac:dyDescent="0.3">
      <c r="B101" s="33" t="str">
        <f t="shared" si="12"/>
        <v>LMLI</v>
      </c>
      <c r="C101" s="1">
        <f>IF(ISTEXT(D101),MAX($C$6:$C100)+1,"")</f>
        <v>94</v>
      </c>
      <c r="D101" s="192" t="s">
        <v>11</v>
      </c>
      <c r="E101" s="304" t="s">
        <v>1409</v>
      </c>
      <c r="F101" s="357" t="s">
        <v>43</v>
      </c>
      <c r="G101" s="358"/>
      <c r="H101" s="399"/>
      <c r="I101" s="360">
        <f t="shared" si="10"/>
        <v>1</v>
      </c>
      <c r="J101" s="361">
        <f t="shared" si="11"/>
        <v>0</v>
      </c>
      <c r="K101" s="393">
        <f t="shared" si="13"/>
        <v>0</v>
      </c>
      <c r="L101" s="162"/>
    </row>
    <row r="102" spans="2:12" ht="30" customHeight="1" x14ac:dyDescent="0.3">
      <c r="B102" s="35" t="str">
        <f>IF(C102="","",$B$5)</f>
        <v/>
      </c>
      <c r="C102" s="35" t="str">
        <f>IF(ISTEXT(D102),MAX($C$7:$C101)+1,"")</f>
        <v/>
      </c>
      <c r="D102" s="2"/>
      <c r="E102" s="38" t="s">
        <v>1410</v>
      </c>
      <c r="F102" s="86"/>
      <c r="G102" s="28"/>
      <c r="H102" s="28"/>
      <c r="I102" s="28"/>
      <c r="J102" s="28"/>
      <c r="K102" s="28"/>
      <c r="L102" s="28"/>
    </row>
    <row r="103" spans="2:12" ht="30" customHeight="1" x14ac:dyDescent="0.3">
      <c r="B103" s="33" t="str">
        <f t="shared" si="12"/>
        <v>LMLI</v>
      </c>
      <c r="C103" s="1">
        <f>IF(ISTEXT(D103),MAX($C$6:$C101)+1,"")</f>
        <v>95</v>
      </c>
      <c r="D103" s="192" t="s">
        <v>11</v>
      </c>
      <c r="E103" s="303" t="s">
        <v>1345</v>
      </c>
      <c r="F103" s="357" t="s">
        <v>43</v>
      </c>
      <c r="G103" s="358"/>
      <c r="H103" s="399"/>
      <c r="I103" s="360">
        <f t="shared" si="10"/>
        <v>1</v>
      </c>
      <c r="J103" s="361">
        <f t="shared" si="11"/>
        <v>0</v>
      </c>
      <c r="K103" s="393">
        <f t="shared" si="13"/>
        <v>0</v>
      </c>
      <c r="L103" s="162"/>
    </row>
    <row r="104" spans="2:12" ht="30" customHeight="1" x14ac:dyDescent="0.3">
      <c r="B104" s="33" t="str">
        <f t="shared" si="12"/>
        <v>LMLI</v>
      </c>
      <c r="C104" s="1">
        <f>IF(ISTEXT(D104),MAX($C$6:$C103)+1,"")</f>
        <v>96</v>
      </c>
      <c r="D104" s="192" t="s">
        <v>11</v>
      </c>
      <c r="E104" s="295" t="s">
        <v>1329</v>
      </c>
      <c r="F104" s="357" t="s">
        <v>43</v>
      </c>
      <c r="G104" s="358"/>
      <c r="H104" s="399"/>
      <c r="I104" s="360">
        <f t="shared" si="10"/>
        <v>1</v>
      </c>
      <c r="J104" s="361">
        <f t="shared" si="11"/>
        <v>0</v>
      </c>
      <c r="K104" s="393">
        <f t="shared" si="13"/>
        <v>0</v>
      </c>
      <c r="L104" s="162"/>
    </row>
    <row r="105" spans="2:12" ht="30" customHeight="1" x14ac:dyDescent="0.3">
      <c r="B105" s="33" t="str">
        <f t="shared" si="12"/>
        <v>LMLI</v>
      </c>
      <c r="C105" s="1">
        <f>IF(ISTEXT(D105),MAX($C$6:$C104)+1,"")</f>
        <v>97</v>
      </c>
      <c r="D105" s="192" t="s">
        <v>11</v>
      </c>
      <c r="E105" s="295" t="s">
        <v>1411</v>
      </c>
      <c r="F105" s="357" t="s">
        <v>43</v>
      </c>
      <c r="G105" s="358"/>
      <c r="H105" s="399"/>
      <c r="I105" s="360">
        <f t="shared" si="10"/>
        <v>1</v>
      </c>
      <c r="J105" s="361">
        <f t="shared" si="11"/>
        <v>0</v>
      </c>
      <c r="K105" s="393">
        <f t="shared" si="13"/>
        <v>0</v>
      </c>
      <c r="L105" s="162"/>
    </row>
    <row r="106" spans="2:12" ht="30" customHeight="1" x14ac:dyDescent="0.3">
      <c r="B106" s="33" t="str">
        <f t="shared" si="12"/>
        <v>LMLI</v>
      </c>
      <c r="C106" s="1">
        <f>IF(ISTEXT(D106),MAX($C$6:$C105)+1,"")</f>
        <v>98</v>
      </c>
      <c r="D106" s="192" t="s">
        <v>11</v>
      </c>
      <c r="E106" s="295" t="s">
        <v>1412</v>
      </c>
      <c r="F106" s="357" t="s">
        <v>43</v>
      </c>
      <c r="G106" s="358"/>
      <c r="H106" s="399"/>
      <c r="I106" s="360">
        <f t="shared" si="10"/>
        <v>1</v>
      </c>
      <c r="J106" s="361">
        <f t="shared" si="11"/>
        <v>0</v>
      </c>
      <c r="K106" s="393">
        <f t="shared" si="13"/>
        <v>0</v>
      </c>
      <c r="L106" s="162"/>
    </row>
    <row r="107" spans="2:12" ht="30" customHeight="1" x14ac:dyDescent="0.3">
      <c r="B107" s="33" t="str">
        <f t="shared" si="12"/>
        <v>LMLI</v>
      </c>
      <c r="C107" s="1">
        <f>IF(ISTEXT(D107),MAX($C$6:$C106)+1,"")</f>
        <v>99</v>
      </c>
      <c r="D107" s="192" t="s">
        <v>11</v>
      </c>
      <c r="E107" s="295" t="s">
        <v>1413</v>
      </c>
      <c r="F107" s="357" t="s">
        <v>43</v>
      </c>
      <c r="G107" s="358"/>
      <c r="H107" s="399"/>
      <c r="I107" s="360">
        <f t="shared" si="10"/>
        <v>1</v>
      </c>
      <c r="J107" s="361">
        <f t="shared" si="11"/>
        <v>0</v>
      </c>
      <c r="K107" s="393">
        <f t="shared" si="13"/>
        <v>0</v>
      </c>
      <c r="L107" s="162"/>
    </row>
    <row r="108" spans="2:12" ht="30" customHeight="1" x14ac:dyDescent="0.3">
      <c r="B108" s="33" t="str">
        <f t="shared" si="12"/>
        <v>LMLI</v>
      </c>
      <c r="C108" s="1">
        <f>IF(ISTEXT(D108),MAX($C$6:$C107)+1,"")</f>
        <v>100</v>
      </c>
      <c r="D108" s="192" t="s">
        <v>11</v>
      </c>
      <c r="E108" s="295" t="s">
        <v>1414</v>
      </c>
      <c r="F108" s="357" t="s">
        <v>43</v>
      </c>
      <c r="G108" s="358"/>
      <c r="H108" s="399"/>
      <c r="I108" s="360">
        <f t="shared" si="10"/>
        <v>1</v>
      </c>
      <c r="J108" s="361">
        <f t="shared" si="11"/>
        <v>0</v>
      </c>
      <c r="K108" s="393">
        <f t="shared" si="13"/>
        <v>0</v>
      </c>
      <c r="L108" s="162"/>
    </row>
    <row r="109" spans="2:12" ht="30" customHeight="1" x14ac:dyDescent="0.3">
      <c r="B109" s="33" t="str">
        <f t="shared" si="12"/>
        <v>LMLI</v>
      </c>
      <c r="C109" s="1">
        <f>IF(ISTEXT(D109),MAX($C$6:$C108)+1,"")</f>
        <v>101</v>
      </c>
      <c r="D109" s="192" t="s">
        <v>11</v>
      </c>
      <c r="E109" s="295" t="s">
        <v>1415</v>
      </c>
      <c r="F109" s="357" t="s">
        <v>43</v>
      </c>
      <c r="G109" s="358"/>
      <c r="H109" s="399"/>
      <c r="I109" s="360">
        <f t="shared" si="10"/>
        <v>1</v>
      </c>
      <c r="J109" s="361">
        <f t="shared" si="11"/>
        <v>0</v>
      </c>
      <c r="K109" s="393">
        <f t="shared" si="13"/>
        <v>0</v>
      </c>
      <c r="L109" s="162"/>
    </row>
    <row r="110" spans="2:12" ht="30" customHeight="1" x14ac:dyDescent="0.3">
      <c r="B110" s="33" t="str">
        <f t="shared" si="12"/>
        <v>LMLI</v>
      </c>
      <c r="C110" s="1">
        <f>IF(ISTEXT(D110),MAX($C$6:$C109)+1,"")</f>
        <v>102</v>
      </c>
      <c r="D110" s="192" t="s">
        <v>11</v>
      </c>
      <c r="E110" s="295" t="s">
        <v>1416</v>
      </c>
      <c r="F110" s="357" t="s">
        <v>43</v>
      </c>
      <c r="G110" s="358"/>
      <c r="H110" s="399"/>
      <c r="I110" s="360">
        <f t="shared" si="10"/>
        <v>1</v>
      </c>
      <c r="J110" s="361">
        <f t="shared" si="11"/>
        <v>0</v>
      </c>
      <c r="K110" s="393">
        <f t="shared" si="13"/>
        <v>0</v>
      </c>
      <c r="L110" s="162"/>
    </row>
    <row r="111" spans="2:12" ht="30" customHeight="1" x14ac:dyDescent="0.3">
      <c r="B111" s="33" t="str">
        <f t="shared" si="12"/>
        <v>LMLI</v>
      </c>
      <c r="C111" s="1">
        <f>IF(ISTEXT(D111),MAX($C$6:$C110)+1,"")</f>
        <v>103</v>
      </c>
      <c r="D111" s="192" t="s">
        <v>11</v>
      </c>
      <c r="E111" s="295" t="s">
        <v>1417</v>
      </c>
      <c r="F111" s="357" t="s">
        <v>43</v>
      </c>
      <c r="G111" s="358"/>
      <c r="H111" s="399"/>
      <c r="I111" s="360">
        <f t="shared" si="10"/>
        <v>1</v>
      </c>
      <c r="J111" s="361">
        <f t="shared" si="11"/>
        <v>0</v>
      </c>
      <c r="K111" s="393">
        <f t="shared" si="13"/>
        <v>0</v>
      </c>
      <c r="L111" s="162"/>
    </row>
    <row r="112" spans="2:12" ht="30" customHeight="1" x14ac:dyDescent="0.3">
      <c r="B112" s="33" t="str">
        <f t="shared" si="12"/>
        <v>LMLI</v>
      </c>
      <c r="C112" s="1">
        <f>IF(ISTEXT(D112),MAX($C$6:$C111)+1,"")</f>
        <v>104</v>
      </c>
      <c r="D112" s="192" t="s">
        <v>11</v>
      </c>
      <c r="E112" s="295" t="s">
        <v>1418</v>
      </c>
      <c r="F112" s="357" t="s">
        <v>43</v>
      </c>
      <c r="G112" s="358"/>
      <c r="H112" s="399"/>
      <c r="I112" s="360">
        <f t="shared" si="10"/>
        <v>1</v>
      </c>
      <c r="J112" s="361">
        <f t="shared" si="11"/>
        <v>0</v>
      </c>
      <c r="K112" s="393">
        <f t="shared" si="13"/>
        <v>0</v>
      </c>
      <c r="L112" s="162"/>
    </row>
    <row r="113" spans="2:12" ht="30" customHeight="1" x14ac:dyDescent="0.3">
      <c r="B113" s="33" t="str">
        <f t="shared" si="12"/>
        <v>LMLI</v>
      </c>
      <c r="C113" s="1">
        <f>IF(ISTEXT(D113),MAX($C$6:$C112)+1,"")</f>
        <v>105</v>
      </c>
      <c r="D113" s="192" t="s">
        <v>11</v>
      </c>
      <c r="E113" s="295" t="s">
        <v>1419</v>
      </c>
      <c r="F113" s="357" t="s">
        <v>43</v>
      </c>
      <c r="G113" s="358"/>
      <c r="H113" s="399"/>
      <c r="I113" s="360">
        <f t="shared" si="10"/>
        <v>1</v>
      </c>
      <c r="J113" s="361">
        <f t="shared" si="11"/>
        <v>0</v>
      </c>
      <c r="K113" s="393">
        <f t="shared" si="13"/>
        <v>0</v>
      </c>
      <c r="L113" s="162"/>
    </row>
    <row r="114" spans="2:12" ht="30" customHeight="1" x14ac:dyDescent="0.3">
      <c r="B114" s="33" t="str">
        <f t="shared" si="12"/>
        <v>LMLI</v>
      </c>
      <c r="C114" s="1">
        <f>IF(ISTEXT(D114),MAX($C$6:$C113)+1,"")</f>
        <v>106</v>
      </c>
      <c r="D114" s="192" t="s">
        <v>11</v>
      </c>
      <c r="E114" s="295" t="s">
        <v>1420</v>
      </c>
      <c r="F114" s="357" t="s">
        <v>43</v>
      </c>
      <c r="G114" s="358"/>
      <c r="H114" s="399"/>
      <c r="I114" s="360">
        <f t="shared" si="10"/>
        <v>1</v>
      </c>
      <c r="J114" s="361">
        <f t="shared" si="11"/>
        <v>0</v>
      </c>
      <c r="K114" s="393">
        <f t="shared" si="13"/>
        <v>0</v>
      </c>
      <c r="L114" s="162"/>
    </row>
    <row r="115" spans="2:12" ht="30" customHeight="1" x14ac:dyDescent="0.3">
      <c r="B115" s="33" t="str">
        <f t="shared" si="12"/>
        <v>LMLI</v>
      </c>
      <c r="C115" s="1">
        <f>IF(ISTEXT(D115),MAX($C$6:$C114)+1,"")</f>
        <v>107</v>
      </c>
      <c r="D115" s="192" t="s">
        <v>11</v>
      </c>
      <c r="E115" s="295" t="s">
        <v>1421</v>
      </c>
      <c r="F115" s="357" t="s">
        <v>43</v>
      </c>
      <c r="G115" s="358"/>
      <c r="H115" s="399"/>
      <c r="I115" s="360">
        <f t="shared" si="10"/>
        <v>1</v>
      </c>
      <c r="J115" s="361">
        <f t="shared" si="11"/>
        <v>0</v>
      </c>
      <c r="K115" s="393">
        <f t="shared" si="13"/>
        <v>0</v>
      </c>
      <c r="L115" s="162"/>
    </row>
    <row r="116" spans="2:12" ht="30" customHeight="1" x14ac:dyDescent="0.3">
      <c r="B116" s="33" t="str">
        <f t="shared" si="12"/>
        <v>LMLI</v>
      </c>
      <c r="C116" s="1">
        <f>IF(ISTEXT(D116),MAX($C$6:$C115)+1,"")</f>
        <v>108</v>
      </c>
      <c r="D116" s="192" t="s">
        <v>11</v>
      </c>
      <c r="E116" s="299" t="s">
        <v>1422</v>
      </c>
      <c r="F116" s="357" t="s">
        <v>43</v>
      </c>
      <c r="G116" s="358"/>
      <c r="H116" s="399"/>
      <c r="I116" s="360">
        <f t="shared" si="10"/>
        <v>1</v>
      </c>
      <c r="J116" s="361">
        <f t="shared" si="11"/>
        <v>0</v>
      </c>
      <c r="K116" s="393">
        <f t="shared" si="13"/>
        <v>0</v>
      </c>
      <c r="L116" s="162"/>
    </row>
    <row r="117" spans="2:12" ht="30" customHeight="1" x14ac:dyDescent="0.3">
      <c r="B117" s="35" t="str">
        <f>IF(C117="","",$B$5)</f>
        <v/>
      </c>
      <c r="C117" s="35" t="str">
        <f>IF(ISTEXT(D117),MAX($C$7:$C116)+1,"")</f>
        <v/>
      </c>
      <c r="D117" s="2"/>
      <c r="E117" s="300" t="s">
        <v>1423</v>
      </c>
      <c r="F117" s="86"/>
      <c r="G117" s="28"/>
      <c r="H117" s="28"/>
      <c r="I117" s="28"/>
      <c r="J117" s="28"/>
      <c r="K117" s="28"/>
      <c r="L117" s="28"/>
    </row>
    <row r="118" spans="2:12" ht="30" customHeight="1" x14ac:dyDescent="0.3">
      <c r="B118" s="33" t="str">
        <f t="shared" si="12"/>
        <v>LMLI</v>
      </c>
      <c r="C118" s="1">
        <f>IF(ISTEXT(D118),MAX($C$6:$C116)+1,"")</f>
        <v>109</v>
      </c>
      <c r="D118" s="192" t="s">
        <v>10</v>
      </c>
      <c r="E118" s="301" t="s">
        <v>1424</v>
      </c>
      <c r="F118" s="357" t="s">
        <v>43</v>
      </c>
      <c r="G118" s="358"/>
      <c r="H118" s="399"/>
      <c r="I118" s="360">
        <f t="shared" si="10"/>
        <v>2</v>
      </c>
      <c r="J118" s="361">
        <f t="shared" si="11"/>
        <v>0</v>
      </c>
      <c r="K118" s="393">
        <f t="shared" si="13"/>
        <v>0</v>
      </c>
      <c r="L118" s="162"/>
    </row>
    <row r="119" spans="2:12" ht="30" customHeight="1" x14ac:dyDescent="0.3">
      <c r="B119" s="33" t="str">
        <f t="shared" si="12"/>
        <v>LMLI</v>
      </c>
      <c r="C119" s="1">
        <f>IF(ISTEXT(D119),MAX($C$6:$C118)+1,"")</f>
        <v>110</v>
      </c>
      <c r="D119" s="192" t="s">
        <v>10</v>
      </c>
      <c r="E119" s="298" t="s">
        <v>1425</v>
      </c>
      <c r="F119" s="357" t="s">
        <v>43</v>
      </c>
      <c r="G119" s="358"/>
      <c r="H119" s="399"/>
      <c r="I119" s="360">
        <f t="shared" si="10"/>
        <v>2</v>
      </c>
      <c r="J119" s="361">
        <f t="shared" si="11"/>
        <v>0</v>
      </c>
      <c r="K119" s="393">
        <f t="shared" si="13"/>
        <v>0</v>
      </c>
      <c r="L119" s="162"/>
    </row>
    <row r="120" spans="2:12" ht="30" customHeight="1" x14ac:dyDescent="0.3">
      <c r="B120" s="33" t="str">
        <f t="shared" si="12"/>
        <v>LMLI</v>
      </c>
      <c r="C120" s="1">
        <f>IF(ISTEXT(D120),MAX($C$6:$C119)+1,"")</f>
        <v>111</v>
      </c>
      <c r="D120" s="192" t="s">
        <v>10</v>
      </c>
      <c r="E120" s="305" t="s">
        <v>1426</v>
      </c>
      <c r="F120" s="357" t="s">
        <v>43</v>
      </c>
      <c r="G120" s="358"/>
      <c r="H120" s="399"/>
      <c r="I120" s="360">
        <f t="shared" si="10"/>
        <v>2</v>
      </c>
      <c r="J120" s="361">
        <f t="shared" si="11"/>
        <v>0</v>
      </c>
      <c r="K120" s="393">
        <f t="shared" si="13"/>
        <v>0</v>
      </c>
      <c r="L120" s="162"/>
    </row>
    <row r="121" spans="2:12" ht="30" customHeight="1" x14ac:dyDescent="0.3">
      <c r="B121" s="35" t="str">
        <f>IF(C121="","",$B$5)</f>
        <v/>
      </c>
      <c r="C121" s="35" t="str">
        <f>IF(ISTEXT(D121),MAX($C$7:$C120)+1,"")</f>
        <v/>
      </c>
      <c r="D121" s="2"/>
      <c r="E121" s="258" t="s">
        <v>1427</v>
      </c>
      <c r="F121" s="86"/>
      <c r="G121" s="28"/>
      <c r="H121" s="28"/>
      <c r="I121" s="28"/>
      <c r="J121" s="28"/>
      <c r="K121" s="28"/>
      <c r="L121" s="28"/>
    </row>
    <row r="122" spans="2:12" ht="30" customHeight="1" x14ac:dyDescent="0.3">
      <c r="B122" s="33" t="str">
        <f t="shared" si="12"/>
        <v>LMLI</v>
      </c>
      <c r="C122" s="1">
        <f>IF(ISTEXT(D122),MAX($C$6:$C120)+1,"")</f>
        <v>112</v>
      </c>
      <c r="D122" s="192" t="s">
        <v>11</v>
      </c>
      <c r="E122" s="301" t="s">
        <v>1428</v>
      </c>
      <c r="F122" s="357" t="s">
        <v>43</v>
      </c>
      <c r="G122" s="358"/>
      <c r="H122" s="399"/>
      <c r="I122" s="360">
        <f t="shared" si="10"/>
        <v>1</v>
      </c>
      <c r="J122" s="361">
        <f t="shared" si="11"/>
        <v>0</v>
      </c>
      <c r="K122" s="393">
        <f t="shared" si="13"/>
        <v>0</v>
      </c>
      <c r="L122" s="162"/>
    </row>
    <row r="123" spans="2:12" ht="30" customHeight="1" x14ac:dyDescent="0.3">
      <c r="B123" s="33" t="str">
        <f t="shared" si="12"/>
        <v>LMLI</v>
      </c>
      <c r="C123" s="1">
        <f>IF(ISTEXT(D123),MAX($C$6:$C122)+1,"")</f>
        <v>113</v>
      </c>
      <c r="D123" s="192" t="s">
        <v>11</v>
      </c>
      <c r="E123" s="298" t="s">
        <v>1429</v>
      </c>
      <c r="F123" s="357" t="s">
        <v>43</v>
      </c>
      <c r="G123" s="358"/>
      <c r="H123" s="399"/>
      <c r="I123" s="360">
        <f t="shared" si="10"/>
        <v>1</v>
      </c>
      <c r="J123" s="361">
        <f t="shared" si="11"/>
        <v>0</v>
      </c>
      <c r="K123" s="393">
        <f t="shared" si="13"/>
        <v>0</v>
      </c>
      <c r="L123" s="162"/>
    </row>
    <row r="124" spans="2:12" ht="30" customHeight="1" x14ac:dyDescent="0.3">
      <c r="B124" s="33" t="str">
        <f t="shared" si="12"/>
        <v>LMLI</v>
      </c>
      <c r="C124" s="1">
        <f>IF(ISTEXT(D124),MAX($C$6:$C123)+1,"")</f>
        <v>114</v>
      </c>
      <c r="D124" s="192" t="s">
        <v>11</v>
      </c>
      <c r="E124" s="298" t="s">
        <v>1430</v>
      </c>
      <c r="F124" s="357" t="s">
        <v>43</v>
      </c>
      <c r="G124" s="358"/>
      <c r="H124" s="399"/>
      <c r="I124" s="360">
        <f t="shared" si="10"/>
        <v>1</v>
      </c>
      <c r="J124" s="361">
        <f t="shared" si="11"/>
        <v>0</v>
      </c>
      <c r="K124" s="393">
        <f t="shared" si="13"/>
        <v>0</v>
      </c>
      <c r="L124" s="162"/>
    </row>
    <row r="125" spans="2:12" ht="30" customHeight="1" x14ac:dyDescent="0.3">
      <c r="B125" s="33" t="str">
        <f t="shared" si="12"/>
        <v>LMLI</v>
      </c>
      <c r="C125" s="1">
        <f>IF(ISTEXT(D125),MAX($C$6:$C124)+1,"")</f>
        <v>115</v>
      </c>
      <c r="D125" s="192" t="s">
        <v>11</v>
      </c>
      <c r="E125" s="298" t="s">
        <v>1431</v>
      </c>
      <c r="F125" s="357" t="s">
        <v>43</v>
      </c>
      <c r="G125" s="358"/>
      <c r="H125" s="399"/>
      <c r="I125" s="360">
        <f t="shared" si="10"/>
        <v>1</v>
      </c>
      <c r="J125" s="361">
        <f t="shared" si="11"/>
        <v>0</v>
      </c>
      <c r="K125" s="393">
        <f t="shared" si="13"/>
        <v>0</v>
      </c>
      <c r="L125" s="162"/>
    </row>
    <row r="126" spans="2:12" ht="30" customHeight="1" x14ac:dyDescent="0.3">
      <c r="B126" s="33" t="str">
        <f t="shared" si="12"/>
        <v>LMLI</v>
      </c>
      <c r="C126" s="1">
        <f>IF(ISTEXT(D126),MAX($C$6:$C125)+1,"")</f>
        <v>116</v>
      </c>
      <c r="D126" s="192" t="s">
        <v>11</v>
      </c>
      <c r="E126" s="298" t="s">
        <v>1432</v>
      </c>
      <c r="F126" s="357" t="s">
        <v>43</v>
      </c>
      <c r="G126" s="358"/>
      <c r="H126" s="399"/>
      <c r="I126" s="360">
        <f t="shared" si="10"/>
        <v>1</v>
      </c>
      <c r="J126" s="361">
        <f t="shared" si="11"/>
        <v>0</v>
      </c>
      <c r="K126" s="393">
        <f t="shared" si="13"/>
        <v>0</v>
      </c>
      <c r="L126" s="162"/>
    </row>
    <row r="127" spans="2:12" ht="30" customHeight="1" x14ac:dyDescent="0.3">
      <c r="B127" s="33" t="str">
        <f t="shared" si="12"/>
        <v>LMLI</v>
      </c>
      <c r="C127" s="1">
        <f>IF(ISTEXT(D127),MAX($C$6:$C126)+1,"")</f>
        <v>117</v>
      </c>
      <c r="D127" s="192" t="s">
        <v>9</v>
      </c>
      <c r="E127" s="306" t="s">
        <v>1433</v>
      </c>
      <c r="F127" s="357" t="s">
        <v>43</v>
      </c>
      <c r="G127" s="358"/>
      <c r="H127" s="399"/>
      <c r="I127" s="360">
        <f t="shared" si="10"/>
        <v>3</v>
      </c>
      <c r="J127" s="361">
        <f t="shared" si="11"/>
        <v>0</v>
      </c>
      <c r="K127" s="393">
        <f t="shared" si="13"/>
        <v>0</v>
      </c>
      <c r="L127" s="162"/>
    </row>
    <row r="128" spans="2:12" ht="30" customHeight="1" x14ac:dyDescent="0.3">
      <c r="B128" s="35" t="str">
        <f>IF(C128="","",$B$5)</f>
        <v/>
      </c>
      <c r="C128" s="35" t="str">
        <f>IF(ISTEXT(D128),MAX($C$7:$C127)+1,"")</f>
        <v/>
      </c>
      <c r="D128" s="2"/>
      <c r="E128" s="38" t="s">
        <v>1434</v>
      </c>
      <c r="F128" s="86"/>
      <c r="G128" s="28"/>
      <c r="H128" s="28"/>
      <c r="I128" s="28"/>
      <c r="J128" s="28"/>
      <c r="K128" s="28"/>
      <c r="L128" s="28"/>
    </row>
    <row r="129" spans="2:12" ht="30" customHeight="1" x14ac:dyDescent="0.3">
      <c r="B129" s="33" t="str">
        <f t="shared" si="12"/>
        <v>LMLI</v>
      </c>
      <c r="C129" s="1">
        <f>IF(ISTEXT(D129),MAX($C$6:$C127)+1,"")</f>
        <v>118</v>
      </c>
      <c r="D129" s="192" t="s">
        <v>11</v>
      </c>
      <c r="E129" s="303" t="s">
        <v>1345</v>
      </c>
      <c r="F129" s="357" t="s">
        <v>43</v>
      </c>
      <c r="G129" s="358"/>
      <c r="H129" s="399"/>
      <c r="I129" s="360">
        <f t="shared" si="10"/>
        <v>1</v>
      </c>
      <c r="J129" s="361">
        <f t="shared" si="11"/>
        <v>0</v>
      </c>
      <c r="K129" s="393">
        <f t="shared" si="13"/>
        <v>0</v>
      </c>
      <c r="L129" s="162"/>
    </row>
    <row r="130" spans="2:12" ht="30" customHeight="1" x14ac:dyDescent="0.3">
      <c r="B130" s="33" t="str">
        <f t="shared" si="12"/>
        <v>LMLI</v>
      </c>
      <c r="C130" s="1">
        <f>IF(ISTEXT(D130),MAX($C$6:$C129)+1,"")</f>
        <v>119</v>
      </c>
      <c r="D130" s="192" t="s">
        <v>9</v>
      </c>
      <c r="E130" s="295" t="s">
        <v>1329</v>
      </c>
      <c r="F130" s="357" t="s">
        <v>43</v>
      </c>
      <c r="G130" s="358"/>
      <c r="H130" s="399"/>
      <c r="I130" s="360">
        <f t="shared" si="10"/>
        <v>3</v>
      </c>
      <c r="J130" s="361">
        <f t="shared" si="11"/>
        <v>0</v>
      </c>
      <c r="K130" s="393">
        <f t="shared" si="13"/>
        <v>0</v>
      </c>
      <c r="L130" s="162"/>
    </row>
    <row r="131" spans="2:12" ht="30" customHeight="1" x14ac:dyDescent="0.3">
      <c r="B131" s="33" t="str">
        <f t="shared" si="12"/>
        <v>LMLI</v>
      </c>
      <c r="C131" s="1">
        <f>IF(ISTEXT(D131),MAX($C$6:$C130)+1,"")</f>
        <v>120</v>
      </c>
      <c r="D131" s="192" t="s">
        <v>9</v>
      </c>
      <c r="E131" s="295" t="s">
        <v>1349</v>
      </c>
      <c r="F131" s="357" t="s">
        <v>43</v>
      </c>
      <c r="G131" s="358"/>
      <c r="H131" s="399"/>
      <c r="I131" s="360">
        <f t="shared" si="10"/>
        <v>3</v>
      </c>
      <c r="J131" s="361">
        <f t="shared" si="11"/>
        <v>0</v>
      </c>
      <c r="K131" s="393">
        <f t="shared" si="13"/>
        <v>0</v>
      </c>
      <c r="L131" s="162"/>
    </row>
    <row r="132" spans="2:12" ht="30" customHeight="1" x14ac:dyDescent="0.3">
      <c r="B132" s="33" t="str">
        <f t="shared" si="12"/>
        <v>LMLI</v>
      </c>
      <c r="C132" s="1">
        <f>IF(ISTEXT(D132),MAX($C$6:$C131)+1,"")</f>
        <v>121</v>
      </c>
      <c r="D132" s="192" t="s">
        <v>9</v>
      </c>
      <c r="E132" s="295" t="s">
        <v>1435</v>
      </c>
      <c r="F132" s="357" t="s">
        <v>43</v>
      </c>
      <c r="G132" s="358"/>
      <c r="H132" s="399"/>
      <c r="I132" s="360">
        <f t="shared" si="10"/>
        <v>3</v>
      </c>
      <c r="J132" s="361">
        <f t="shared" si="11"/>
        <v>0</v>
      </c>
      <c r="K132" s="393">
        <f t="shared" si="13"/>
        <v>0</v>
      </c>
      <c r="L132" s="162"/>
    </row>
    <row r="133" spans="2:12" ht="30" customHeight="1" x14ac:dyDescent="0.3">
      <c r="B133" s="33" t="str">
        <f t="shared" si="12"/>
        <v>LMLI</v>
      </c>
      <c r="C133" s="1">
        <f>IF(ISTEXT(D133),MAX($C$6:$C132)+1,"")</f>
        <v>122</v>
      </c>
      <c r="D133" s="192" t="s">
        <v>9</v>
      </c>
      <c r="E133" s="295" t="s">
        <v>1436</v>
      </c>
      <c r="F133" s="357" t="s">
        <v>43</v>
      </c>
      <c r="G133" s="358"/>
      <c r="H133" s="399"/>
      <c r="I133" s="360">
        <f t="shared" si="10"/>
        <v>3</v>
      </c>
      <c r="J133" s="361">
        <f t="shared" si="11"/>
        <v>0</v>
      </c>
      <c r="K133" s="393">
        <f t="shared" si="13"/>
        <v>0</v>
      </c>
      <c r="L133" s="162"/>
    </row>
    <row r="134" spans="2:12" ht="30" customHeight="1" x14ac:dyDescent="0.3">
      <c r="B134" s="33" t="str">
        <f t="shared" si="12"/>
        <v>LMLI</v>
      </c>
      <c r="C134" s="1">
        <f>IF(ISTEXT(D134),MAX($C$6:$C133)+1,"")</f>
        <v>123</v>
      </c>
      <c r="D134" s="192" t="s">
        <v>11</v>
      </c>
      <c r="E134" s="37" t="s">
        <v>1437</v>
      </c>
      <c r="F134" s="357" t="s">
        <v>43</v>
      </c>
      <c r="G134" s="358"/>
      <c r="H134" s="399"/>
      <c r="I134" s="360">
        <f t="shared" si="10"/>
        <v>1</v>
      </c>
      <c r="J134" s="361">
        <f t="shared" si="11"/>
        <v>0</v>
      </c>
      <c r="K134" s="393">
        <f t="shared" si="13"/>
        <v>0</v>
      </c>
      <c r="L134" s="162"/>
    </row>
    <row r="135" spans="2:12" ht="30" customHeight="1" x14ac:dyDescent="0.3">
      <c r="B135" s="35" t="str">
        <f>IF(C135="","",$B$5)</f>
        <v/>
      </c>
      <c r="C135" s="35" t="str">
        <f>IF(ISTEXT(D135),MAX($C$7:$C134)+1,"")</f>
        <v/>
      </c>
      <c r="D135" s="2"/>
      <c r="E135" s="258" t="s">
        <v>1438</v>
      </c>
      <c r="F135" s="86"/>
      <c r="G135" s="28"/>
      <c r="H135" s="28"/>
      <c r="I135" s="28"/>
      <c r="J135" s="28"/>
      <c r="K135" s="28"/>
      <c r="L135" s="28"/>
    </row>
    <row r="136" spans="2:12" ht="30" customHeight="1" x14ac:dyDescent="0.3">
      <c r="B136" s="33" t="str">
        <f t="shared" si="12"/>
        <v>LMLI</v>
      </c>
      <c r="C136" s="1">
        <f>IF(ISTEXT(D136),MAX($C$6:$C134)+1,"")</f>
        <v>124</v>
      </c>
      <c r="D136" s="192" t="s">
        <v>11</v>
      </c>
      <c r="E136" s="301" t="s">
        <v>1439</v>
      </c>
      <c r="F136" s="357" t="s">
        <v>43</v>
      </c>
      <c r="G136" s="358"/>
      <c r="H136" s="399"/>
      <c r="I136" s="360">
        <f t="shared" si="10"/>
        <v>1</v>
      </c>
      <c r="J136" s="361">
        <f t="shared" si="11"/>
        <v>0</v>
      </c>
      <c r="K136" s="393">
        <f t="shared" si="13"/>
        <v>0</v>
      </c>
      <c r="L136" s="162"/>
    </row>
    <row r="137" spans="2:12" ht="30" customHeight="1" x14ac:dyDescent="0.3">
      <c r="B137" s="33" t="str">
        <f t="shared" si="12"/>
        <v>LMLI</v>
      </c>
      <c r="C137" s="1">
        <f>IF(ISTEXT(D137),MAX($C$6:$C136)+1,"")</f>
        <v>125</v>
      </c>
      <c r="D137" s="192" t="s">
        <v>11</v>
      </c>
      <c r="E137" s="298" t="s">
        <v>1440</v>
      </c>
      <c r="F137" s="357" t="s">
        <v>43</v>
      </c>
      <c r="G137" s="358"/>
      <c r="H137" s="399"/>
      <c r="I137" s="360">
        <f t="shared" si="10"/>
        <v>1</v>
      </c>
      <c r="J137" s="361">
        <f t="shared" si="11"/>
        <v>0</v>
      </c>
      <c r="K137" s="393">
        <f t="shared" si="13"/>
        <v>0</v>
      </c>
      <c r="L137" s="162"/>
    </row>
    <row r="138" spans="2:12" ht="30" customHeight="1" x14ac:dyDescent="0.3">
      <c r="B138" s="33" t="str">
        <f t="shared" si="12"/>
        <v>LMLI</v>
      </c>
      <c r="C138" s="1">
        <f>IF(ISTEXT(D138),MAX($C$6:$C137)+1,"")</f>
        <v>126</v>
      </c>
      <c r="D138" s="192" t="s">
        <v>11</v>
      </c>
      <c r="E138" s="298" t="s">
        <v>1441</v>
      </c>
      <c r="F138" s="357" t="s">
        <v>43</v>
      </c>
      <c r="G138" s="358"/>
      <c r="H138" s="399"/>
      <c r="I138" s="360">
        <f t="shared" si="10"/>
        <v>1</v>
      </c>
      <c r="J138" s="361">
        <f t="shared" si="11"/>
        <v>0</v>
      </c>
      <c r="K138" s="393">
        <f t="shared" si="13"/>
        <v>0</v>
      </c>
      <c r="L138" s="162"/>
    </row>
    <row r="139" spans="2:12" ht="30" customHeight="1" x14ac:dyDescent="0.3">
      <c r="B139" s="33" t="str">
        <f t="shared" si="12"/>
        <v>LMLI</v>
      </c>
      <c r="C139" s="1">
        <f>IF(ISTEXT(D139),MAX($C$6:$C138)+1,"")</f>
        <v>127</v>
      </c>
      <c r="D139" s="192" t="s">
        <v>11</v>
      </c>
      <c r="E139" s="298" t="s">
        <v>1442</v>
      </c>
      <c r="F139" s="357" t="s">
        <v>43</v>
      </c>
      <c r="G139" s="358"/>
      <c r="H139" s="399"/>
      <c r="I139" s="360">
        <f t="shared" si="10"/>
        <v>1</v>
      </c>
      <c r="J139" s="361">
        <f t="shared" si="11"/>
        <v>0</v>
      </c>
      <c r="K139" s="393">
        <f t="shared" si="13"/>
        <v>0</v>
      </c>
      <c r="L139" s="162"/>
    </row>
    <row r="140" spans="2:12" ht="30" customHeight="1" x14ac:dyDescent="0.3">
      <c r="B140" s="33" t="str">
        <f t="shared" si="12"/>
        <v>LMLI</v>
      </c>
      <c r="C140" s="1">
        <f>IF(ISTEXT(D140),MAX($C$6:$C139)+1,"")</f>
        <v>128</v>
      </c>
      <c r="D140" s="192" t="s">
        <v>11</v>
      </c>
      <c r="E140" s="298" t="s">
        <v>1443</v>
      </c>
      <c r="F140" s="357" t="s">
        <v>43</v>
      </c>
      <c r="G140" s="358"/>
      <c r="H140" s="399"/>
      <c r="I140" s="360">
        <f t="shared" si="10"/>
        <v>1</v>
      </c>
      <c r="J140" s="361">
        <f t="shared" si="11"/>
        <v>0</v>
      </c>
      <c r="K140" s="393">
        <f t="shared" si="13"/>
        <v>0</v>
      </c>
      <c r="L140" s="162"/>
    </row>
    <row r="141" spans="2:12" ht="30" customHeight="1" x14ac:dyDescent="0.3">
      <c r="B141" s="33" t="str">
        <f t="shared" si="12"/>
        <v>LMLI</v>
      </c>
      <c r="C141" s="1">
        <f>IF(ISTEXT(D141),MAX($C$6:$C140)+1,"")</f>
        <v>129</v>
      </c>
      <c r="D141" s="192" t="s">
        <v>11</v>
      </c>
      <c r="E141" s="298" t="s">
        <v>1444</v>
      </c>
      <c r="F141" s="357" t="s">
        <v>43</v>
      </c>
      <c r="G141" s="358"/>
      <c r="H141" s="399"/>
      <c r="I141" s="360">
        <f t="shared" si="10"/>
        <v>1</v>
      </c>
      <c r="J141" s="361">
        <f t="shared" si="11"/>
        <v>0</v>
      </c>
      <c r="K141" s="393">
        <f t="shared" si="13"/>
        <v>0</v>
      </c>
      <c r="L141" s="162"/>
    </row>
    <row r="142" spans="2:12" ht="30" customHeight="1" x14ac:dyDescent="0.3">
      <c r="B142" s="33" t="str">
        <f t="shared" si="12"/>
        <v>LMLI</v>
      </c>
      <c r="C142" s="1">
        <f>IF(ISTEXT(D142),MAX($C$6:$C141)+1,"")</f>
        <v>130</v>
      </c>
      <c r="D142" s="192" t="s">
        <v>11</v>
      </c>
      <c r="E142" s="298" t="s">
        <v>1445</v>
      </c>
      <c r="F142" s="357" t="s">
        <v>43</v>
      </c>
      <c r="G142" s="358"/>
      <c r="H142" s="399"/>
      <c r="I142" s="360">
        <f t="shared" si="10"/>
        <v>1</v>
      </c>
      <c r="J142" s="361">
        <f t="shared" si="11"/>
        <v>0</v>
      </c>
      <c r="K142" s="393">
        <f t="shared" si="13"/>
        <v>0</v>
      </c>
      <c r="L142" s="162"/>
    </row>
    <row r="143" spans="2:12" ht="30" customHeight="1" x14ac:dyDescent="0.3">
      <c r="B143" s="33" t="str">
        <f t="shared" si="12"/>
        <v>LMLI</v>
      </c>
      <c r="C143" s="1">
        <f>IF(ISTEXT(D143),MAX($C$6:$C142)+1,"")</f>
        <v>131</v>
      </c>
      <c r="D143" s="192" t="s">
        <v>11</v>
      </c>
      <c r="E143" s="298" t="s">
        <v>1446</v>
      </c>
      <c r="F143" s="357" t="s">
        <v>43</v>
      </c>
      <c r="G143" s="358"/>
      <c r="H143" s="399"/>
      <c r="I143" s="360">
        <f t="shared" si="10"/>
        <v>1</v>
      </c>
      <c r="J143" s="361">
        <f t="shared" si="11"/>
        <v>0</v>
      </c>
      <c r="K143" s="393">
        <f t="shared" si="13"/>
        <v>0</v>
      </c>
      <c r="L143" s="162"/>
    </row>
    <row r="144" spans="2:12" ht="30" customHeight="1" x14ac:dyDescent="0.3">
      <c r="B144" s="33" t="str">
        <f t="shared" si="12"/>
        <v>LMLI</v>
      </c>
      <c r="C144" s="1">
        <f>IF(ISTEXT(D144),MAX($C$6:$C143)+1,"")</f>
        <v>132</v>
      </c>
      <c r="D144" s="192" t="s">
        <v>10</v>
      </c>
      <c r="E144" s="298" t="s">
        <v>1447</v>
      </c>
      <c r="F144" s="357" t="s">
        <v>43</v>
      </c>
      <c r="G144" s="358"/>
      <c r="H144" s="399"/>
      <c r="I144" s="360">
        <f t="shared" si="10"/>
        <v>2</v>
      </c>
      <c r="J144" s="361">
        <f t="shared" si="11"/>
        <v>0</v>
      </c>
      <c r="K144" s="393">
        <f t="shared" si="13"/>
        <v>0</v>
      </c>
      <c r="L144" s="162"/>
    </row>
    <row r="145" spans="2:12" ht="30" customHeight="1" x14ac:dyDescent="0.3">
      <c r="B145" s="33" t="str">
        <f t="shared" si="12"/>
        <v>LMLI</v>
      </c>
      <c r="C145" s="1">
        <f>IF(ISTEXT(D145),MAX($C$6:$C144)+1,"")</f>
        <v>133</v>
      </c>
      <c r="D145" s="192" t="s">
        <v>11</v>
      </c>
      <c r="E145" s="298" t="s">
        <v>1448</v>
      </c>
      <c r="F145" s="357" t="s">
        <v>43</v>
      </c>
      <c r="G145" s="358"/>
      <c r="H145" s="399"/>
      <c r="I145" s="360">
        <f t="shared" si="10"/>
        <v>1</v>
      </c>
      <c r="J145" s="361">
        <f t="shared" si="11"/>
        <v>0</v>
      </c>
      <c r="K145" s="393">
        <f t="shared" si="13"/>
        <v>0</v>
      </c>
      <c r="L145" s="162"/>
    </row>
    <row r="146" spans="2:12" ht="30" customHeight="1" x14ac:dyDescent="0.3">
      <c r="B146" s="33" t="str">
        <f t="shared" si="12"/>
        <v>LMLI</v>
      </c>
      <c r="C146" s="1">
        <f>IF(ISTEXT(D146),MAX($C$6:$C145)+1,"")</f>
        <v>134</v>
      </c>
      <c r="D146" s="192" t="s">
        <v>11</v>
      </c>
      <c r="E146" s="298" t="s">
        <v>1449</v>
      </c>
      <c r="F146" s="357" t="s">
        <v>43</v>
      </c>
      <c r="G146" s="358"/>
      <c r="H146" s="399"/>
      <c r="I146" s="360">
        <f t="shared" si="10"/>
        <v>1</v>
      </c>
      <c r="J146" s="361">
        <f t="shared" si="11"/>
        <v>0</v>
      </c>
      <c r="K146" s="393">
        <f t="shared" si="13"/>
        <v>0</v>
      </c>
      <c r="L146" s="162"/>
    </row>
    <row r="147" spans="2:12" ht="30" customHeight="1" x14ac:dyDescent="0.3">
      <c r="B147" s="33" t="str">
        <f t="shared" si="12"/>
        <v>LMLI</v>
      </c>
      <c r="C147" s="1">
        <f>IF(ISTEXT(D147),MAX($C$6:$C146)+1,"")</f>
        <v>135</v>
      </c>
      <c r="D147" s="192" t="s">
        <v>11</v>
      </c>
      <c r="E147" s="298" t="s">
        <v>1450</v>
      </c>
      <c r="F147" s="357" t="s">
        <v>43</v>
      </c>
      <c r="G147" s="358"/>
      <c r="H147" s="399"/>
      <c r="I147" s="360">
        <f t="shared" si="10"/>
        <v>1</v>
      </c>
      <c r="J147" s="361">
        <f t="shared" si="11"/>
        <v>0</v>
      </c>
      <c r="K147" s="393">
        <f t="shared" si="13"/>
        <v>0</v>
      </c>
      <c r="L147" s="162"/>
    </row>
    <row r="148" spans="2:12" ht="30" customHeight="1" x14ac:dyDescent="0.3">
      <c r="B148" s="33" t="str">
        <f t="shared" si="12"/>
        <v>LMLI</v>
      </c>
      <c r="C148" s="1">
        <f>IF(ISTEXT(D148),MAX($C$6:$C147)+1,"")</f>
        <v>136</v>
      </c>
      <c r="D148" s="192" t="s">
        <v>11</v>
      </c>
      <c r="E148" s="298" t="s">
        <v>1451</v>
      </c>
      <c r="F148" s="357" t="s">
        <v>43</v>
      </c>
      <c r="G148" s="358"/>
      <c r="H148" s="399"/>
      <c r="I148" s="360">
        <f t="shared" si="10"/>
        <v>1</v>
      </c>
      <c r="J148" s="361">
        <f t="shared" si="11"/>
        <v>0</v>
      </c>
      <c r="K148" s="393">
        <f t="shared" si="13"/>
        <v>0</v>
      </c>
      <c r="L148" s="162"/>
    </row>
    <row r="149" spans="2:12" ht="30" customHeight="1" x14ac:dyDescent="0.3">
      <c r="B149" s="33" t="str">
        <f t="shared" si="12"/>
        <v>LMLI</v>
      </c>
      <c r="C149" s="1">
        <f>IF(ISTEXT(D149),MAX($C$6:$C148)+1,"")</f>
        <v>137</v>
      </c>
      <c r="D149" s="192" t="s">
        <v>11</v>
      </c>
      <c r="E149" s="298" t="s">
        <v>1452</v>
      </c>
      <c r="F149" s="357" t="s">
        <v>43</v>
      </c>
      <c r="G149" s="358"/>
      <c r="H149" s="399"/>
      <c r="I149" s="360">
        <f t="shared" si="10"/>
        <v>1</v>
      </c>
      <c r="J149" s="361">
        <f t="shared" si="11"/>
        <v>0</v>
      </c>
      <c r="K149" s="393">
        <f t="shared" si="13"/>
        <v>0</v>
      </c>
      <c r="L149" s="162"/>
    </row>
    <row r="150" spans="2:12" ht="30" customHeight="1" x14ac:dyDescent="0.3">
      <c r="B150" s="33" t="str">
        <f t="shared" si="12"/>
        <v>LMLI</v>
      </c>
      <c r="C150" s="1">
        <f>IF(ISTEXT(D150),MAX($C$6:$C149)+1,"")</f>
        <v>138</v>
      </c>
      <c r="D150" s="192" t="s">
        <v>11</v>
      </c>
      <c r="E150" s="298" t="s">
        <v>1432</v>
      </c>
      <c r="F150" s="357" t="s">
        <v>43</v>
      </c>
      <c r="G150" s="358"/>
      <c r="H150" s="399"/>
      <c r="I150" s="360">
        <f t="shared" ref="I150:I182" si="14">VLOOKUP($D150,SpecData,2,FALSE)</f>
        <v>1</v>
      </c>
      <c r="J150" s="361">
        <f t="shared" ref="J150:J182" si="15">VLOOKUP($F150,AvailabilityData,2,FALSE)</f>
        <v>0</v>
      </c>
      <c r="K150" s="393">
        <f t="shared" si="13"/>
        <v>0</v>
      </c>
      <c r="L150" s="162"/>
    </row>
    <row r="151" spans="2:12" ht="30" customHeight="1" x14ac:dyDescent="0.3">
      <c r="B151" s="33" t="str">
        <f t="shared" si="12"/>
        <v>LMLI</v>
      </c>
      <c r="C151" s="1">
        <f>IF(ISTEXT(D151),MAX($C$6:$C150)+1,"")</f>
        <v>139</v>
      </c>
      <c r="D151" s="192" t="s">
        <v>11</v>
      </c>
      <c r="E151" s="40" t="s">
        <v>1453</v>
      </c>
      <c r="F151" s="357" t="s">
        <v>43</v>
      </c>
      <c r="G151" s="358"/>
      <c r="H151" s="399"/>
      <c r="I151" s="360">
        <f t="shared" si="14"/>
        <v>1</v>
      </c>
      <c r="J151" s="361">
        <f t="shared" si="15"/>
        <v>0</v>
      </c>
      <c r="K151" s="393">
        <f t="shared" si="13"/>
        <v>0</v>
      </c>
      <c r="L151" s="162"/>
    </row>
    <row r="152" spans="2:12" ht="30" customHeight="1" x14ac:dyDescent="0.3">
      <c r="B152" s="33" t="str">
        <f t="shared" si="12"/>
        <v>LMLI</v>
      </c>
      <c r="C152" s="1">
        <f>IF(ISTEXT(D152),MAX($C$6:$C151)+1,"")</f>
        <v>140</v>
      </c>
      <c r="D152" s="192" t="s">
        <v>11</v>
      </c>
      <c r="E152" s="40" t="s">
        <v>1454</v>
      </c>
      <c r="F152" s="357" t="s">
        <v>43</v>
      </c>
      <c r="G152" s="358"/>
      <c r="H152" s="399"/>
      <c r="I152" s="360">
        <f t="shared" si="14"/>
        <v>1</v>
      </c>
      <c r="J152" s="361">
        <f t="shared" si="15"/>
        <v>0</v>
      </c>
      <c r="K152" s="393">
        <f t="shared" si="13"/>
        <v>0</v>
      </c>
      <c r="L152" s="162"/>
    </row>
    <row r="153" spans="2:12" ht="30" customHeight="1" x14ac:dyDescent="0.3">
      <c r="B153" s="33" t="str">
        <f t="shared" si="12"/>
        <v>LMLI</v>
      </c>
      <c r="C153" s="1">
        <f>IF(ISTEXT(D153),MAX($C$6:$C152)+1,"")</f>
        <v>141</v>
      </c>
      <c r="D153" s="192" t="s">
        <v>11</v>
      </c>
      <c r="E153" s="304" t="s">
        <v>1455</v>
      </c>
      <c r="F153" s="357" t="s">
        <v>43</v>
      </c>
      <c r="G153" s="358"/>
      <c r="H153" s="399"/>
      <c r="I153" s="360">
        <f t="shared" si="14"/>
        <v>1</v>
      </c>
      <c r="J153" s="361">
        <f t="shared" si="15"/>
        <v>0</v>
      </c>
      <c r="K153" s="393">
        <f t="shared" si="13"/>
        <v>0</v>
      </c>
      <c r="L153" s="162"/>
    </row>
    <row r="154" spans="2:12" ht="30" customHeight="1" x14ac:dyDescent="0.3">
      <c r="B154" s="35" t="str">
        <f>IF(C154="","",$B$5)</f>
        <v/>
      </c>
      <c r="C154" s="35" t="str">
        <f>IF(ISTEXT(D154),MAX($C$7:$C153)+1,"")</f>
        <v/>
      </c>
      <c r="D154" s="2"/>
      <c r="E154" s="38" t="s">
        <v>1456</v>
      </c>
      <c r="F154" s="86"/>
      <c r="G154" s="28"/>
      <c r="H154" s="28"/>
      <c r="I154" s="28"/>
      <c r="J154" s="28"/>
      <c r="K154" s="28"/>
      <c r="L154" s="28"/>
    </row>
    <row r="155" spans="2:12" ht="30" customHeight="1" x14ac:dyDescent="0.3">
      <c r="B155" s="33" t="str">
        <f t="shared" si="12"/>
        <v>LMLI</v>
      </c>
      <c r="C155" s="1">
        <f>IF(ISTEXT(D155),MAX($C$6:$C153)+1,"")</f>
        <v>142</v>
      </c>
      <c r="D155" s="192" t="s">
        <v>11</v>
      </c>
      <c r="E155" s="303" t="s">
        <v>1457</v>
      </c>
      <c r="F155" s="357" t="s">
        <v>43</v>
      </c>
      <c r="G155" s="358"/>
      <c r="H155" s="399"/>
      <c r="I155" s="360">
        <f t="shared" si="14"/>
        <v>1</v>
      </c>
      <c r="J155" s="361">
        <f t="shared" si="15"/>
        <v>0</v>
      </c>
      <c r="K155" s="393">
        <f t="shared" si="13"/>
        <v>0</v>
      </c>
      <c r="L155" s="162"/>
    </row>
    <row r="156" spans="2:12" ht="30" customHeight="1" x14ac:dyDescent="0.3">
      <c r="B156" s="33" t="str">
        <f t="shared" si="12"/>
        <v>LMLI</v>
      </c>
      <c r="C156" s="1">
        <f>IF(ISTEXT(D156),MAX($C$6:$C155)+1,"")</f>
        <v>143</v>
      </c>
      <c r="D156" s="192" t="s">
        <v>11</v>
      </c>
      <c r="E156" s="295" t="s">
        <v>1458</v>
      </c>
      <c r="F156" s="357" t="s">
        <v>43</v>
      </c>
      <c r="G156" s="358"/>
      <c r="H156" s="399"/>
      <c r="I156" s="360">
        <f t="shared" si="14"/>
        <v>1</v>
      </c>
      <c r="J156" s="361">
        <f t="shared" si="15"/>
        <v>0</v>
      </c>
      <c r="K156" s="393">
        <f t="shared" si="13"/>
        <v>0</v>
      </c>
      <c r="L156" s="162"/>
    </row>
    <row r="157" spans="2:12" ht="30" customHeight="1" x14ac:dyDescent="0.3">
      <c r="B157" s="33" t="str">
        <f t="shared" si="12"/>
        <v>LMLI</v>
      </c>
      <c r="C157" s="1">
        <f>IF(ISTEXT(D157),MAX($C$6:$C156)+1,"")</f>
        <v>144</v>
      </c>
      <c r="D157" s="192" t="s">
        <v>11</v>
      </c>
      <c r="E157" s="295" t="s">
        <v>1329</v>
      </c>
      <c r="F157" s="357" t="s">
        <v>43</v>
      </c>
      <c r="G157" s="358"/>
      <c r="H157" s="399"/>
      <c r="I157" s="360">
        <f t="shared" si="14"/>
        <v>1</v>
      </c>
      <c r="J157" s="361">
        <f t="shared" si="15"/>
        <v>0</v>
      </c>
      <c r="K157" s="393">
        <f t="shared" si="13"/>
        <v>0</v>
      </c>
      <c r="L157" s="162"/>
    </row>
    <row r="158" spans="2:12" ht="30" customHeight="1" x14ac:dyDescent="0.3">
      <c r="B158" s="33" t="str">
        <f t="shared" si="12"/>
        <v>LMLI</v>
      </c>
      <c r="C158" s="1">
        <f>IF(ISTEXT(D158),MAX($C$6:$C157)+1,"")</f>
        <v>145</v>
      </c>
      <c r="D158" s="192" t="s">
        <v>11</v>
      </c>
      <c r="E158" s="295" t="s">
        <v>1459</v>
      </c>
      <c r="F158" s="357" t="s">
        <v>43</v>
      </c>
      <c r="G158" s="358"/>
      <c r="H158" s="399"/>
      <c r="I158" s="360">
        <f t="shared" si="14"/>
        <v>1</v>
      </c>
      <c r="J158" s="361">
        <f t="shared" si="15"/>
        <v>0</v>
      </c>
      <c r="K158" s="393">
        <f t="shared" si="13"/>
        <v>0</v>
      </c>
      <c r="L158" s="162"/>
    </row>
    <row r="159" spans="2:12" ht="30" customHeight="1" x14ac:dyDescent="0.3">
      <c r="B159" s="33" t="str">
        <f t="shared" ref="B159:B182" si="16">IF(C159="","",$B$4)</f>
        <v>LMLI</v>
      </c>
      <c r="C159" s="1">
        <f>IF(ISTEXT(D159),MAX($C$6:$C158)+1,"")</f>
        <v>146</v>
      </c>
      <c r="D159" s="192" t="s">
        <v>11</v>
      </c>
      <c r="E159" s="295" t="s">
        <v>1460</v>
      </c>
      <c r="F159" s="357" t="s">
        <v>43</v>
      </c>
      <c r="G159" s="358"/>
      <c r="H159" s="399"/>
      <c r="I159" s="360">
        <f t="shared" si="14"/>
        <v>1</v>
      </c>
      <c r="J159" s="361">
        <f t="shared" si="15"/>
        <v>0</v>
      </c>
      <c r="K159" s="393">
        <f t="shared" ref="K159:K182" si="17">I159*J159</f>
        <v>0</v>
      </c>
      <c r="L159" s="162"/>
    </row>
    <row r="160" spans="2:12" ht="30" customHeight="1" x14ac:dyDescent="0.3">
      <c r="B160" s="33" t="str">
        <f t="shared" si="16"/>
        <v>LMLI</v>
      </c>
      <c r="C160" s="1">
        <f>IF(ISTEXT(D160),MAX($C$6:$C159)+1,"")</f>
        <v>147</v>
      </c>
      <c r="D160" s="192" t="s">
        <v>11</v>
      </c>
      <c r="E160" s="295" t="s">
        <v>1461</v>
      </c>
      <c r="F160" s="357" t="s">
        <v>43</v>
      </c>
      <c r="G160" s="358"/>
      <c r="H160" s="399"/>
      <c r="I160" s="360">
        <f t="shared" si="14"/>
        <v>1</v>
      </c>
      <c r="J160" s="361">
        <f t="shared" si="15"/>
        <v>0</v>
      </c>
      <c r="K160" s="393">
        <f t="shared" si="17"/>
        <v>0</v>
      </c>
      <c r="L160" s="162"/>
    </row>
    <row r="161" spans="2:12" ht="30" customHeight="1" x14ac:dyDescent="0.3">
      <c r="B161" s="33" t="str">
        <f t="shared" si="16"/>
        <v>LMLI</v>
      </c>
      <c r="C161" s="1">
        <f>IF(ISTEXT(D161),MAX($C$6:$C160)+1,"")</f>
        <v>148</v>
      </c>
      <c r="D161" s="192" t="s">
        <v>11</v>
      </c>
      <c r="E161" s="295" t="s">
        <v>1462</v>
      </c>
      <c r="F161" s="357" t="s">
        <v>43</v>
      </c>
      <c r="G161" s="358"/>
      <c r="H161" s="399"/>
      <c r="I161" s="360">
        <f t="shared" si="14"/>
        <v>1</v>
      </c>
      <c r="J161" s="361">
        <f t="shared" si="15"/>
        <v>0</v>
      </c>
      <c r="K161" s="393">
        <f t="shared" si="17"/>
        <v>0</v>
      </c>
      <c r="L161" s="162"/>
    </row>
    <row r="162" spans="2:12" ht="30" customHeight="1" x14ac:dyDescent="0.3">
      <c r="B162" s="33" t="str">
        <f t="shared" si="16"/>
        <v>LMLI</v>
      </c>
      <c r="C162" s="1">
        <f>IF(ISTEXT(D162),MAX($C$6:$C161)+1,"")</f>
        <v>149</v>
      </c>
      <c r="D162" s="192" t="s">
        <v>11</v>
      </c>
      <c r="E162" s="295" t="s">
        <v>1463</v>
      </c>
      <c r="F162" s="357" t="s">
        <v>43</v>
      </c>
      <c r="G162" s="358"/>
      <c r="H162" s="399"/>
      <c r="I162" s="360">
        <f t="shared" si="14"/>
        <v>1</v>
      </c>
      <c r="J162" s="361">
        <f t="shared" si="15"/>
        <v>0</v>
      </c>
      <c r="K162" s="393">
        <f t="shared" si="17"/>
        <v>0</v>
      </c>
      <c r="L162" s="162"/>
    </row>
    <row r="163" spans="2:12" ht="30" customHeight="1" x14ac:dyDescent="0.3">
      <c r="B163" s="33" t="str">
        <f t="shared" si="16"/>
        <v>LMLI</v>
      </c>
      <c r="C163" s="1">
        <f>IF(ISTEXT(D163),MAX($C$6:$C162)+1,"")</f>
        <v>150</v>
      </c>
      <c r="D163" s="192" t="s">
        <v>11</v>
      </c>
      <c r="E163" s="295" t="s">
        <v>1464</v>
      </c>
      <c r="F163" s="357" t="s">
        <v>43</v>
      </c>
      <c r="G163" s="358"/>
      <c r="H163" s="399"/>
      <c r="I163" s="360">
        <f t="shared" si="14"/>
        <v>1</v>
      </c>
      <c r="J163" s="361">
        <f t="shared" si="15"/>
        <v>0</v>
      </c>
      <c r="K163" s="393">
        <f t="shared" si="17"/>
        <v>0</v>
      </c>
      <c r="L163" s="162"/>
    </row>
    <row r="164" spans="2:12" ht="30" customHeight="1" x14ac:dyDescent="0.3">
      <c r="B164" s="33" t="str">
        <f t="shared" si="16"/>
        <v>LMLI</v>
      </c>
      <c r="C164" s="1">
        <f>IF(ISTEXT(D164),MAX($C$6:$C163)+1,"")</f>
        <v>151</v>
      </c>
      <c r="D164" s="192" t="s">
        <v>11</v>
      </c>
      <c r="E164" s="295" t="s">
        <v>1465</v>
      </c>
      <c r="F164" s="357" t="s">
        <v>43</v>
      </c>
      <c r="G164" s="358"/>
      <c r="H164" s="399"/>
      <c r="I164" s="360">
        <f t="shared" si="14"/>
        <v>1</v>
      </c>
      <c r="J164" s="361">
        <f t="shared" si="15"/>
        <v>0</v>
      </c>
      <c r="K164" s="393">
        <f t="shared" si="17"/>
        <v>0</v>
      </c>
      <c r="L164" s="162"/>
    </row>
    <row r="165" spans="2:12" ht="30" customHeight="1" x14ac:dyDescent="0.3">
      <c r="B165" s="33" t="str">
        <f t="shared" si="16"/>
        <v>LMLI</v>
      </c>
      <c r="C165" s="1">
        <f>IF(ISTEXT(D165),MAX($C$6:$C164)+1,"")</f>
        <v>152</v>
      </c>
      <c r="D165" s="192" t="s">
        <v>11</v>
      </c>
      <c r="E165" s="295" t="s">
        <v>1466</v>
      </c>
      <c r="F165" s="357" t="s">
        <v>43</v>
      </c>
      <c r="G165" s="358"/>
      <c r="H165" s="399"/>
      <c r="I165" s="360">
        <f t="shared" si="14"/>
        <v>1</v>
      </c>
      <c r="J165" s="361">
        <f t="shared" si="15"/>
        <v>0</v>
      </c>
      <c r="K165" s="393">
        <f t="shared" si="17"/>
        <v>0</v>
      </c>
      <c r="L165" s="162"/>
    </row>
    <row r="166" spans="2:12" ht="30" customHeight="1" x14ac:dyDescent="0.3">
      <c r="B166" s="33" t="str">
        <f t="shared" si="16"/>
        <v>LMLI</v>
      </c>
      <c r="C166" s="1">
        <f>IF(ISTEXT(D166),MAX($C$6:$C165)+1,"")</f>
        <v>153</v>
      </c>
      <c r="D166" s="192" t="s">
        <v>11</v>
      </c>
      <c r="E166" s="295" t="s">
        <v>1467</v>
      </c>
      <c r="F166" s="357" t="s">
        <v>43</v>
      </c>
      <c r="G166" s="358"/>
      <c r="H166" s="399"/>
      <c r="I166" s="360">
        <f t="shared" si="14"/>
        <v>1</v>
      </c>
      <c r="J166" s="361">
        <f t="shared" si="15"/>
        <v>0</v>
      </c>
      <c r="K166" s="393">
        <f t="shared" si="17"/>
        <v>0</v>
      </c>
      <c r="L166" s="162"/>
    </row>
    <row r="167" spans="2:12" ht="30" customHeight="1" x14ac:dyDescent="0.3">
      <c r="B167" s="33" t="str">
        <f t="shared" si="16"/>
        <v>LMLI</v>
      </c>
      <c r="C167" s="1">
        <f>IF(ISTEXT(D167),MAX($C$6:$C166)+1,"")</f>
        <v>154</v>
      </c>
      <c r="D167" s="192" t="s">
        <v>11</v>
      </c>
      <c r="E167" s="295" t="s">
        <v>1468</v>
      </c>
      <c r="F167" s="357" t="s">
        <v>43</v>
      </c>
      <c r="G167" s="358"/>
      <c r="H167" s="399"/>
      <c r="I167" s="360">
        <f t="shared" si="14"/>
        <v>1</v>
      </c>
      <c r="J167" s="361">
        <f t="shared" si="15"/>
        <v>0</v>
      </c>
      <c r="K167" s="393">
        <f t="shared" si="17"/>
        <v>0</v>
      </c>
      <c r="L167" s="162"/>
    </row>
    <row r="168" spans="2:12" ht="30" customHeight="1" x14ac:dyDescent="0.3">
      <c r="B168" s="33" t="str">
        <f t="shared" si="16"/>
        <v>LMLI</v>
      </c>
      <c r="C168" s="1">
        <f>IF(ISTEXT(D168),MAX($C$6:$C167)+1,"")</f>
        <v>155</v>
      </c>
      <c r="D168" s="192" t="s">
        <v>11</v>
      </c>
      <c r="E168" s="295" t="s">
        <v>1469</v>
      </c>
      <c r="F168" s="357" t="s">
        <v>43</v>
      </c>
      <c r="G168" s="358"/>
      <c r="H168" s="399"/>
      <c r="I168" s="360">
        <f t="shared" si="14"/>
        <v>1</v>
      </c>
      <c r="J168" s="361">
        <f t="shared" si="15"/>
        <v>0</v>
      </c>
      <c r="K168" s="393">
        <f t="shared" si="17"/>
        <v>0</v>
      </c>
      <c r="L168" s="162"/>
    </row>
    <row r="169" spans="2:12" ht="30" customHeight="1" x14ac:dyDescent="0.3">
      <c r="B169" s="33" t="str">
        <f t="shared" si="16"/>
        <v>LMLI</v>
      </c>
      <c r="C169" s="1">
        <f>IF(ISTEXT(D169),MAX($C$6:$C168)+1,"")</f>
        <v>156</v>
      </c>
      <c r="D169" s="192" t="s">
        <v>11</v>
      </c>
      <c r="E169" s="295" t="s">
        <v>1470</v>
      </c>
      <c r="F169" s="357" t="s">
        <v>43</v>
      </c>
      <c r="G169" s="358"/>
      <c r="H169" s="399"/>
      <c r="I169" s="360">
        <f t="shared" si="14"/>
        <v>1</v>
      </c>
      <c r="J169" s="361">
        <f t="shared" si="15"/>
        <v>0</v>
      </c>
      <c r="K169" s="393">
        <f t="shared" si="17"/>
        <v>0</v>
      </c>
      <c r="L169" s="162"/>
    </row>
    <row r="170" spans="2:12" ht="30" customHeight="1" x14ac:dyDescent="0.3">
      <c r="B170" s="33" t="str">
        <f t="shared" si="16"/>
        <v>LMLI</v>
      </c>
      <c r="C170" s="1">
        <f>IF(ISTEXT(D170),MAX($C$6:$C169)+1,"")</f>
        <v>157</v>
      </c>
      <c r="D170" s="192" t="s">
        <v>11</v>
      </c>
      <c r="E170" s="295" t="s">
        <v>1471</v>
      </c>
      <c r="F170" s="357" t="s">
        <v>43</v>
      </c>
      <c r="G170" s="358"/>
      <c r="H170" s="399"/>
      <c r="I170" s="360">
        <f t="shared" si="14"/>
        <v>1</v>
      </c>
      <c r="J170" s="361">
        <f t="shared" si="15"/>
        <v>0</v>
      </c>
      <c r="K170" s="393">
        <f t="shared" si="17"/>
        <v>0</v>
      </c>
      <c r="L170" s="162"/>
    </row>
    <row r="171" spans="2:12" ht="30" customHeight="1" x14ac:dyDescent="0.3">
      <c r="B171" s="33" t="str">
        <f t="shared" si="16"/>
        <v>LMLI</v>
      </c>
      <c r="C171" s="1">
        <f>IF(ISTEXT(D171),MAX($C$6:$C170)+1,"")</f>
        <v>158</v>
      </c>
      <c r="D171" s="192" t="s">
        <v>11</v>
      </c>
      <c r="E171" s="295" t="s">
        <v>1472</v>
      </c>
      <c r="F171" s="357" t="s">
        <v>43</v>
      </c>
      <c r="G171" s="358"/>
      <c r="H171" s="399"/>
      <c r="I171" s="360">
        <f t="shared" si="14"/>
        <v>1</v>
      </c>
      <c r="J171" s="361">
        <f t="shared" si="15"/>
        <v>0</v>
      </c>
      <c r="K171" s="393">
        <f t="shared" si="17"/>
        <v>0</v>
      </c>
      <c r="L171" s="162"/>
    </row>
    <row r="172" spans="2:12" ht="30" customHeight="1" x14ac:dyDescent="0.3">
      <c r="B172" s="33" t="str">
        <f t="shared" si="16"/>
        <v>LMLI</v>
      </c>
      <c r="C172" s="1">
        <f>IF(ISTEXT(D172),MAX($C$6:$C171)+1,"")</f>
        <v>159</v>
      </c>
      <c r="D172" s="192" t="s">
        <v>11</v>
      </c>
      <c r="E172" s="295" t="s">
        <v>1473</v>
      </c>
      <c r="F172" s="357" t="s">
        <v>43</v>
      </c>
      <c r="G172" s="358"/>
      <c r="H172" s="399"/>
      <c r="I172" s="360">
        <f t="shared" si="14"/>
        <v>1</v>
      </c>
      <c r="J172" s="361">
        <f t="shared" si="15"/>
        <v>0</v>
      </c>
      <c r="K172" s="393">
        <f t="shared" si="17"/>
        <v>0</v>
      </c>
      <c r="L172" s="162"/>
    </row>
    <row r="173" spans="2:12" ht="30" customHeight="1" x14ac:dyDescent="0.3">
      <c r="B173" s="33" t="str">
        <f t="shared" si="16"/>
        <v>LMLI</v>
      </c>
      <c r="C173" s="1">
        <f>IF(ISTEXT(D173),MAX($C$6:$C172)+1,"")</f>
        <v>160</v>
      </c>
      <c r="D173" s="192" t="s">
        <v>11</v>
      </c>
      <c r="E173" s="295" t="s">
        <v>1474</v>
      </c>
      <c r="F173" s="357" t="s">
        <v>43</v>
      </c>
      <c r="G173" s="358"/>
      <c r="H173" s="399"/>
      <c r="I173" s="360">
        <f t="shared" si="14"/>
        <v>1</v>
      </c>
      <c r="J173" s="361">
        <f t="shared" si="15"/>
        <v>0</v>
      </c>
      <c r="K173" s="393">
        <f t="shared" si="17"/>
        <v>0</v>
      </c>
      <c r="L173" s="162"/>
    </row>
    <row r="174" spans="2:12" ht="30" customHeight="1" x14ac:dyDescent="0.3">
      <c r="B174" s="33" t="str">
        <f t="shared" si="16"/>
        <v>LMLI</v>
      </c>
      <c r="C174" s="1">
        <f>IF(ISTEXT(D174),MAX($C$6:$C173)+1,"")</f>
        <v>161</v>
      </c>
      <c r="D174" s="192" t="s">
        <v>11</v>
      </c>
      <c r="E174" s="295" t="s">
        <v>1475</v>
      </c>
      <c r="F174" s="357" t="s">
        <v>43</v>
      </c>
      <c r="G174" s="358"/>
      <c r="H174" s="399"/>
      <c r="I174" s="360">
        <f t="shared" si="14"/>
        <v>1</v>
      </c>
      <c r="J174" s="361">
        <f t="shared" si="15"/>
        <v>0</v>
      </c>
      <c r="K174" s="393">
        <f t="shared" si="17"/>
        <v>0</v>
      </c>
      <c r="L174" s="162"/>
    </row>
    <row r="175" spans="2:12" ht="30" customHeight="1" x14ac:dyDescent="0.3">
      <c r="B175" s="33" t="str">
        <f t="shared" si="16"/>
        <v>LMLI</v>
      </c>
      <c r="C175" s="1">
        <f>IF(ISTEXT(D175),MAX($C$6:$C174)+1,"")</f>
        <v>162</v>
      </c>
      <c r="D175" s="192" t="s">
        <v>11</v>
      </c>
      <c r="E175" s="295" t="s">
        <v>1476</v>
      </c>
      <c r="F175" s="357" t="s">
        <v>43</v>
      </c>
      <c r="G175" s="358"/>
      <c r="H175" s="399"/>
      <c r="I175" s="360">
        <f t="shared" si="14"/>
        <v>1</v>
      </c>
      <c r="J175" s="361">
        <f t="shared" si="15"/>
        <v>0</v>
      </c>
      <c r="K175" s="393">
        <f t="shared" si="17"/>
        <v>0</v>
      </c>
      <c r="L175" s="162"/>
    </row>
    <row r="176" spans="2:12" ht="30" customHeight="1" x14ac:dyDescent="0.3">
      <c r="B176" s="33" t="str">
        <f t="shared" si="16"/>
        <v>LMLI</v>
      </c>
      <c r="C176" s="1">
        <f>IF(ISTEXT(D176),MAX($C$6:$C175)+1,"")</f>
        <v>163</v>
      </c>
      <c r="D176" s="192" t="s">
        <v>11</v>
      </c>
      <c r="E176" s="295" t="s">
        <v>1477</v>
      </c>
      <c r="F176" s="357" t="s">
        <v>43</v>
      </c>
      <c r="G176" s="358"/>
      <c r="H176" s="399"/>
      <c r="I176" s="360">
        <f t="shared" si="14"/>
        <v>1</v>
      </c>
      <c r="J176" s="361">
        <f t="shared" si="15"/>
        <v>0</v>
      </c>
      <c r="K176" s="393">
        <f t="shared" si="17"/>
        <v>0</v>
      </c>
      <c r="L176" s="162"/>
    </row>
    <row r="177" spans="2:12" ht="30" customHeight="1" x14ac:dyDescent="0.3">
      <c r="B177" s="33" t="str">
        <f t="shared" si="16"/>
        <v>LMLI</v>
      </c>
      <c r="C177" s="1">
        <f>IF(ISTEXT(D177),MAX($C$6:$C176)+1,"")</f>
        <v>164</v>
      </c>
      <c r="D177" s="192" t="s">
        <v>11</v>
      </c>
      <c r="E177" s="295" t="s">
        <v>1478</v>
      </c>
      <c r="F177" s="357" t="s">
        <v>43</v>
      </c>
      <c r="G177" s="358"/>
      <c r="H177" s="399"/>
      <c r="I177" s="360">
        <f t="shared" si="14"/>
        <v>1</v>
      </c>
      <c r="J177" s="361">
        <f t="shared" si="15"/>
        <v>0</v>
      </c>
      <c r="K177" s="393">
        <f t="shared" si="17"/>
        <v>0</v>
      </c>
      <c r="L177" s="162"/>
    </row>
    <row r="178" spans="2:12" ht="30" customHeight="1" x14ac:dyDescent="0.3">
      <c r="B178" s="33" t="str">
        <f t="shared" si="16"/>
        <v>LMLI</v>
      </c>
      <c r="C178" s="1">
        <f>IF(ISTEXT(D178),MAX($C$6:$C177)+1,"")</f>
        <v>165</v>
      </c>
      <c r="D178" s="192" t="s">
        <v>11</v>
      </c>
      <c r="E178" s="295" t="s">
        <v>1479</v>
      </c>
      <c r="F178" s="357" t="s">
        <v>43</v>
      </c>
      <c r="G178" s="358"/>
      <c r="H178" s="399"/>
      <c r="I178" s="360">
        <f t="shared" si="14"/>
        <v>1</v>
      </c>
      <c r="J178" s="361">
        <f t="shared" si="15"/>
        <v>0</v>
      </c>
      <c r="K178" s="393">
        <f t="shared" si="17"/>
        <v>0</v>
      </c>
      <c r="L178" s="162"/>
    </row>
    <row r="179" spans="2:12" ht="30" customHeight="1" x14ac:dyDescent="0.3">
      <c r="B179" s="33" t="str">
        <f t="shared" si="16"/>
        <v>LMLI</v>
      </c>
      <c r="C179" s="1">
        <f>IF(ISTEXT(D179),MAX($C$6:$C178)+1,"")</f>
        <v>166</v>
      </c>
      <c r="D179" s="192" t="s">
        <v>11</v>
      </c>
      <c r="E179" s="295" t="s">
        <v>1480</v>
      </c>
      <c r="F179" s="357" t="s">
        <v>43</v>
      </c>
      <c r="G179" s="358"/>
      <c r="H179" s="399"/>
      <c r="I179" s="360">
        <f t="shared" si="14"/>
        <v>1</v>
      </c>
      <c r="J179" s="361">
        <f t="shared" si="15"/>
        <v>0</v>
      </c>
      <c r="K179" s="393">
        <f t="shared" si="17"/>
        <v>0</v>
      </c>
      <c r="L179" s="162"/>
    </row>
    <row r="180" spans="2:12" ht="30" customHeight="1" x14ac:dyDescent="0.3">
      <c r="B180" s="33" t="str">
        <f t="shared" si="16"/>
        <v>LMLI</v>
      </c>
      <c r="C180" s="1">
        <f>IF(ISTEXT(D180),MAX($C$6:$C179)+1,"")</f>
        <v>167</v>
      </c>
      <c r="D180" s="192" t="s">
        <v>11</v>
      </c>
      <c r="E180" s="295" t="s">
        <v>1481</v>
      </c>
      <c r="F180" s="357" t="s">
        <v>43</v>
      </c>
      <c r="G180" s="358"/>
      <c r="H180" s="399"/>
      <c r="I180" s="360">
        <f t="shared" si="14"/>
        <v>1</v>
      </c>
      <c r="J180" s="361">
        <f t="shared" si="15"/>
        <v>0</v>
      </c>
      <c r="K180" s="393">
        <f t="shared" si="17"/>
        <v>0</v>
      </c>
      <c r="L180" s="162"/>
    </row>
    <row r="181" spans="2:12" ht="30" customHeight="1" x14ac:dyDescent="0.3">
      <c r="B181" s="33" t="str">
        <f t="shared" si="16"/>
        <v>LMLI</v>
      </c>
      <c r="C181" s="1">
        <f>IF(ISTEXT(D181),MAX($C$6:$C180)+1,"")</f>
        <v>168</v>
      </c>
      <c r="D181" s="192" t="s">
        <v>11</v>
      </c>
      <c r="E181" s="295" t="s">
        <v>1482</v>
      </c>
      <c r="F181" s="357" t="s">
        <v>43</v>
      </c>
      <c r="G181" s="358"/>
      <c r="H181" s="399"/>
      <c r="I181" s="360">
        <f t="shared" si="14"/>
        <v>1</v>
      </c>
      <c r="J181" s="361">
        <f t="shared" si="15"/>
        <v>0</v>
      </c>
      <c r="K181" s="393">
        <f t="shared" si="17"/>
        <v>0</v>
      </c>
      <c r="L181" s="162"/>
    </row>
    <row r="182" spans="2:12" ht="30" customHeight="1" x14ac:dyDescent="0.3">
      <c r="B182" s="33" t="str">
        <f t="shared" si="16"/>
        <v>LMLI</v>
      </c>
      <c r="C182" s="1">
        <f>IF(ISTEXT(D182),MAX($C$6:$C181)+1,"")</f>
        <v>169</v>
      </c>
      <c r="D182" s="192" t="s">
        <v>11</v>
      </c>
      <c r="E182" s="295" t="s">
        <v>1483</v>
      </c>
      <c r="F182" s="357" t="s">
        <v>43</v>
      </c>
      <c r="G182" s="358"/>
      <c r="H182" s="399"/>
      <c r="I182" s="360">
        <f t="shared" si="14"/>
        <v>1</v>
      </c>
      <c r="J182" s="361">
        <f t="shared" si="15"/>
        <v>0</v>
      </c>
      <c r="K182" s="393">
        <f t="shared" si="17"/>
        <v>0</v>
      </c>
      <c r="L182" s="162"/>
    </row>
    <row r="183" spans="2:12" ht="5.7" customHeight="1" x14ac:dyDescent="0.3"/>
  </sheetData>
  <sheetProtection algorithmName="SHA-512" hashValue="h7d9ng8GT4BVeru3Rqc9655ay0EmMBPCeoXeDLUlD8h/EsoZ5XGTdhfqNMpSd68fKGdoUoLC1rXEqUR2zfqe9g==" saltValue="UD8IfwThcWovWaQn2tX+ng==" spinCount="100000" sheet="1" selectLockedCells="1"/>
  <conditionalFormatting sqref="D4:D12">
    <cfRule type="cellIs" dxfId="155" priority="13" operator="equal">
      <formula>"Important"</formula>
    </cfRule>
    <cfRule type="cellIs" dxfId="154" priority="14" operator="equal">
      <formula>"Crucial"</formula>
    </cfRule>
    <cfRule type="cellIs" dxfId="153" priority="15" operator="equal">
      <formula>"N/A"</formula>
    </cfRule>
  </conditionalFormatting>
  <conditionalFormatting sqref="D14:D58 D60:D77 D79:D93 D95:D101 D103:D116 D118:D120 D122:D127 D129:D134 D136:D153 D155:D182">
    <cfRule type="cellIs" dxfId="152" priority="1" operator="equal">
      <formula>"Important"</formula>
    </cfRule>
    <cfRule type="cellIs" dxfId="151" priority="2" operator="equal">
      <formula>"Crucial"</formula>
    </cfRule>
    <cfRule type="cellIs" dxfId="150" priority="3" operator="equal">
      <formula>"N/A"</formula>
    </cfRule>
  </conditionalFormatting>
  <conditionalFormatting sqref="F4:F182">
    <cfRule type="cellIs" dxfId="149" priority="22" operator="equal">
      <formula>"Function Not Available"</formula>
    </cfRule>
    <cfRule type="cellIs" dxfId="148" priority="23" operator="equal">
      <formula>"Function Available"</formula>
    </cfRule>
    <cfRule type="cellIs" dxfId="147" priority="24" operator="equal">
      <formula>"Exception"</formula>
    </cfRule>
  </conditionalFormatting>
  <dataValidations count="4">
    <dataValidation type="list" allowBlank="1" showInputMessage="1" showErrorMessage="1" errorTitle="Invalid specification type" error="Please enter a Specification type from the drop-down list." sqref="F6:F12 F14:F58 F60:F77 F79:F93 F95:F101 F103:F116 F118:F120 F122:F127 F129:F134 F136:F153 F155:F182" xr:uid="{00000000-0002-0000-1B00-000000000000}">
      <formula1>AvailabilityType</formula1>
    </dataValidation>
    <dataValidation type="list" allowBlank="1" showInputMessage="1" showErrorMessage="1" errorTitle="Invalid specification type" error="Please enter a Specification type from the drop-down list." sqref="D14 D6:D12 D16:D58 D60:D77 D79:D93 D95:D101 D103:D116 D118:D120 D122:D127 D129:D134 D136:D153 D155:D182" xr:uid="{BA6E6ED9-235E-453C-A8E2-D052AAAEAF3E}">
      <formula1>SpecType</formula1>
    </dataValidation>
    <dataValidation type="list" allowBlank="1" showInputMessage="1" showErrorMessage="1" sqref="D4:D5 D15" xr:uid="{D5A86DC6-4410-4A2C-9299-F0CE5E289644}">
      <formula1>SpecType</formula1>
    </dataValidation>
    <dataValidation type="list" allowBlank="1" showInputMessage="1" showErrorMessage="1" sqref="F4:F5" xr:uid="{00000000-0002-0000-1B00-000003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C00"/>
  </sheetPr>
  <dimension ref="A1:M194"/>
  <sheetViews>
    <sheetView tabSelected="1" zoomScale="90" zoomScaleNormal="90" zoomScalePageLayoutView="70" workbookViewId="0">
      <selection activeCell="F4" sqref="F4"/>
    </sheetView>
  </sheetViews>
  <sheetFormatPr defaultColWidth="0" defaultRowHeight="14.4" zeroHeight="1" x14ac:dyDescent="0.3"/>
  <cols>
    <col min="1" max="1" width="0.7773437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 min="14" max="16384" width="8.77734375" hidden="1"/>
  </cols>
  <sheetData>
    <row r="1" spans="2:12" ht="3" customHeight="1" x14ac:dyDescent="0.3"/>
    <row r="2" spans="2:12" ht="129" customHeight="1" x14ac:dyDescent="0.3">
      <c r="B2" s="282" t="s">
        <v>44</v>
      </c>
      <c r="C2" s="283" t="s">
        <v>45</v>
      </c>
      <c r="D2" s="283" t="s">
        <v>46</v>
      </c>
      <c r="E2" s="283" t="s">
        <v>1484</v>
      </c>
      <c r="F2" s="283" t="s">
        <v>42</v>
      </c>
      <c r="G2" s="149" t="s">
        <v>48</v>
      </c>
      <c r="H2" s="149" t="s">
        <v>49</v>
      </c>
      <c r="I2" s="150" t="s">
        <v>50</v>
      </c>
      <c r="J2" s="150" t="s">
        <v>51</v>
      </c>
      <c r="K2" s="151" t="s">
        <v>14</v>
      </c>
      <c r="L2" s="152" t="s">
        <v>52</v>
      </c>
    </row>
    <row r="3" spans="2:12" ht="15.6" x14ac:dyDescent="0.3">
      <c r="B3" s="284" t="s">
        <v>1485</v>
      </c>
      <c r="C3" s="284"/>
      <c r="D3" s="285"/>
      <c r="E3" s="286"/>
      <c r="F3" s="286"/>
      <c r="G3" s="287" t="s">
        <v>54</v>
      </c>
      <c r="H3" s="288">
        <f>COUNTA(D4:D456)</f>
        <v>121</v>
      </c>
      <c r="I3" s="289"/>
      <c r="J3" s="289" t="s">
        <v>55</v>
      </c>
      <c r="K3" s="290">
        <f>SUM(K4:K456)</f>
        <v>0</v>
      </c>
      <c r="L3" s="291"/>
    </row>
    <row r="4" spans="2:12" ht="30" customHeight="1" x14ac:dyDescent="0.3">
      <c r="B4" s="33" t="s">
        <v>1486</v>
      </c>
      <c r="C4" s="1">
        <v>1</v>
      </c>
      <c r="D4" s="192" t="s">
        <v>9</v>
      </c>
      <c r="E4" s="201" t="s">
        <v>1487</v>
      </c>
      <c r="F4" s="357" t="s">
        <v>43</v>
      </c>
      <c r="G4" s="358" t="s">
        <v>58</v>
      </c>
      <c r="H4" s="359">
        <f>COUNTIF(F4:F456,"Select from Drop Down")</f>
        <v>121</v>
      </c>
      <c r="I4" s="360">
        <f>VLOOKUP($D4,SpecData,2,FALSE)</f>
        <v>3</v>
      </c>
      <c r="J4" s="361">
        <f>VLOOKUP($F4,AvailabilityData,2,FALSE)</f>
        <v>0</v>
      </c>
      <c r="K4" s="362">
        <f>I4*J4</f>
        <v>0</v>
      </c>
      <c r="L4" s="162"/>
    </row>
    <row r="5" spans="2:12" ht="30" customHeight="1" x14ac:dyDescent="0.3">
      <c r="B5" s="33" t="str">
        <f>IF(C5="","",$B$4)</f>
        <v>LMNI</v>
      </c>
      <c r="C5" s="1">
        <f>IF(ISTEXT(D5),MAX($C$4:$C4)+1,"")</f>
        <v>2</v>
      </c>
      <c r="D5" s="192" t="s">
        <v>9</v>
      </c>
      <c r="E5" s="201" t="s">
        <v>1488</v>
      </c>
      <c r="F5" s="357" t="s">
        <v>43</v>
      </c>
      <c r="G5" s="358" t="s">
        <v>60</v>
      </c>
      <c r="H5" s="359">
        <f>COUNTIF(F4:F456,"Function Available")</f>
        <v>0</v>
      </c>
      <c r="I5" s="360">
        <f>VLOOKUP($D5,SpecData,2,FALSE)</f>
        <v>3</v>
      </c>
      <c r="J5" s="361">
        <f>VLOOKUP($F5,AvailabilityData,2,FALSE)</f>
        <v>0</v>
      </c>
      <c r="K5" s="362">
        <f t="shared" ref="K5:K73" si="0">I5*J5</f>
        <v>0</v>
      </c>
      <c r="L5" s="162"/>
    </row>
    <row r="6" spans="2:12" ht="30" customHeight="1" x14ac:dyDescent="0.3">
      <c r="B6" s="33" t="str">
        <f>IF(C6="","",$B$4)</f>
        <v>LMNI</v>
      </c>
      <c r="C6" s="1">
        <f>IF(ISTEXT(D6),MAX($C$4:$C5)+1,"")</f>
        <v>3</v>
      </c>
      <c r="D6" s="192" t="s">
        <v>10</v>
      </c>
      <c r="E6" s="201" t="s">
        <v>1489</v>
      </c>
      <c r="F6" s="357" t="s">
        <v>43</v>
      </c>
      <c r="G6" s="358" t="s">
        <v>63</v>
      </c>
      <c r="H6" s="365">
        <f>COUNTIF(F4:F456,"Function Not Available")</f>
        <v>0</v>
      </c>
      <c r="I6" s="360">
        <f t="shared" ref="I6:I77" si="1">VLOOKUP($D6,SpecData,2,FALSE)</f>
        <v>2</v>
      </c>
      <c r="J6" s="361">
        <f t="shared" ref="J6:J77" si="2">VLOOKUP($F6,AvailabilityData,2,FALSE)</f>
        <v>0</v>
      </c>
      <c r="K6" s="362">
        <f t="shared" si="0"/>
        <v>0</v>
      </c>
      <c r="L6" s="162"/>
    </row>
    <row r="7" spans="2:12" ht="30" customHeight="1" x14ac:dyDescent="0.3">
      <c r="B7" s="33" t="str">
        <f t="shared" ref="B7:B39" si="3">IF(C7="","",$B$4)</f>
        <v>LMNI</v>
      </c>
      <c r="C7" s="1">
        <f>IF(ISTEXT(D7),MAX($C$4:$C6)+1,"")</f>
        <v>4</v>
      </c>
      <c r="D7" s="192" t="s">
        <v>9</v>
      </c>
      <c r="E7" s="201" t="s">
        <v>2438</v>
      </c>
      <c r="F7" s="357" t="s">
        <v>43</v>
      </c>
      <c r="G7" s="358" t="s">
        <v>65</v>
      </c>
      <c r="H7" s="365">
        <f>COUNTIF(F4:F456,"Exception")</f>
        <v>0</v>
      </c>
      <c r="I7" s="360">
        <f t="shared" si="1"/>
        <v>3</v>
      </c>
      <c r="J7" s="361">
        <f t="shared" si="2"/>
        <v>0</v>
      </c>
      <c r="K7" s="362">
        <f t="shared" si="0"/>
        <v>0</v>
      </c>
      <c r="L7" s="162"/>
    </row>
    <row r="8" spans="2:12" ht="41.4" x14ac:dyDescent="0.3">
      <c r="B8" s="33" t="str">
        <f t="shared" si="3"/>
        <v>LMNI</v>
      </c>
      <c r="C8" s="1">
        <f>IF(ISTEXT(D8),MAX($C$4:$C7)+1,"")</f>
        <v>5</v>
      </c>
      <c r="D8" s="192" t="s">
        <v>9</v>
      </c>
      <c r="E8" s="201" t="s">
        <v>1490</v>
      </c>
      <c r="F8" s="357" t="s">
        <v>43</v>
      </c>
      <c r="G8" s="358" t="s">
        <v>67</v>
      </c>
      <c r="H8" s="366">
        <f>COUNTIFS(D:D,"=Crucial",F:F,"=Select From Drop Down")</f>
        <v>114</v>
      </c>
      <c r="I8" s="360">
        <f t="shared" si="1"/>
        <v>3</v>
      </c>
      <c r="J8" s="361">
        <f t="shared" si="2"/>
        <v>0</v>
      </c>
      <c r="K8" s="362">
        <f t="shared" si="0"/>
        <v>0</v>
      </c>
      <c r="L8" s="162"/>
    </row>
    <row r="9" spans="2:12" ht="41.4" x14ac:dyDescent="0.3">
      <c r="B9" s="33" t="str">
        <f t="shared" si="3"/>
        <v>LMNI</v>
      </c>
      <c r="C9" s="1">
        <f>IF(ISTEXT(D9),MAX($C$4:$C8)+1,"")</f>
        <v>6</v>
      </c>
      <c r="D9" s="192" t="s">
        <v>9</v>
      </c>
      <c r="E9" s="40" t="s">
        <v>1491</v>
      </c>
      <c r="F9" s="357" t="s">
        <v>43</v>
      </c>
      <c r="G9" s="358" t="s">
        <v>69</v>
      </c>
      <c r="H9" s="366">
        <f>COUNTIFS(D:D,"=Crucial",F:F,"=Function Available")</f>
        <v>0</v>
      </c>
      <c r="I9" s="360">
        <f t="shared" si="1"/>
        <v>3</v>
      </c>
      <c r="J9" s="361">
        <f t="shared" si="2"/>
        <v>0</v>
      </c>
      <c r="K9" s="362">
        <f t="shared" si="0"/>
        <v>0</v>
      </c>
      <c r="L9" s="162"/>
    </row>
    <row r="10" spans="2:12" ht="30" customHeight="1" x14ac:dyDescent="0.3">
      <c r="B10" s="33" t="str">
        <f t="shared" si="3"/>
        <v>LMNI</v>
      </c>
      <c r="C10" s="1">
        <f>IF(ISTEXT(D10),MAX($C$4:$C9)+1,"")</f>
        <v>7</v>
      </c>
      <c r="D10" s="192" t="s">
        <v>9</v>
      </c>
      <c r="E10" s="201" t="s">
        <v>1492</v>
      </c>
      <c r="F10" s="357" t="s">
        <v>43</v>
      </c>
      <c r="G10" s="358" t="s">
        <v>71</v>
      </c>
      <c r="H10" s="366">
        <f>COUNTIFS(D:D,"=Crucial",F:F,"=Function Not Available")</f>
        <v>0</v>
      </c>
      <c r="I10" s="360">
        <f t="shared" si="1"/>
        <v>3</v>
      </c>
      <c r="J10" s="361">
        <f t="shared" si="2"/>
        <v>0</v>
      </c>
      <c r="K10" s="362">
        <f t="shared" si="0"/>
        <v>0</v>
      </c>
      <c r="L10" s="162"/>
    </row>
    <row r="11" spans="2:12" ht="30" customHeight="1" x14ac:dyDescent="0.3">
      <c r="B11" s="33" t="str">
        <f t="shared" si="3"/>
        <v>LMNI</v>
      </c>
      <c r="C11" s="1">
        <f>IF(ISTEXT(D11),MAX($C$4:$C10)+1,"")</f>
        <v>8</v>
      </c>
      <c r="D11" s="192" t="s">
        <v>9</v>
      </c>
      <c r="E11" s="37" t="s">
        <v>1493</v>
      </c>
      <c r="F11" s="357" t="s">
        <v>43</v>
      </c>
      <c r="G11" s="358" t="s">
        <v>73</v>
      </c>
      <c r="H11" s="366">
        <f>COUNTIFS(D:D,"=Crucial",F:F,"=Exception")</f>
        <v>0</v>
      </c>
      <c r="I11" s="360">
        <f t="shared" si="1"/>
        <v>3</v>
      </c>
      <c r="J11" s="361">
        <f t="shared" si="2"/>
        <v>0</v>
      </c>
      <c r="K11" s="362">
        <f t="shared" si="0"/>
        <v>0</v>
      </c>
      <c r="L11" s="162"/>
    </row>
    <row r="12" spans="2:12" ht="30" customHeight="1" x14ac:dyDescent="0.3">
      <c r="B12" s="33" t="str">
        <f t="shared" si="3"/>
        <v>LMNI</v>
      </c>
      <c r="C12" s="1">
        <f>IF(ISTEXT(D12),MAX($C$4:$C11)+1,"")</f>
        <v>9</v>
      </c>
      <c r="D12" s="192" t="s">
        <v>9</v>
      </c>
      <c r="E12" s="40" t="s">
        <v>1494</v>
      </c>
      <c r="F12" s="357" t="s">
        <v>43</v>
      </c>
      <c r="G12" s="367" t="s">
        <v>75</v>
      </c>
      <c r="H12" s="368">
        <f>COUNTIFS(D:D,"=Important",F:F,"=Select From Drop Down")</f>
        <v>2</v>
      </c>
      <c r="I12" s="360">
        <f t="shared" si="1"/>
        <v>3</v>
      </c>
      <c r="J12" s="361">
        <f t="shared" si="2"/>
        <v>0</v>
      </c>
      <c r="K12" s="362">
        <f t="shared" si="0"/>
        <v>0</v>
      </c>
      <c r="L12" s="162"/>
    </row>
    <row r="13" spans="2:12" ht="30" customHeight="1" x14ac:dyDescent="0.3">
      <c r="B13" s="33" t="str">
        <f t="shared" si="3"/>
        <v>LMNI</v>
      </c>
      <c r="C13" s="1">
        <f>IF(ISTEXT(D13),MAX($C$4:$C12)+1,"")</f>
        <v>10</v>
      </c>
      <c r="D13" s="192" t="s">
        <v>9</v>
      </c>
      <c r="E13" s="40" t="s">
        <v>1495</v>
      </c>
      <c r="F13" s="357" t="s">
        <v>43</v>
      </c>
      <c r="G13" s="367" t="s">
        <v>77</v>
      </c>
      <c r="H13" s="368">
        <f>COUNTIFS(D:D,"=Important",F:F,"=Function Available")</f>
        <v>0</v>
      </c>
      <c r="I13" s="360">
        <f t="shared" si="1"/>
        <v>3</v>
      </c>
      <c r="J13" s="361">
        <f t="shared" si="2"/>
        <v>0</v>
      </c>
      <c r="K13" s="362">
        <f t="shared" si="0"/>
        <v>0</v>
      </c>
      <c r="L13" s="162"/>
    </row>
    <row r="14" spans="2:12" ht="41.4" x14ac:dyDescent="0.3">
      <c r="B14" s="33" t="str">
        <f t="shared" si="3"/>
        <v>LMNI</v>
      </c>
      <c r="C14" s="1">
        <f>IF(ISTEXT(D14),MAX($C$4:$C13)+1,"")</f>
        <v>11</v>
      </c>
      <c r="D14" s="192" t="s">
        <v>9</v>
      </c>
      <c r="E14" s="40" t="s">
        <v>1496</v>
      </c>
      <c r="F14" s="357" t="s">
        <v>43</v>
      </c>
      <c r="G14" s="358" t="s">
        <v>80</v>
      </c>
      <c r="H14" s="366">
        <f>COUNTIFS(D:D,"=Important",F:F,"=Function Not Available")</f>
        <v>0</v>
      </c>
      <c r="I14" s="369">
        <f t="shared" si="1"/>
        <v>3</v>
      </c>
      <c r="J14" s="370">
        <f t="shared" si="2"/>
        <v>0</v>
      </c>
      <c r="K14" s="362">
        <f t="shared" si="0"/>
        <v>0</v>
      </c>
      <c r="L14" s="162"/>
    </row>
    <row r="15" spans="2:12" ht="30" customHeight="1" x14ac:dyDescent="0.3">
      <c r="B15" s="33" t="str">
        <f t="shared" si="3"/>
        <v>LMNI</v>
      </c>
      <c r="C15" s="1">
        <f>IF(ISTEXT(D15),MAX($C$4:$C14)+1,"")</f>
        <v>12</v>
      </c>
      <c r="D15" s="192" t="s">
        <v>9</v>
      </c>
      <c r="E15" s="40" t="s">
        <v>2439</v>
      </c>
      <c r="F15" s="357" t="s">
        <v>43</v>
      </c>
      <c r="G15" s="358" t="s">
        <v>82</v>
      </c>
      <c r="H15" s="366">
        <f>COUNTIFS(D:D,"=Important",F:F,"=Exception")</f>
        <v>0</v>
      </c>
      <c r="I15" s="369">
        <f t="shared" si="1"/>
        <v>3</v>
      </c>
      <c r="J15" s="370">
        <f t="shared" si="2"/>
        <v>0</v>
      </c>
      <c r="K15" s="362">
        <f t="shared" si="0"/>
        <v>0</v>
      </c>
      <c r="L15" s="162"/>
    </row>
    <row r="16" spans="2:12" ht="30" customHeight="1" x14ac:dyDescent="0.3">
      <c r="B16" s="33" t="str">
        <f t="shared" si="3"/>
        <v>LMNI</v>
      </c>
      <c r="C16" s="1">
        <f>IF(ISTEXT(D16),MAX($C$4:$C15)+1,"")</f>
        <v>13</v>
      </c>
      <c r="D16" s="192" t="s">
        <v>9</v>
      </c>
      <c r="E16" s="292" t="s">
        <v>1497</v>
      </c>
      <c r="F16" s="357" t="s">
        <v>43</v>
      </c>
      <c r="G16" s="358" t="s">
        <v>84</v>
      </c>
      <c r="H16" s="366">
        <f>COUNTIFS(D:D,"=Minimal",F:F,"=Select From Drop Down")</f>
        <v>4</v>
      </c>
      <c r="I16" s="369">
        <f t="shared" si="1"/>
        <v>3</v>
      </c>
      <c r="J16" s="370">
        <f t="shared" si="2"/>
        <v>0</v>
      </c>
      <c r="K16" s="362">
        <f t="shared" si="0"/>
        <v>0</v>
      </c>
      <c r="L16" s="162"/>
    </row>
    <row r="17" spans="2:12" ht="30" customHeight="1" x14ac:dyDescent="0.3">
      <c r="B17" s="33" t="str">
        <f t="shared" si="3"/>
        <v>LMNI</v>
      </c>
      <c r="C17" s="1">
        <f>IF(ISTEXT(D17),MAX($C$4:$C16)+1,"")</f>
        <v>14</v>
      </c>
      <c r="D17" s="192" t="s">
        <v>9</v>
      </c>
      <c r="E17" s="40" t="s">
        <v>1498</v>
      </c>
      <c r="F17" s="357" t="s">
        <v>43</v>
      </c>
      <c r="G17" s="358" t="s">
        <v>86</v>
      </c>
      <c r="H17" s="366">
        <f>COUNTIFS(D:D,"=Minimal",F:F,"=Function Available")</f>
        <v>0</v>
      </c>
      <c r="I17" s="369">
        <f t="shared" si="1"/>
        <v>3</v>
      </c>
      <c r="J17" s="370">
        <f t="shared" si="2"/>
        <v>0</v>
      </c>
      <c r="K17" s="362">
        <f t="shared" si="0"/>
        <v>0</v>
      </c>
      <c r="L17" s="162"/>
    </row>
    <row r="18" spans="2:12" ht="30" customHeight="1" x14ac:dyDescent="0.3">
      <c r="B18" s="33" t="str">
        <f t="shared" si="3"/>
        <v>LMNI</v>
      </c>
      <c r="C18" s="1">
        <f>IF(ISTEXT(D18),MAX($C$4:$C17)+1,"")</f>
        <v>15</v>
      </c>
      <c r="D18" s="192" t="s">
        <v>9</v>
      </c>
      <c r="E18" s="292" t="s">
        <v>2440</v>
      </c>
      <c r="F18" s="357" t="s">
        <v>43</v>
      </c>
      <c r="G18" s="358" t="s">
        <v>87</v>
      </c>
      <c r="H18" s="366">
        <f>COUNTIFS(D:D,"=Minimal",F:F,"=Function Not Available")</f>
        <v>0</v>
      </c>
      <c r="I18" s="369">
        <f t="shared" si="1"/>
        <v>3</v>
      </c>
      <c r="J18" s="370">
        <f t="shared" si="2"/>
        <v>0</v>
      </c>
      <c r="K18" s="362">
        <f t="shared" si="0"/>
        <v>0</v>
      </c>
      <c r="L18" s="162"/>
    </row>
    <row r="19" spans="2:12" ht="30" customHeight="1" x14ac:dyDescent="0.3">
      <c r="B19" s="33" t="str">
        <f t="shared" si="3"/>
        <v>LMNI</v>
      </c>
      <c r="C19" s="1">
        <f>IF(ISTEXT(D19),MAX($C$4:$C18)+1,"")</f>
        <v>16</v>
      </c>
      <c r="D19" s="192" t="s">
        <v>9</v>
      </c>
      <c r="E19" s="40" t="s">
        <v>1499</v>
      </c>
      <c r="F19" s="357" t="s">
        <v>43</v>
      </c>
      <c r="G19" s="358" t="s">
        <v>88</v>
      </c>
      <c r="H19" s="366">
        <f>COUNTIFS(D:D,"=Minimal",F:F,"=Exception")</f>
        <v>0</v>
      </c>
      <c r="I19" s="369">
        <f t="shared" si="1"/>
        <v>3</v>
      </c>
      <c r="J19" s="370">
        <f t="shared" si="2"/>
        <v>0</v>
      </c>
      <c r="K19" s="362">
        <f t="shared" si="0"/>
        <v>0</v>
      </c>
      <c r="L19" s="162"/>
    </row>
    <row r="20" spans="2:12" ht="30" customHeight="1" x14ac:dyDescent="0.3">
      <c r="B20" s="35" t="str">
        <f>IF(C20="","",#REF!)</f>
        <v/>
      </c>
      <c r="C20" s="35" t="str">
        <f>IF(ISTEXT(D20),MAX($C$5:$C19)+1,"")</f>
        <v/>
      </c>
      <c r="D20" s="2"/>
      <c r="E20" s="38" t="s">
        <v>1500</v>
      </c>
      <c r="F20" s="86"/>
      <c r="G20" s="28"/>
      <c r="H20" s="28"/>
      <c r="I20" s="28"/>
      <c r="J20" s="28"/>
      <c r="K20" s="362"/>
      <c r="L20" s="28"/>
    </row>
    <row r="21" spans="2:12" ht="30" customHeight="1" x14ac:dyDescent="0.3">
      <c r="B21" s="33" t="str">
        <f t="shared" si="3"/>
        <v>LMNI</v>
      </c>
      <c r="C21" s="1">
        <f>IF(ISTEXT(D21),MAX($C$4:$C19)+1,"")</f>
        <v>17</v>
      </c>
      <c r="D21" s="192" t="s">
        <v>9</v>
      </c>
      <c r="E21" s="41" t="s">
        <v>1501</v>
      </c>
      <c r="F21" s="357" t="s">
        <v>43</v>
      </c>
      <c r="G21" s="358"/>
      <c r="H21" s="365"/>
      <c r="I21" s="369">
        <f t="shared" si="1"/>
        <v>3</v>
      </c>
      <c r="J21" s="370">
        <f t="shared" si="2"/>
        <v>0</v>
      </c>
      <c r="K21" s="362">
        <f t="shared" si="0"/>
        <v>0</v>
      </c>
      <c r="L21" s="162"/>
    </row>
    <row r="22" spans="2:12" ht="30" customHeight="1" x14ac:dyDescent="0.3">
      <c r="B22" s="33" t="str">
        <f t="shared" si="3"/>
        <v>LMNI</v>
      </c>
      <c r="C22" s="1">
        <f>IF(ISTEXT(D22),MAX($C$4:$C21)+1,"")</f>
        <v>18</v>
      </c>
      <c r="D22" s="192" t="s">
        <v>9</v>
      </c>
      <c r="E22" s="41" t="s">
        <v>1502</v>
      </c>
      <c r="F22" s="357" t="s">
        <v>43</v>
      </c>
      <c r="G22" s="358"/>
      <c r="H22" s="365"/>
      <c r="I22" s="369">
        <f t="shared" si="1"/>
        <v>3</v>
      </c>
      <c r="J22" s="370">
        <f t="shared" si="2"/>
        <v>0</v>
      </c>
      <c r="K22" s="362">
        <f t="shared" si="0"/>
        <v>0</v>
      </c>
      <c r="L22" s="162"/>
    </row>
    <row r="23" spans="2:12" ht="30" customHeight="1" x14ac:dyDescent="0.3">
      <c r="B23" s="33" t="str">
        <f t="shared" si="3"/>
        <v>LMNI</v>
      </c>
      <c r="C23" s="1">
        <f>IF(ISTEXT(D23),MAX($C$4:$C22)+1,"")</f>
        <v>19</v>
      </c>
      <c r="D23" s="192" t="s">
        <v>9</v>
      </c>
      <c r="E23" s="39" t="s">
        <v>1503</v>
      </c>
      <c r="F23" s="357" t="s">
        <v>43</v>
      </c>
      <c r="G23" s="358"/>
      <c r="H23" s="365"/>
      <c r="I23" s="369">
        <f t="shared" si="1"/>
        <v>3</v>
      </c>
      <c r="J23" s="370">
        <f t="shared" si="2"/>
        <v>0</v>
      </c>
      <c r="K23" s="362">
        <f t="shared" si="0"/>
        <v>0</v>
      </c>
      <c r="L23" s="162"/>
    </row>
    <row r="24" spans="2:12" ht="30" customHeight="1" x14ac:dyDescent="0.3">
      <c r="B24" s="33" t="str">
        <f t="shared" si="3"/>
        <v>LMNI</v>
      </c>
      <c r="C24" s="1">
        <f>IF(ISTEXT(D24),MAX($C$4:$C23)+1,"")</f>
        <v>20</v>
      </c>
      <c r="D24" s="192" t="s">
        <v>9</v>
      </c>
      <c r="E24" s="39" t="s">
        <v>1504</v>
      </c>
      <c r="F24" s="357" t="s">
        <v>43</v>
      </c>
      <c r="G24" s="358"/>
      <c r="H24" s="365"/>
      <c r="I24" s="369">
        <f t="shared" si="1"/>
        <v>3</v>
      </c>
      <c r="J24" s="370">
        <f t="shared" si="2"/>
        <v>0</v>
      </c>
      <c r="K24" s="362">
        <f t="shared" si="0"/>
        <v>0</v>
      </c>
      <c r="L24" s="162"/>
    </row>
    <row r="25" spans="2:12" ht="30" customHeight="1" x14ac:dyDescent="0.3">
      <c r="B25" s="33" t="str">
        <f t="shared" si="3"/>
        <v>LMNI</v>
      </c>
      <c r="C25" s="1">
        <f>IF(ISTEXT(D25),MAX($C$4:$C24)+1,"")</f>
        <v>21</v>
      </c>
      <c r="D25" s="192" t="s">
        <v>9</v>
      </c>
      <c r="E25" s="39" t="s">
        <v>1505</v>
      </c>
      <c r="F25" s="357" t="s">
        <v>43</v>
      </c>
      <c r="G25" s="389"/>
      <c r="H25" s="403"/>
      <c r="I25" s="372">
        <f t="shared" si="1"/>
        <v>3</v>
      </c>
      <c r="J25" s="373">
        <f t="shared" si="2"/>
        <v>0</v>
      </c>
      <c r="K25" s="362">
        <f t="shared" si="0"/>
        <v>0</v>
      </c>
      <c r="L25" s="162"/>
    </row>
    <row r="26" spans="2:12" ht="30" customHeight="1" x14ac:dyDescent="0.3">
      <c r="B26" s="33" t="str">
        <f t="shared" si="3"/>
        <v>LMNI</v>
      </c>
      <c r="C26" s="1">
        <f>IF(ISTEXT(D26),MAX($C$4:$C25)+1,"")</f>
        <v>22</v>
      </c>
      <c r="D26" s="192" t="s">
        <v>9</v>
      </c>
      <c r="E26" s="39" t="s">
        <v>1506</v>
      </c>
      <c r="F26" s="357" t="s">
        <v>43</v>
      </c>
      <c r="G26" s="367"/>
      <c r="H26" s="405"/>
      <c r="I26" s="360">
        <f t="shared" si="1"/>
        <v>3</v>
      </c>
      <c r="J26" s="361">
        <f t="shared" si="2"/>
        <v>0</v>
      </c>
      <c r="K26" s="362">
        <f t="shared" si="0"/>
        <v>0</v>
      </c>
      <c r="L26" s="162"/>
    </row>
    <row r="27" spans="2:12" ht="30" customHeight="1" x14ac:dyDescent="0.3">
      <c r="B27" s="33" t="str">
        <f t="shared" si="3"/>
        <v>LMNI</v>
      </c>
      <c r="C27" s="1">
        <f>IF(ISTEXT(D27),MAX($C$4:$C26)+1,"")</f>
        <v>23</v>
      </c>
      <c r="D27" s="192" t="s">
        <v>9</v>
      </c>
      <c r="E27" s="39" t="s">
        <v>1507</v>
      </c>
      <c r="F27" s="357" t="s">
        <v>43</v>
      </c>
      <c r="G27" s="358"/>
      <c r="H27" s="365"/>
      <c r="I27" s="369">
        <f t="shared" si="1"/>
        <v>3</v>
      </c>
      <c r="J27" s="370">
        <f t="shared" si="2"/>
        <v>0</v>
      </c>
      <c r="K27" s="362">
        <f t="shared" si="0"/>
        <v>0</v>
      </c>
      <c r="L27" s="162"/>
    </row>
    <row r="28" spans="2:12" ht="30" customHeight="1" x14ac:dyDescent="0.3">
      <c r="B28" s="33" t="str">
        <f t="shared" si="3"/>
        <v>LMNI</v>
      </c>
      <c r="C28" s="1">
        <f>IF(ISTEXT(D28),MAX($C$4:$C27)+1,"")</f>
        <v>24</v>
      </c>
      <c r="D28" s="192" t="s">
        <v>9</v>
      </c>
      <c r="E28" s="39" t="s">
        <v>373</v>
      </c>
      <c r="F28" s="357" t="s">
        <v>43</v>
      </c>
      <c r="G28" s="389"/>
      <c r="H28" s="403"/>
      <c r="I28" s="372">
        <f t="shared" si="1"/>
        <v>3</v>
      </c>
      <c r="J28" s="373">
        <f t="shared" si="2"/>
        <v>0</v>
      </c>
      <c r="K28" s="362">
        <f t="shared" si="0"/>
        <v>0</v>
      </c>
      <c r="L28" s="162"/>
    </row>
    <row r="29" spans="2:12" ht="30" customHeight="1" x14ac:dyDescent="0.3">
      <c r="B29" s="33" t="str">
        <f t="shared" si="3"/>
        <v>LMNI</v>
      </c>
      <c r="C29" s="1">
        <f>IF(ISTEXT(D29),MAX($C$4:$C28)+1,"")</f>
        <v>25</v>
      </c>
      <c r="D29" s="192" t="s">
        <v>9</v>
      </c>
      <c r="E29" s="39" t="s">
        <v>174</v>
      </c>
      <c r="F29" s="357" t="s">
        <v>43</v>
      </c>
      <c r="G29" s="367"/>
      <c r="H29" s="405"/>
      <c r="I29" s="360">
        <f t="shared" si="1"/>
        <v>3</v>
      </c>
      <c r="J29" s="361">
        <f t="shared" si="2"/>
        <v>0</v>
      </c>
      <c r="K29" s="362">
        <f t="shared" si="0"/>
        <v>0</v>
      </c>
      <c r="L29" s="162"/>
    </row>
    <row r="30" spans="2:12" ht="30" customHeight="1" x14ac:dyDescent="0.3">
      <c r="B30" s="33" t="str">
        <f t="shared" si="3"/>
        <v>LMNI</v>
      </c>
      <c r="C30" s="1">
        <f>IF(ISTEXT(D30),MAX($C$4:$C29)+1,"")</f>
        <v>26</v>
      </c>
      <c r="D30" s="192" t="s">
        <v>9</v>
      </c>
      <c r="E30" s="39" t="s">
        <v>941</v>
      </c>
      <c r="F30" s="357" t="s">
        <v>43</v>
      </c>
      <c r="G30" s="358"/>
      <c r="H30" s="365"/>
      <c r="I30" s="369">
        <f t="shared" si="1"/>
        <v>3</v>
      </c>
      <c r="J30" s="370">
        <f t="shared" si="2"/>
        <v>0</v>
      </c>
      <c r="K30" s="362">
        <f t="shared" si="0"/>
        <v>0</v>
      </c>
      <c r="L30" s="162"/>
    </row>
    <row r="31" spans="2:12" ht="30" customHeight="1" x14ac:dyDescent="0.3">
      <c r="B31" s="33" t="str">
        <f t="shared" si="3"/>
        <v>LMNI</v>
      </c>
      <c r="C31" s="1">
        <f>IF(ISTEXT(D31),MAX($C$4:$C30)+1,"")</f>
        <v>27</v>
      </c>
      <c r="D31" s="192" t="s">
        <v>9</v>
      </c>
      <c r="E31" s="39" t="s">
        <v>175</v>
      </c>
      <c r="F31" s="357" t="s">
        <v>43</v>
      </c>
      <c r="G31" s="358"/>
      <c r="H31" s="365"/>
      <c r="I31" s="369">
        <f t="shared" si="1"/>
        <v>3</v>
      </c>
      <c r="J31" s="370">
        <f t="shared" si="2"/>
        <v>0</v>
      </c>
      <c r="K31" s="362">
        <f t="shared" si="0"/>
        <v>0</v>
      </c>
      <c r="L31" s="162"/>
    </row>
    <row r="32" spans="2:12" ht="30" customHeight="1" x14ac:dyDescent="0.3">
      <c r="B32" s="33" t="str">
        <f t="shared" si="3"/>
        <v>LMNI</v>
      </c>
      <c r="C32" s="1">
        <f>IF(ISTEXT(D32),MAX($C$4:$C31)+1,"")</f>
        <v>28</v>
      </c>
      <c r="D32" s="192" t="s">
        <v>9</v>
      </c>
      <c r="E32" s="39" t="s">
        <v>1508</v>
      </c>
      <c r="F32" s="357" t="s">
        <v>43</v>
      </c>
      <c r="G32" s="358"/>
      <c r="H32" s="365"/>
      <c r="I32" s="369">
        <f t="shared" si="1"/>
        <v>3</v>
      </c>
      <c r="J32" s="370">
        <f t="shared" si="2"/>
        <v>0</v>
      </c>
      <c r="K32" s="362">
        <f t="shared" si="0"/>
        <v>0</v>
      </c>
      <c r="L32" s="162"/>
    </row>
    <row r="33" spans="2:12" ht="30" customHeight="1" x14ac:dyDescent="0.3">
      <c r="B33" s="35"/>
      <c r="C33" s="35"/>
      <c r="D33" s="2"/>
      <c r="E33" s="38" t="s">
        <v>2545</v>
      </c>
      <c r="F33" s="86"/>
      <c r="G33" s="28"/>
      <c r="H33" s="28"/>
      <c r="I33" s="28"/>
      <c r="J33" s="28"/>
      <c r="K33" s="362"/>
      <c r="L33" s="28"/>
    </row>
    <row r="34" spans="2:12" ht="30" customHeight="1" x14ac:dyDescent="0.3">
      <c r="B34" s="33" t="str">
        <f t="shared" si="3"/>
        <v>LMNI</v>
      </c>
      <c r="C34" s="1">
        <f>IF(ISTEXT(D34),MAX($C$4:$C33)+1,"")</f>
        <v>29</v>
      </c>
      <c r="D34" s="192" t="s">
        <v>9</v>
      </c>
      <c r="E34" s="39" t="s">
        <v>2265</v>
      </c>
      <c r="F34" s="357" t="s">
        <v>43</v>
      </c>
      <c r="G34" s="434"/>
      <c r="H34" s="435"/>
      <c r="I34" s="436">
        <f>VLOOKUP($D34,SpecData,2,FALSE)</f>
        <v>3</v>
      </c>
      <c r="J34" s="437">
        <f>VLOOKUP($F34,AvailabilityData,2,FALSE)</f>
        <v>0</v>
      </c>
      <c r="K34" s="362">
        <f t="shared" si="0"/>
        <v>0</v>
      </c>
      <c r="L34" s="438"/>
    </row>
    <row r="35" spans="2:12" ht="30" customHeight="1" x14ac:dyDescent="0.3">
      <c r="B35" s="33" t="str">
        <f t="shared" si="3"/>
        <v>LMNI</v>
      </c>
      <c r="C35" s="1">
        <f>IF(ISTEXT(D35),MAX($C$4:$C34)+1,"")</f>
        <v>30</v>
      </c>
      <c r="D35" s="192" t="s">
        <v>9</v>
      </c>
      <c r="E35" s="39" t="s">
        <v>1505</v>
      </c>
      <c r="F35" s="357" t="s">
        <v>43</v>
      </c>
      <c r="G35" s="434"/>
      <c r="H35" s="435"/>
      <c r="I35" s="436">
        <f>VLOOKUP($D35,SpecData,2,FALSE)</f>
        <v>3</v>
      </c>
      <c r="J35" s="437">
        <f>VLOOKUP($F35,AvailabilityData,2,FALSE)</f>
        <v>0</v>
      </c>
      <c r="K35" s="362">
        <f t="shared" si="0"/>
        <v>0</v>
      </c>
      <c r="L35" s="438"/>
    </row>
    <row r="36" spans="2:12" ht="30" customHeight="1" x14ac:dyDescent="0.3">
      <c r="B36" s="33" t="str">
        <f t="shared" si="3"/>
        <v>LMNI</v>
      </c>
      <c r="C36" s="1">
        <f>IF(ISTEXT(D36),MAX($C$4:$C35)+1,"")</f>
        <v>31</v>
      </c>
      <c r="D36" s="192" t="s">
        <v>9</v>
      </c>
      <c r="E36" s="39" t="s">
        <v>1506</v>
      </c>
      <c r="F36" s="357" t="s">
        <v>43</v>
      </c>
      <c r="G36" s="434"/>
      <c r="H36" s="435"/>
      <c r="I36" s="436">
        <f>VLOOKUP($D36,SpecData,2,FALSE)</f>
        <v>3</v>
      </c>
      <c r="J36" s="437">
        <f>VLOOKUP($F36,AvailabilityData,2,FALSE)</f>
        <v>0</v>
      </c>
      <c r="K36" s="362">
        <f t="shared" si="0"/>
        <v>0</v>
      </c>
      <c r="L36" s="438"/>
    </row>
    <row r="37" spans="2:12" ht="30" customHeight="1" x14ac:dyDescent="0.3">
      <c r="B37" s="33" t="str">
        <f t="shared" si="3"/>
        <v>LMNI</v>
      </c>
      <c r="C37" s="1">
        <f>IF(ISTEXT(D37),MAX($C$4:$C36)+1,"")</f>
        <v>32</v>
      </c>
      <c r="D37" s="192" t="s">
        <v>9</v>
      </c>
      <c r="E37" s="39" t="s">
        <v>2546</v>
      </c>
      <c r="F37" s="357" t="s">
        <v>43</v>
      </c>
      <c r="G37" s="434"/>
      <c r="H37" s="435"/>
      <c r="I37" s="436">
        <f>VLOOKUP($D37,SpecData,2,FALSE)</f>
        <v>3</v>
      </c>
      <c r="J37" s="437">
        <f>VLOOKUP($F37,AvailabilityData,2,FALSE)</f>
        <v>0</v>
      </c>
      <c r="K37" s="362">
        <f t="shared" si="0"/>
        <v>0</v>
      </c>
      <c r="L37" s="438"/>
    </row>
    <row r="38" spans="2:12" ht="30" customHeight="1" x14ac:dyDescent="0.3">
      <c r="B38" s="33" t="str">
        <f t="shared" si="3"/>
        <v>LMNI</v>
      </c>
      <c r="C38" s="1">
        <f>IF(ISTEXT(D38),MAX($C$4:$C37)+1,"")</f>
        <v>33</v>
      </c>
      <c r="D38" s="192" t="s">
        <v>9</v>
      </c>
      <c r="E38" s="40" t="s">
        <v>1509</v>
      </c>
      <c r="F38" s="357" t="s">
        <v>43</v>
      </c>
      <c r="G38" s="358"/>
      <c r="H38" s="365"/>
      <c r="I38" s="369">
        <f t="shared" si="1"/>
        <v>3</v>
      </c>
      <c r="J38" s="370">
        <f t="shared" si="2"/>
        <v>0</v>
      </c>
      <c r="K38" s="362">
        <f t="shared" si="0"/>
        <v>0</v>
      </c>
      <c r="L38" s="162"/>
    </row>
    <row r="39" spans="2:12" ht="30" customHeight="1" x14ac:dyDescent="0.3">
      <c r="B39" s="33" t="str">
        <f t="shared" si="3"/>
        <v>LMNI</v>
      </c>
      <c r="C39" s="1">
        <f>IF(ISTEXT(D39),MAX($C$4:$C38)+1,"")</f>
        <v>34</v>
      </c>
      <c r="D39" s="192" t="s">
        <v>9</v>
      </c>
      <c r="E39" s="40" t="s">
        <v>1510</v>
      </c>
      <c r="F39" s="357" t="s">
        <v>43</v>
      </c>
      <c r="G39" s="358"/>
      <c r="H39" s="365"/>
      <c r="I39" s="369">
        <f t="shared" si="1"/>
        <v>3</v>
      </c>
      <c r="J39" s="370">
        <f t="shared" si="2"/>
        <v>0</v>
      </c>
      <c r="K39" s="362">
        <f t="shared" si="0"/>
        <v>0</v>
      </c>
      <c r="L39" s="162"/>
    </row>
    <row r="40" spans="2:12" ht="30" customHeight="1" x14ac:dyDescent="0.3">
      <c r="B40" s="33" t="str">
        <f t="shared" ref="B40:B105" si="4">IF(C40="","",$B$4)</f>
        <v>LMNI</v>
      </c>
      <c r="C40" s="1">
        <f>IF(ISTEXT(D40),MAX($C$4:$C39)+1,"")</f>
        <v>35</v>
      </c>
      <c r="D40" s="192" t="s">
        <v>9</v>
      </c>
      <c r="E40" s="40" t="s">
        <v>1511</v>
      </c>
      <c r="F40" s="357" t="s">
        <v>43</v>
      </c>
      <c r="G40" s="358"/>
      <c r="H40" s="365"/>
      <c r="I40" s="369">
        <f t="shared" si="1"/>
        <v>3</v>
      </c>
      <c r="J40" s="370">
        <f t="shared" si="2"/>
        <v>0</v>
      </c>
      <c r="K40" s="362">
        <f t="shared" si="0"/>
        <v>0</v>
      </c>
      <c r="L40" s="162"/>
    </row>
    <row r="41" spans="2:12" ht="30" customHeight="1" x14ac:dyDescent="0.3">
      <c r="B41" s="33" t="str">
        <f t="shared" si="4"/>
        <v>LMNI</v>
      </c>
      <c r="C41" s="1">
        <f>IF(ISTEXT(D41),MAX($C$4:$C40)+1,"")</f>
        <v>36</v>
      </c>
      <c r="D41" s="192" t="s">
        <v>9</v>
      </c>
      <c r="E41" s="40" t="s">
        <v>1512</v>
      </c>
      <c r="F41" s="357" t="s">
        <v>43</v>
      </c>
      <c r="G41" s="358"/>
      <c r="H41" s="365"/>
      <c r="I41" s="369">
        <f t="shared" si="1"/>
        <v>3</v>
      </c>
      <c r="J41" s="370">
        <f t="shared" si="2"/>
        <v>0</v>
      </c>
      <c r="K41" s="362">
        <f t="shared" si="0"/>
        <v>0</v>
      </c>
      <c r="L41" s="162"/>
    </row>
    <row r="42" spans="2:12" ht="30" customHeight="1" x14ac:dyDescent="0.3">
      <c r="B42" s="35" t="str">
        <f>IF(C42="","",#REF!)</f>
        <v/>
      </c>
      <c r="C42" s="35" t="str">
        <f>IF(ISTEXT(D42),MAX($C$5:$C41)+1,"")</f>
        <v/>
      </c>
      <c r="D42" s="2"/>
      <c r="E42" s="38" t="s">
        <v>1513</v>
      </c>
      <c r="F42" s="86"/>
      <c r="G42" s="28"/>
      <c r="H42" s="28"/>
      <c r="I42" s="28"/>
      <c r="J42" s="28"/>
      <c r="K42" s="362"/>
      <c r="L42" s="28"/>
    </row>
    <row r="43" spans="2:12" ht="30" customHeight="1" x14ac:dyDescent="0.3">
      <c r="B43" s="33" t="str">
        <f t="shared" si="4"/>
        <v>LMNI</v>
      </c>
      <c r="C43" s="1">
        <f>IF(ISTEXT(D43),MAX($C$4:$C41)+1,"")</f>
        <v>37</v>
      </c>
      <c r="D43" s="192" t="s">
        <v>9</v>
      </c>
      <c r="E43" s="39" t="s">
        <v>220</v>
      </c>
      <c r="F43" s="357" t="s">
        <v>43</v>
      </c>
      <c r="G43" s="358"/>
      <c r="H43" s="365"/>
      <c r="I43" s="369">
        <f t="shared" si="1"/>
        <v>3</v>
      </c>
      <c r="J43" s="370">
        <f t="shared" si="2"/>
        <v>0</v>
      </c>
      <c r="K43" s="362">
        <f t="shared" si="0"/>
        <v>0</v>
      </c>
      <c r="L43" s="162"/>
    </row>
    <row r="44" spans="2:12" ht="30" customHeight="1" x14ac:dyDescent="0.3">
      <c r="B44" s="33" t="str">
        <f t="shared" si="4"/>
        <v>LMNI</v>
      </c>
      <c r="C44" s="1">
        <f>IF(ISTEXT(D44),MAX($C$4:$C43)+1,"")</f>
        <v>38</v>
      </c>
      <c r="D44" s="192" t="s">
        <v>9</v>
      </c>
      <c r="E44" s="39" t="s">
        <v>218</v>
      </c>
      <c r="F44" s="357" t="s">
        <v>43</v>
      </c>
      <c r="G44" s="358"/>
      <c r="H44" s="365"/>
      <c r="I44" s="369">
        <f t="shared" si="1"/>
        <v>3</v>
      </c>
      <c r="J44" s="370">
        <f t="shared" si="2"/>
        <v>0</v>
      </c>
      <c r="K44" s="362">
        <f t="shared" si="0"/>
        <v>0</v>
      </c>
      <c r="L44" s="162"/>
    </row>
    <row r="45" spans="2:12" ht="30" customHeight="1" x14ac:dyDescent="0.3">
      <c r="B45" s="33" t="str">
        <f t="shared" si="4"/>
        <v>LMNI</v>
      </c>
      <c r="C45" s="1">
        <f>IF(ISTEXT(D45),MAX($C$4:$C44)+1,"")</f>
        <v>39</v>
      </c>
      <c r="D45" s="192" t="s">
        <v>9</v>
      </c>
      <c r="E45" s="39" t="s">
        <v>908</v>
      </c>
      <c r="F45" s="357" t="s">
        <v>43</v>
      </c>
      <c r="G45" s="358"/>
      <c r="H45" s="365"/>
      <c r="I45" s="369">
        <f t="shared" si="1"/>
        <v>3</v>
      </c>
      <c r="J45" s="370">
        <f t="shared" si="2"/>
        <v>0</v>
      </c>
      <c r="K45" s="362">
        <f t="shared" si="0"/>
        <v>0</v>
      </c>
      <c r="L45" s="162"/>
    </row>
    <row r="46" spans="2:12" ht="30" customHeight="1" x14ac:dyDescent="0.3">
      <c r="B46" s="33" t="str">
        <f t="shared" si="4"/>
        <v>LMNI</v>
      </c>
      <c r="C46" s="1">
        <f>IF(ISTEXT(D46),MAX($C$4:$C45)+1,"")</f>
        <v>40</v>
      </c>
      <c r="D46" s="192" t="s">
        <v>9</v>
      </c>
      <c r="E46" s="41" t="s">
        <v>1514</v>
      </c>
      <c r="F46" s="357" t="s">
        <v>43</v>
      </c>
      <c r="G46" s="358"/>
      <c r="H46" s="365"/>
      <c r="I46" s="369">
        <f t="shared" si="1"/>
        <v>3</v>
      </c>
      <c r="J46" s="370">
        <f t="shared" si="2"/>
        <v>0</v>
      </c>
      <c r="K46" s="362">
        <f t="shared" si="0"/>
        <v>0</v>
      </c>
      <c r="L46" s="162"/>
    </row>
    <row r="47" spans="2:12" ht="30" customHeight="1" x14ac:dyDescent="0.3">
      <c r="B47" s="33" t="str">
        <f t="shared" si="4"/>
        <v>LMNI</v>
      </c>
      <c r="C47" s="1">
        <f>IF(ISTEXT(D47),MAX($C$4:$C46)+1,"")</f>
        <v>41</v>
      </c>
      <c r="D47" s="192" t="s">
        <v>9</v>
      </c>
      <c r="E47" s="39" t="s">
        <v>1515</v>
      </c>
      <c r="F47" s="357" t="s">
        <v>43</v>
      </c>
      <c r="G47" s="358"/>
      <c r="H47" s="365"/>
      <c r="I47" s="369">
        <f t="shared" si="1"/>
        <v>3</v>
      </c>
      <c r="J47" s="370">
        <f t="shared" si="2"/>
        <v>0</v>
      </c>
      <c r="K47" s="362">
        <f t="shared" si="0"/>
        <v>0</v>
      </c>
      <c r="L47" s="162"/>
    </row>
    <row r="48" spans="2:12" ht="30" customHeight="1" x14ac:dyDescent="0.3">
      <c r="B48" s="33" t="str">
        <f t="shared" si="4"/>
        <v>LMNI</v>
      </c>
      <c r="C48" s="1">
        <f>IF(ISTEXT(D48),MAX($C$4:$C47)+1,"")</f>
        <v>42</v>
      </c>
      <c r="D48" s="192" t="s">
        <v>9</v>
      </c>
      <c r="E48" s="39" t="s">
        <v>231</v>
      </c>
      <c r="F48" s="357" t="s">
        <v>43</v>
      </c>
      <c r="G48" s="358"/>
      <c r="H48" s="365"/>
      <c r="I48" s="369">
        <f t="shared" si="1"/>
        <v>3</v>
      </c>
      <c r="J48" s="370">
        <f t="shared" si="2"/>
        <v>0</v>
      </c>
      <c r="K48" s="362">
        <f t="shared" si="0"/>
        <v>0</v>
      </c>
      <c r="L48" s="162"/>
    </row>
    <row r="49" spans="2:12" ht="30" customHeight="1" x14ac:dyDescent="0.3">
      <c r="B49" s="33" t="str">
        <f t="shared" si="4"/>
        <v>LMNI</v>
      </c>
      <c r="C49" s="1">
        <f>IF(ISTEXT(D49),MAX($C$4:$C48)+1,"")</f>
        <v>43</v>
      </c>
      <c r="D49" s="192" t="s">
        <v>9</v>
      </c>
      <c r="E49" s="39" t="s">
        <v>902</v>
      </c>
      <c r="F49" s="357" t="s">
        <v>43</v>
      </c>
      <c r="G49" s="358"/>
      <c r="H49" s="365"/>
      <c r="I49" s="369">
        <f t="shared" si="1"/>
        <v>3</v>
      </c>
      <c r="J49" s="370">
        <f t="shared" si="2"/>
        <v>0</v>
      </c>
      <c r="K49" s="362">
        <f t="shared" si="0"/>
        <v>0</v>
      </c>
      <c r="L49" s="162"/>
    </row>
    <row r="50" spans="2:12" ht="30" customHeight="1" x14ac:dyDescent="0.3">
      <c r="B50" s="33" t="str">
        <f t="shared" si="4"/>
        <v>LMNI</v>
      </c>
      <c r="C50" s="1">
        <f>IF(ISTEXT(D50),MAX($C$4:$C49)+1,"")</f>
        <v>44</v>
      </c>
      <c r="D50" s="192" t="s">
        <v>9</v>
      </c>
      <c r="E50" s="39" t="s">
        <v>1516</v>
      </c>
      <c r="F50" s="357" t="s">
        <v>43</v>
      </c>
      <c r="G50" s="358"/>
      <c r="H50" s="365"/>
      <c r="I50" s="369">
        <f t="shared" si="1"/>
        <v>3</v>
      </c>
      <c r="J50" s="370">
        <f t="shared" si="2"/>
        <v>0</v>
      </c>
      <c r="K50" s="362">
        <f t="shared" si="0"/>
        <v>0</v>
      </c>
      <c r="L50" s="162"/>
    </row>
    <row r="51" spans="2:12" ht="30" customHeight="1" x14ac:dyDescent="0.3">
      <c r="B51" s="33" t="str">
        <f t="shared" si="4"/>
        <v>LMNI</v>
      </c>
      <c r="C51" s="1">
        <f>IF(ISTEXT(D51),MAX($C$4:$C50)+1,"")</f>
        <v>45</v>
      </c>
      <c r="D51" s="192" t="s">
        <v>9</v>
      </c>
      <c r="E51" s="39" t="s">
        <v>1517</v>
      </c>
      <c r="F51" s="357" t="s">
        <v>43</v>
      </c>
      <c r="G51" s="358"/>
      <c r="H51" s="365"/>
      <c r="I51" s="369">
        <f t="shared" si="1"/>
        <v>3</v>
      </c>
      <c r="J51" s="370">
        <f t="shared" si="2"/>
        <v>0</v>
      </c>
      <c r="K51" s="362">
        <f t="shared" si="0"/>
        <v>0</v>
      </c>
      <c r="L51" s="162"/>
    </row>
    <row r="52" spans="2:12" ht="30" customHeight="1" x14ac:dyDescent="0.3">
      <c r="B52" s="33" t="str">
        <f t="shared" si="4"/>
        <v>LMNI</v>
      </c>
      <c r="C52" s="1">
        <f>IF(ISTEXT(D52),MAX($C$4:$C51)+1,"")</f>
        <v>46</v>
      </c>
      <c r="D52" s="192" t="s">
        <v>9</v>
      </c>
      <c r="E52" s="39" t="s">
        <v>1518</v>
      </c>
      <c r="F52" s="357" t="s">
        <v>43</v>
      </c>
      <c r="G52" s="358"/>
      <c r="H52" s="365"/>
      <c r="I52" s="369">
        <f t="shared" si="1"/>
        <v>3</v>
      </c>
      <c r="J52" s="370">
        <f t="shared" si="2"/>
        <v>0</v>
      </c>
      <c r="K52" s="362">
        <f t="shared" si="0"/>
        <v>0</v>
      </c>
      <c r="L52" s="162"/>
    </row>
    <row r="53" spans="2:12" ht="30" customHeight="1" x14ac:dyDescent="0.3">
      <c r="B53" s="33" t="str">
        <f t="shared" si="4"/>
        <v>LMNI</v>
      </c>
      <c r="C53" s="1">
        <f>IF(ISTEXT(D53),MAX($C$4:$C52)+1,"")</f>
        <v>47</v>
      </c>
      <c r="D53" s="192" t="s">
        <v>11</v>
      </c>
      <c r="E53" s="39" t="s">
        <v>1519</v>
      </c>
      <c r="F53" s="357" t="s">
        <v>43</v>
      </c>
      <c r="G53" s="358"/>
      <c r="H53" s="365"/>
      <c r="I53" s="369">
        <f t="shared" si="1"/>
        <v>1</v>
      </c>
      <c r="J53" s="370">
        <f t="shared" si="2"/>
        <v>0</v>
      </c>
      <c r="K53" s="362">
        <f t="shared" si="0"/>
        <v>0</v>
      </c>
      <c r="L53" s="162"/>
    </row>
    <row r="54" spans="2:12" ht="30" customHeight="1" x14ac:dyDescent="0.3">
      <c r="B54" s="33" t="str">
        <f t="shared" si="4"/>
        <v>LMNI</v>
      </c>
      <c r="C54" s="1">
        <f>IF(ISTEXT(D54),MAX($C$4:$C53)+1,"")</f>
        <v>48</v>
      </c>
      <c r="D54" s="192" t="s">
        <v>9</v>
      </c>
      <c r="E54" s="39" t="s">
        <v>1520</v>
      </c>
      <c r="F54" s="357" t="s">
        <v>43</v>
      </c>
      <c r="G54" s="358"/>
      <c r="H54" s="365"/>
      <c r="I54" s="369">
        <f t="shared" si="1"/>
        <v>3</v>
      </c>
      <c r="J54" s="370">
        <f t="shared" si="2"/>
        <v>0</v>
      </c>
      <c r="K54" s="362">
        <f t="shared" si="0"/>
        <v>0</v>
      </c>
      <c r="L54" s="162"/>
    </row>
    <row r="55" spans="2:12" ht="30" customHeight="1" x14ac:dyDescent="0.3">
      <c r="B55" s="33" t="str">
        <f t="shared" si="4"/>
        <v>LMNI</v>
      </c>
      <c r="C55" s="1">
        <f>IF(ISTEXT(D55),MAX($C$4:$C54)+1,"")</f>
        <v>49</v>
      </c>
      <c r="D55" s="192" t="s">
        <v>9</v>
      </c>
      <c r="E55" s="39" t="s">
        <v>1521</v>
      </c>
      <c r="F55" s="357" t="s">
        <v>43</v>
      </c>
      <c r="G55" s="358"/>
      <c r="H55" s="365"/>
      <c r="I55" s="369">
        <f t="shared" si="1"/>
        <v>3</v>
      </c>
      <c r="J55" s="370">
        <f t="shared" si="2"/>
        <v>0</v>
      </c>
      <c r="K55" s="362">
        <f t="shared" si="0"/>
        <v>0</v>
      </c>
      <c r="L55" s="162"/>
    </row>
    <row r="56" spans="2:12" ht="30" customHeight="1" x14ac:dyDescent="0.3">
      <c r="B56" s="33" t="str">
        <f t="shared" si="4"/>
        <v>LMNI</v>
      </c>
      <c r="C56" s="1">
        <f>IF(ISTEXT(D56),MAX($C$4:$C55)+1,"")</f>
        <v>50</v>
      </c>
      <c r="D56" s="192" t="s">
        <v>9</v>
      </c>
      <c r="E56" s="39" t="s">
        <v>1522</v>
      </c>
      <c r="F56" s="357" t="s">
        <v>43</v>
      </c>
      <c r="G56" s="358"/>
      <c r="H56" s="365"/>
      <c r="I56" s="369">
        <f t="shared" si="1"/>
        <v>3</v>
      </c>
      <c r="J56" s="370">
        <f t="shared" si="2"/>
        <v>0</v>
      </c>
      <c r="K56" s="362">
        <f t="shared" si="0"/>
        <v>0</v>
      </c>
      <c r="L56" s="162"/>
    </row>
    <row r="57" spans="2:12" ht="30" customHeight="1" x14ac:dyDescent="0.3">
      <c r="B57" s="33" t="str">
        <f t="shared" si="4"/>
        <v>LMNI</v>
      </c>
      <c r="C57" s="1">
        <f>IF(ISTEXT(D57),MAX($C$4:$C56)+1,"")</f>
        <v>51</v>
      </c>
      <c r="D57" s="192" t="s">
        <v>9</v>
      </c>
      <c r="E57" s="39" t="s">
        <v>1523</v>
      </c>
      <c r="F57" s="357" t="s">
        <v>43</v>
      </c>
      <c r="G57" s="358"/>
      <c r="H57" s="365"/>
      <c r="I57" s="369">
        <f t="shared" si="1"/>
        <v>3</v>
      </c>
      <c r="J57" s="370">
        <f t="shared" si="2"/>
        <v>0</v>
      </c>
      <c r="K57" s="362">
        <f t="shared" si="0"/>
        <v>0</v>
      </c>
      <c r="L57" s="162"/>
    </row>
    <row r="58" spans="2:12" ht="30" customHeight="1" x14ac:dyDescent="0.3">
      <c r="B58" s="33" t="str">
        <f t="shared" si="4"/>
        <v>LMNI</v>
      </c>
      <c r="C58" s="1">
        <f>IF(ISTEXT(D58),MAX($C$4:$C57)+1,"")</f>
        <v>52</v>
      </c>
      <c r="D58" s="192" t="s">
        <v>9</v>
      </c>
      <c r="E58" s="39" t="s">
        <v>1524</v>
      </c>
      <c r="F58" s="357" t="s">
        <v>43</v>
      </c>
      <c r="G58" s="358"/>
      <c r="H58" s="365"/>
      <c r="I58" s="369">
        <f t="shared" si="1"/>
        <v>3</v>
      </c>
      <c r="J58" s="370">
        <f t="shared" si="2"/>
        <v>0</v>
      </c>
      <c r="K58" s="362">
        <f t="shared" si="0"/>
        <v>0</v>
      </c>
      <c r="L58" s="162"/>
    </row>
    <row r="59" spans="2:12" ht="30" customHeight="1" x14ac:dyDescent="0.3">
      <c r="B59" s="33" t="str">
        <f t="shared" si="4"/>
        <v>LMNI</v>
      </c>
      <c r="C59" s="1">
        <f>IF(ISTEXT(D59),MAX($C$4:$C58)+1,"")</f>
        <v>53</v>
      </c>
      <c r="D59" s="192" t="s">
        <v>9</v>
      </c>
      <c r="E59" s="40" t="s">
        <v>1525</v>
      </c>
      <c r="F59" s="357" t="s">
        <v>43</v>
      </c>
      <c r="G59" s="358"/>
      <c r="H59" s="365"/>
      <c r="I59" s="369">
        <f t="shared" si="1"/>
        <v>3</v>
      </c>
      <c r="J59" s="370">
        <f t="shared" si="2"/>
        <v>0</v>
      </c>
      <c r="K59" s="362">
        <f t="shared" si="0"/>
        <v>0</v>
      </c>
      <c r="L59" s="162"/>
    </row>
    <row r="60" spans="2:12" ht="30" customHeight="1" x14ac:dyDescent="0.3">
      <c r="B60" s="33" t="str">
        <f t="shared" si="4"/>
        <v>LMNI</v>
      </c>
      <c r="C60" s="1">
        <f>IF(ISTEXT(D60),MAX($C$4:$C59)+1,"")</f>
        <v>54</v>
      </c>
      <c r="D60" s="192" t="s">
        <v>9</v>
      </c>
      <c r="E60" s="37" t="s">
        <v>1526</v>
      </c>
      <c r="F60" s="357" t="s">
        <v>43</v>
      </c>
      <c r="G60" s="358"/>
      <c r="H60" s="365"/>
      <c r="I60" s="369">
        <f t="shared" si="1"/>
        <v>3</v>
      </c>
      <c r="J60" s="370">
        <f t="shared" si="2"/>
        <v>0</v>
      </c>
      <c r="K60" s="362">
        <f t="shared" si="0"/>
        <v>0</v>
      </c>
      <c r="L60" s="162"/>
    </row>
    <row r="61" spans="2:12" ht="30" customHeight="1" x14ac:dyDescent="0.3">
      <c r="B61" s="33" t="str">
        <f t="shared" si="4"/>
        <v>LMNI</v>
      </c>
      <c r="C61" s="1">
        <f>IF(ISTEXT(D61),MAX($C$4:$C60)+1,"")</f>
        <v>55</v>
      </c>
      <c r="D61" s="192" t="s">
        <v>9</v>
      </c>
      <c r="E61" s="40" t="s">
        <v>1527</v>
      </c>
      <c r="F61" s="357" t="s">
        <v>43</v>
      </c>
      <c r="G61" s="358"/>
      <c r="H61" s="365"/>
      <c r="I61" s="369">
        <f t="shared" si="1"/>
        <v>3</v>
      </c>
      <c r="J61" s="370">
        <f t="shared" si="2"/>
        <v>0</v>
      </c>
      <c r="K61" s="362">
        <f t="shared" si="0"/>
        <v>0</v>
      </c>
      <c r="L61" s="162"/>
    </row>
    <row r="62" spans="2:12" ht="30" customHeight="1" x14ac:dyDescent="0.3">
      <c r="B62" s="33" t="str">
        <f t="shared" si="4"/>
        <v>LMNI</v>
      </c>
      <c r="C62" s="1">
        <f>IF(ISTEXT(D62),MAX($C$4:$C61)+1,"")</f>
        <v>56</v>
      </c>
      <c r="D62" s="192" t="s">
        <v>9</v>
      </c>
      <c r="E62" s="40" t="s">
        <v>1528</v>
      </c>
      <c r="F62" s="357" t="s">
        <v>43</v>
      </c>
      <c r="G62" s="358"/>
      <c r="H62" s="365"/>
      <c r="I62" s="369">
        <f t="shared" si="1"/>
        <v>3</v>
      </c>
      <c r="J62" s="370">
        <f t="shared" si="2"/>
        <v>0</v>
      </c>
      <c r="K62" s="362">
        <f t="shared" si="0"/>
        <v>0</v>
      </c>
      <c r="L62" s="162"/>
    </row>
    <row r="63" spans="2:12" ht="30" customHeight="1" x14ac:dyDescent="0.3">
      <c r="B63" s="33" t="str">
        <f t="shared" si="4"/>
        <v>LMNI</v>
      </c>
      <c r="C63" s="1">
        <f>IF(ISTEXT(D63),MAX($C$4:$C62)+1,"")</f>
        <v>57</v>
      </c>
      <c r="D63" s="192" t="s">
        <v>9</v>
      </c>
      <c r="E63" s="37" t="s">
        <v>1529</v>
      </c>
      <c r="F63" s="357" t="s">
        <v>43</v>
      </c>
      <c r="G63" s="358"/>
      <c r="H63" s="365"/>
      <c r="I63" s="369">
        <f t="shared" si="1"/>
        <v>3</v>
      </c>
      <c r="J63" s="370">
        <f t="shared" si="2"/>
        <v>0</v>
      </c>
      <c r="K63" s="362">
        <f t="shared" si="0"/>
        <v>0</v>
      </c>
      <c r="L63" s="162"/>
    </row>
    <row r="64" spans="2:12" ht="41.4" x14ac:dyDescent="0.3">
      <c r="B64" s="33" t="str">
        <f t="shared" si="4"/>
        <v>LMNI</v>
      </c>
      <c r="C64" s="1">
        <f>IF(ISTEXT(D64),MAX($C$4:$C63)+1,"")</f>
        <v>58</v>
      </c>
      <c r="D64" s="192" t="s">
        <v>9</v>
      </c>
      <c r="E64" s="37" t="s">
        <v>1530</v>
      </c>
      <c r="F64" s="357" t="s">
        <v>43</v>
      </c>
      <c r="G64" s="358"/>
      <c r="H64" s="365"/>
      <c r="I64" s="369">
        <f t="shared" si="1"/>
        <v>3</v>
      </c>
      <c r="J64" s="370">
        <f t="shared" si="2"/>
        <v>0</v>
      </c>
      <c r="K64" s="362">
        <f t="shared" si="0"/>
        <v>0</v>
      </c>
      <c r="L64" s="162"/>
    </row>
    <row r="65" spans="2:12" ht="30" customHeight="1" x14ac:dyDescent="0.3">
      <c r="B65" s="33" t="str">
        <f t="shared" si="4"/>
        <v>LMNI</v>
      </c>
      <c r="C65" s="1">
        <f>IF(ISTEXT(D65),MAX($C$4:$C64)+1,"")</f>
        <v>59</v>
      </c>
      <c r="D65" s="192" t="s">
        <v>9</v>
      </c>
      <c r="E65" s="37" t="s">
        <v>1531</v>
      </c>
      <c r="F65" s="357" t="s">
        <v>43</v>
      </c>
      <c r="G65" s="358"/>
      <c r="H65" s="365"/>
      <c r="I65" s="369">
        <f t="shared" si="1"/>
        <v>3</v>
      </c>
      <c r="J65" s="370">
        <f t="shared" si="2"/>
        <v>0</v>
      </c>
      <c r="K65" s="362">
        <f t="shared" si="0"/>
        <v>0</v>
      </c>
      <c r="L65" s="162"/>
    </row>
    <row r="66" spans="2:12" ht="30" customHeight="1" x14ac:dyDescent="0.3">
      <c r="B66" s="33" t="str">
        <f t="shared" si="4"/>
        <v>LMNI</v>
      </c>
      <c r="C66" s="1">
        <f>IF(ISTEXT(D66),MAX($C$4:$C65)+1,"")</f>
        <v>60</v>
      </c>
      <c r="D66" s="192" t="s">
        <v>9</v>
      </c>
      <c r="E66" s="37" t="s">
        <v>1532</v>
      </c>
      <c r="F66" s="357" t="s">
        <v>43</v>
      </c>
      <c r="G66" s="358"/>
      <c r="H66" s="365"/>
      <c r="I66" s="369">
        <f t="shared" si="1"/>
        <v>3</v>
      </c>
      <c r="J66" s="370">
        <f t="shared" si="2"/>
        <v>0</v>
      </c>
      <c r="K66" s="362">
        <f t="shared" si="0"/>
        <v>0</v>
      </c>
      <c r="L66" s="162"/>
    </row>
    <row r="67" spans="2:12" ht="42" x14ac:dyDescent="0.3">
      <c r="B67" s="35" t="str">
        <f>IF(C67="","",#REF!)</f>
        <v/>
      </c>
      <c r="C67" s="35" t="str">
        <f>IF(ISTEXT(D67),MAX($C$5:$C66)+1,"")</f>
        <v/>
      </c>
      <c r="D67" s="2"/>
      <c r="E67" s="38" t="s">
        <v>1533</v>
      </c>
      <c r="F67" s="86"/>
      <c r="G67" s="28"/>
      <c r="H67" s="28"/>
      <c r="I67" s="28"/>
      <c r="J67" s="28"/>
      <c r="K67" s="362"/>
      <c r="L67" s="28"/>
    </row>
    <row r="68" spans="2:12" ht="30" customHeight="1" x14ac:dyDescent="0.3">
      <c r="B68" s="33" t="str">
        <f t="shared" si="4"/>
        <v>LMNI</v>
      </c>
      <c r="C68" s="1">
        <f>IF(ISTEXT(D68),MAX($C$4:$C66)+1,"")</f>
        <v>61</v>
      </c>
      <c r="D68" s="192" t="s">
        <v>9</v>
      </c>
      <c r="E68" s="41" t="s">
        <v>1534</v>
      </c>
      <c r="F68" s="357" t="s">
        <v>43</v>
      </c>
      <c r="G68" s="358"/>
      <c r="H68" s="365"/>
      <c r="I68" s="369">
        <f t="shared" si="1"/>
        <v>3</v>
      </c>
      <c r="J68" s="370">
        <f t="shared" si="2"/>
        <v>0</v>
      </c>
      <c r="K68" s="362">
        <f t="shared" si="0"/>
        <v>0</v>
      </c>
      <c r="L68" s="162"/>
    </row>
    <row r="69" spans="2:12" ht="30" customHeight="1" x14ac:dyDescent="0.3">
      <c r="B69" s="33" t="str">
        <f t="shared" si="4"/>
        <v>LMNI</v>
      </c>
      <c r="C69" s="1">
        <f>IF(ISTEXT(D69),MAX($C$4:$C68)+1,"")</f>
        <v>62</v>
      </c>
      <c r="D69" s="192" t="s">
        <v>9</v>
      </c>
      <c r="E69" s="39" t="s">
        <v>1535</v>
      </c>
      <c r="F69" s="357" t="s">
        <v>43</v>
      </c>
      <c r="G69" s="358"/>
      <c r="H69" s="365"/>
      <c r="I69" s="369">
        <f t="shared" si="1"/>
        <v>3</v>
      </c>
      <c r="J69" s="370">
        <f t="shared" si="2"/>
        <v>0</v>
      </c>
      <c r="K69" s="362">
        <f t="shared" si="0"/>
        <v>0</v>
      </c>
      <c r="L69" s="162"/>
    </row>
    <row r="70" spans="2:12" ht="30" customHeight="1" x14ac:dyDescent="0.3">
      <c r="B70" s="33" t="str">
        <f t="shared" si="4"/>
        <v>LMNI</v>
      </c>
      <c r="C70" s="1">
        <f>IF(ISTEXT(D70),MAX($C$4:$C69)+1,"")</f>
        <v>63</v>
      </c>
      <c r="D70" s="192" t="s">
        <v>9</v>
      </c>
      <c r="E70" s="39" t="s">
        <v>1536</v>
      </c>
      <c r="F70" s="357" t="s">
        <v>43</v>
      </c>
      <c r="G70" s="358"/>
      <c r="H70" s="365"/>
      <c r="I70" s="369">
        <f t="shared" si="1"/>
        <v>3</v>
      </c>
      <c r="J70" s="370">
        <f t="shared" si="2"/>
        <v>0</v>
      </c>
      <c r="K70" s="362">
        <f t="shared" si="0"/>
        <v>0</v>
      </c>
      <c r="L70" s="162"/>
    </row>
    <row r="71" spans="2:12" ht="30" customHeight="1" x14ac:dyDescent="0.3">
      <c r="B71" s="35" t="str">
        <f>IF(C71="","",#REF!)</f>
        <v/>
      </c>
      <c r="C71" s="35" t="str">
        <f>IF(ISTEXT(D71),MAX($C$5:$C70)+1,"")</f>
        <v/>
      </c>
      <c r="D71" s="2"/>
      <c r="E71" s="38" t="s">
        <v>1537</v>
      </c>
      <c r="F71" s="86"/>
      <c r="G71" s="28"/>
      <c r="H71" s="28"/>
      <c r="I71" s="28"/>
      <c r="J71" s="28"/>
      <c r="K71" s="362"/>
      <c r="L71" s="28"/>
    </row>
    <row r="72" spans="2:12" ht="30" customHeight="1" x14ac:dyDescent="0.3">
      <c r="B72" s="33" t="str">
        <f t="shared" si="4"/>
        <v>LMNI</v>
      </c>
      <c r="C72" s="1">
        <f>IF(ISTEXT(D72),MAX($C$4:$C70)+1,"")</f>
        <v>64</v>
      </c>
      <c r="D72" s="192" t="s">
        <v>9</v>
      </c>
      <c r="E72" s="41" t="s">
        <v>1538</v>
      </c>
      <c r="F72" s="357" t="s">
        <v>43</v>
      </c>
      <c r="G72" s="358"/>
      <c r="H72" s="365"/>
      <c r="I72" s="369">
        <f t="shared" si="1"/>
        <v>3</v>
      </c>
      <c r="J72" s="370">
        <f t="shared" si="2"/>
        <v>0</v>
      </c>
      <c r="K72" s="362">
        <f t="shared" si="0"/>
        <v>0</v>
      </c>
      <c r="L72" s="162"/>
    </row>
    <row r="73" spans="2:12" ht="30" customHeight="1" x14ac:dyDescent="0.3">
      <c r="B73" s="33" t="str">
        <f t="shared" si="4"/>
        <v>LMNI</v>
      </c>
      <c r="C73" s="1">
        <f>IF(ISTEXT(D73),MAX($C$4:$C72)+1,"")</f>
        <v>65</v>
      </c>
      <c r="D73" s="192" t="s">
        <v>9</v>
      </c>
      <c r="E73" s="39" t="s">
        <v>1539</v>
      </c>
      <c r="F73" s="357" t="s">
        <v>43</v>
      </c>
      <c r="G73" s="358"/>
      <c r="H73" s="365"/>
      <c r="I73" s="369">
        <f t="shared" si="1"/>
        <v>3</v>
      </c>
      <c r="J73" s="370">
        <f t="shared" si="2"/>
        <v>0</v>
      </c>
      <c r="K73" s="362">
        <f t="shared" si="0"/>
        <v>0</v>
      </c>
      <c r="L73" s="162"/>
    </row>
    <row r="74" spans="2:12" ht="30" customHeight="1" x14ac:dyDescent="0.3">
      <c r="B74" s="33" t="str">
        <f t="shared" si="4"/>
        <v>LMNI</v>
      </c>
      <c r="C74" s="1">
        <f>IF(ISTEXT(D74),MAX($C$4:$C73)+1,"")</f>
        <v>66</v>
      </c>
      <c r="D74" s="192" t="s">
        <v>9</v>
      </c>
      <c r="E74" s="39" t="s">
        <v>1540</v>
      </c>
      <c r="F74" s="357" t="s">
        <v>43</v>
      </c>
      <c r="G74" s="358"/>
      <c r="H74" s="365"/>
      <c r="I74" s="369">
        <f t="shared" si="1"/>
        <v>3</v>
      </c>
      <c r="J74" s="370">
        <f t="shared" si="2"/>
        <v>0</v>
      </c>
      <c r="K74" s="362">
        <f t="shared" ref="K74:K131" si="5">I74*J74</f>
        <v>0</v>
      </c>
      <c r="L74" s="162"/>
    </row>
    <row r="75" spans="2:12" ht="30" customHeight="1" x14ac:dyDescent="0.3">
      <c r="B75" s="33" t="str">
        <f t="shared" si="4"/>
        <v>LMNI</v>
      </c>
      <c r="C75" s="1">
        <f>IF(ISTEXT(D75),MAX($C$4:$C74)+1,"")</f>
        <v>67</v>
      </c>
      <c r="D75" s="192" t="s">
        <v>9</v>
      </c>
      <c r="E75" s="39" t="s">
        <v>1541</v>
      </c>
      <c r="F75" s="357" t="s">
        <v>43</v>
      </c>
      <c r="G75" s="358"/>
      <c r="H75" s="365"/>
      <c r="I75" s="369">
        <f t="shared" si="1"/>
        <v>3</v>
      </c>
      <c r="J75" s="370">
        <f t="shared" si="2"/>
        <v>0</v>
      </c>
      <c r="K75" s="362">
        <f t="shared" si="5"/>
        <v>0</v>
      </c>
      <c r="L75" s="162"/>
    </row>
    <row r="76" spans="2:12" ht="30" customHeight="1" x14ac:dyDescent="0.3">
      <c r="B76" s="33" t="str">
        <f t="shared" si="4"/>
        <v>LMNI</v>
      </c>
      <c r="C76" s="1">
        <f>IF(ISTEXT(D76),MAX($C$4:$C75)+1,"")</f>
        <v>68</v>
      </c>
      <c r="D76" s="192" t="s">
        <v>9</v>
      </c>
      <c r="E76" s="39" t="s">
        <v>1542</v>
      </c>
      <c r="F76" s="357" t="s">
        <v>43</v>
      </c>
      <c r="G76" s="358"/>
      <c r="H76" s="365"/>
      <c r="I76" s="369">
        <f t="shared" si="1"/>
        <v>3</v>
      </c>
      <c r="J76" s="370">
        <f t="shared" si="2"/>
        <v>0</v>
      </c>
      <c r="K76" s="362">
        <f t="shared" si="5"/>
        <v>0</v>
      </c>
      <c r="L76" s="162"/>
    </row>
    <row r="77" spans="2:12" ht="30" customHeight="1" x14ac:dyDescent="0.3">
      <c r="B77" s="33" t="str">
        <f t="shared" si="4"/>
        <v>LMNI</v>
      </c>
      <c r="C77" s="1">
        <f>IF(ISTEXT(D77),MAX($C$4:$C76)+1,"")</f>
        <v>69</v>
      </c>
      <c r="D77" s="192" t="s">
        <v>11</v>
      </c>
      <c r="E77" s="39" t="s">
        <v>1543</v>
      </c>
      <c r="F77" s="357" t="s">
        <v>43</v>
      </c>
      <c r="G77" s="358"/>
      <c r="H77" s="365"/>
      <c r="I77" s="369">
        <f t="shared" si="1"/>
        <v>1</v>
      </c>
      <c r="J77" s="370">
        <f t="shared" si="2"/>
        <v>0</v>
      </c>
      <c r="K77" s="362">
        <f t="shared" si="5"/>
        <v>0</v>
      </c>
      <c r="L77" s="162"/>
    </row>
    <row r="78" spans="2:12" ht="30" customHeight="1" x14ac:dyDescent="0.3">
      <c r="B78" s="33" t="str">
        <f t="shared" si="4"/>
        <v>LMNI</v>
      </c>
      <c r="C78" s="1">
        <f>IF(ISTEXT(D78),MAX($C$4:$C77)+1,"")</f>
        <v>70</v>
      </c>
      <c r="D78" s="192" t="s">
        <v>9</v>
      </c>
      <c r="E78" s="39" t="s">
        <v>2479</v>
      </c>
      <c r="F78" s="357" t="s">
        <v>43</v>
      </c>
      <c r="G78" s="358"/>
      <c r="H78" s="365"/>
      <c r="I78" s="369">
        <f t="shared" ref="I78:I131" si="6">VLOOKUP($D78,SpecData,2,FALSE)</f>
        <v>3</v>
      </c>
      <c r="J78" s="370">
        <f t="shared" ref="J78:J131" si="7">VLOOKUP($F78,AvailabilityData,2,FALSE)</f>
        <v>0</v>
      </c>
      <c r="K78" s="362">
        <f t="shared" si="5"/>
        <v>0</v>
      </c>
      <c r="L78" s="162"/>
    </row>
    <row r="79" spans="2:12" ht="30" customHeight="1" x14ac:dyDescent="0.3">
      <c r="B79" s="33" t="str">
        <f t="shared" si="4"/>
        <v>LMNI</v>
      </c>
      <c r="C79" s="1">
        <f>IF(ISTEXT(D79),MAX($C$4:$C78)+1,"")</f>
        <v>71</v>
      </c>
      <c r="D79" s="192" t="s">
        <v>11</v>
      </c>
      <c r="E79" s="39" t="s">
        <v>1544</v>
      </c>
      <c r="F79" s="357" t="s">
        <v>43</v>
      </c>
      <c r="G79" s="358"/>
      <c r="H79" s="365"/>
      <c r="I79" s="369">
        <f t="shared" si="6"/>
        <v>1</v>
      </c>
      <c r="J79" s="370">
        <f t="shared" si="7"/>
        <v>0</v>
      </c>
      <c r="K79" s="362">
        <f t="shared" si="5"/>
        <v>0</v>
      </c>
      <c r="L79" s="162"/>
    </row>
    <row r="80" spans="2:12" ht="30" customHeight="1" x14ac:dyDescent="0.3">
      <c r="B80" s="33" t="str">
        <f t="shared" si="4"/>
        <v>LMNI</v>
      </c>
      <c r="C80" s="1">
        <f>IF(ISTEXT(D80),MAX($C$4:$C79)+1,"")</f>
        <v>72</v>
      </c>
      <c r="D80" s="192" t="s">
        <v>9</v>
      </c>
      <c r="E80" s="39" t="s">
        <v>174</v>
      </c>
      <c r="F80" s="357" t="s">
        <v>43</v>
      </c>
      <c r="G80" s="358"/>
      <c r="H80" s="365"/>
      <c r="I80" s="369">
        <f t="shared" si="6"/>
        <v>3</v>
      </c>
      <c r="J80" s="370">
        <f t="shared" si="7"/>
        <v>0</v>
      </c>
      <c r="K80" s="362">
        <f t="shared" si="5"/>
        <v>0</v>
      </c>
      <c r="L80" s="162"/>
    </row>
    <row r="81" spans="2:12" ht="30" customHeight="1" x14ac:dyDescent="0.3">
      <c r="B81" s="33" t="str">
        <f t="shared" si="4"/>
        <v>LMNI</v>
      </c>
      <c r="C81" s="1">
        <f>IF(ISTEXT(D81),MAX($C$4:$C80)+1,"")</f>
        <v>73</v>
      </c>
      <c r="D81" s="192" t="s">
        <v>9</v>
      </c>
      <c r="E81" s="39" t="s">
        <v>941</v>
      </c>
      <c r="F81" s="357" t="s">
        <v>43</v>
      </c>
      <c r="G81" s="358"/>
      <c r="H81" s="365"/>
      <c r="I81" s="369">
        <f t="shared" si="6"/>
        <v>3</v>
      </c>
      <c r="J81" s="370">
        <f t="shared" si="7"/>
        <v>0</v>
      </c>
      <c r="K81" s="362">
        <f t="shared" si="5"/>
        <v>0</v>
      </c>
      <c r="L81" s="162"/>
    </row>
    <row r="82" spans="2:12" ht="30" customHeight="1" x14ac:dyDescent="0.3">
      <c r="B82" s="33" t="str">
        <f t="shared" si="4"/>
        <v>LMNI</v>
      </c>
      <c r="C82" s="1">
        <f>IF(ISTEXT(D82),MAX($C$4:$C81)+1,"")</f>
        <v>74</v>
      </c>
      <c r="D82" s="192" t="s">
        <v>9</v>
      </c>
      <c r="E82" s="39" t="s">
        <v>175</v>
      </c>
      <c r="F82" s="357" t="s">
        <v>43</v>
      </c>
      <c r="G82" s="358"/>
      <c r="H82" s="365"/>
      <c r="I82" s="369">
        <f t="shared" si="6"/>
        <v>3</v>
      </c>
      <c r="J82" s="370">
        <f t="shared" si="7"/>
        <v>0</v>
      </c>
      <c r="K82" s="362">
        <f t="shared" si="5"/>
        <v>0</v>
      </c>
      <c r="L82" s="162"/>
    </row>
    <row r="83" spans="2:12" ht="30" customHeight="1" x14ac:dyDescent="0.3">
      <c r="B83" s="33" t="str">
        <f t="shared" si="4"/>
        <v>LMNI</v>
      </c>
      <c r="C83" s="1">
        <f>IF(ISTEXT(D83),MAX($C$4:$C82)+1,"")</f>
        <v>75</v>
      </c>
      <c r="D83" s="192" t="s">
        <v>9</v>
      </c>
      <c r="E83" s="39" t="s">
        <v>1041</v>
      </c>
      <c r="F83" s="357" t="s">
        <v>43</v>
      </c>
      <c r="G83" s="358"/>
      <c r="H83" s="365"/>
      <c r="I83" s="369">
        <f t="shared" si="6"/>
        <v>3</v>
      </c>
      <c r="J83" s="370">
        <f t="shared" si="7"/>
        <v>0</v>
      </c>
      <c r="K83" s="362">
        <f t="shared" si="5"/>
        <v>0</v>
      </c>
      <c r="L83" s="162"/>
    </row>
    <row r="84" spans="2:12" ht="30" customHeight="1" x14ac:dyDescent="0.3">
      <c r="B84" s="33" t="str">
        <f t="shared" si="4"/>
        <v>LMNI</v>
      </c>
      <c r="C84" s="1">
        <f>IF(ISTEXT(D84),MAX($C$4:$C83)+1,"")</f>
        <v>76</v>
      </c>
      <c r="D84" s="192" t="s">
        <v>9</v>
      </c>
      <c r="E84" s="39" t="s">
        <v>40</v>
      </c>
      <c r="F84" s="357" t="s">
        <v>43</v>
      </c>
      <c r="G84" s="358"/>
      <c r="H84" s="365"/>
      <c r="I84" s="369">
        <f t="shared" si="6"/>
        <v>3</v>
      </c>
      <c r="J84" s="370">
        <f t="shared" si="7"/>
        <v>0</v>
      </c>
      <c r="K84" s="362">
        <f t="shared" si="5"/>
        <v>0</v>
      </c>
      <c r="L84" s="162"/>
    </row>
    <row r="85" spans="2:12" ht="30" customHeight="1" x14ac:dyDescent="0.3">
      <c r="B85" s="33" t="str">
        <f t="shared" si="4"/>
        <v>LMNI</v>
      </c>
      <c r="C85" s="1">
        <f>IF(ISTEXT(D85),MAX($C$4:$C84)+1,"")</f>
        <v>77</v>
      </c>
      <c r="D85" s="192" t="s">
        <v>9</v>
      </c>
      <c r="E85" s="39" t="s">
        <v>1545</v>
      </c>
      <c r="F85" s="357" t="s">
        <v>43</v>
      </c>
      <c r="G85" s="358"/>
      <c r="H85" s="365"/>
      <c r="I85" s="369">
        <f t="shared" si="6"/>
        <v>3</v>
      </c>
      <c r="J85" s="370">
        <f t="shared" si="7"/>
        <v>0</v>
      </c>
      <c r="K85" s="362">
        <f t="shared" si="5"/>
        <v>0</v>
      </c>
      <c r="L85" s="162"/>
    </row>
    <row r="86" spans="2:12" ht="30" customHeight="1" x14ac:dyDescent="0.3">
      <c r="B86" s="33" t="str">
        <f t="shared" si="4"/>
        <v>LMNI</v>
      </c>
      <c r="C86" s="1">
        <f>IF(ISTEXT(D86),MAX($C$4:$C85)+1,"")</f>
        <v>78</v>
      </c>
      <c r="D86" s="192" t="s">
        <v>9</v>
      </c>
      <c r="E86" s="39" t="s">
        <v>1546</v>
      </c>
      <c r="F86" s="357" t="s">
        <v>43</v>
      </c>
      <c r="G86" s="358"/>
      <c r="H86" s="365"/>
      <c r="I86" s="369">
        <f t="shared" si="6"/>
        <v>3</v>
      </c>
      <c r="J86" s="370">
        <f t="shared" si="7"/>
        <v>0</v>
      </c>
      <c r="K86" s="362">
        <f t="shared" si="5"/>
        <v>0</v>
      </c>
      <c r="L86" s="162"/>
    </row>
    <row r="87" spans="2:12" ht="30" customHeight="1" x14ac:dyDescent="0.3">
      <c r="B87" s="33" t="str">
        <f t="shared" si="4"/>
        <v>LMNI</v>
      </c>
      <c r="C87" s="1">
        <f>IF(ISTEXT(D87),MAX($C$4:$C86)+1,"")</f>
        <v>79</v>
      </c>
      <c r="D87" s="192" t="s">
        <v>9</v>
      </c>
      <c r="E87" s="39" t="s">
        <v>1547</v>
      </c>
      <c r="F87" s="357" t="s">
        <v>43</v>
      </c>
      <c r="G87" s="358"/>
      <c r="H87" s="365"/>
      <c r="I87" s="369">
        <f t="shared" si="6"/>
        <v>3</v>
      </c>
      <c r="J87" s="370">
        <f t="shared" si="7"/>
        <v>0</v>
      </c>
      <c r="K87" s="362">
        <f t="shared" si="5"/>
        <v>0</v>
      </c>
      <c r="L87" s="162"/>
    </row>
    <row r="88" spans="2:12" ht="30" customHeight="1" x14ac:dyDescent="0.3">
      <c r="B88" s="33" t="str">
        <f t="shared" si="4"/>
        <v>LMNI</v>
      </c>
      <c r="C88" s="1">
        <f>IF(ISTEXT(D88),MAX($C$4:$C87)+1,"")</f>
        <v>80</v>
      </c>
      <c r="D88" s="192" t="s">
        <v>9</v>
      </c>
      <c r="E88" s="39" t="s">
        <v>1548</v>
      </c>
      <c r="F88" s="357" t="s">
        <v>43</v>
      </c>
      <c r="G88" s="358"/>
      <c r="H88" s="365"/>
      <c r="I88" s="369">
        <f t="shared" si="6"/>
        <v>3</v>
      </c>
      <c r="J88" s="370">
        <f t="shared" si="7"/>
        <v>0</v>
      </c>
      <c r="K88" s="362">
        <f t="shared" si="5"/>
        <v>0</v>
      </c>
      <c r="L88" s="162"/>
    </row>
    <row r="89" spans="2:12" ht="30" customHeight="1" x14ac:dyDescent="0.3">
      <c r="B89" s="33" t="str">
        <f t="shared" si="4"/>
        <v>LMNI</v>
      </c>
      <c r="C89" s="1">
        <f>IF(ISTEXT(D89),MAX($C$4:$C88)+1,"")</f>
        <v>81</v>
      </c>
      <c r="D89" s="192" t="s">
        <v>9</v>
      </c>
      <c r="E89" s="39" t="s">
        <v>1549</v>
      </c>
      <c r="F89" s="357" t="s">
        <v>43</v>
      </c>
      <c r="G89" s="358"/>
      <c r="H89" s="365"/>
      <c r="I89" s="369">
        <f t="shared" si="6"/>
        <v>3</v>
      </c>
      <c r="J89" s="370">
        <f t="shared" si="7"/>
        <v>0</v>
      </c>
      <c r="K89" s="362">
        <f t="shared" si="5"/>
        <v>0</v>
      </c>
      <c r="L89" s="162"/>
    </row>
    <row r="90" spans="2:12" ht="30" customHeight="1" x14ac:dyDescent="0.3">
      <c r="B90" s="33" t="str">
        <f t="shared" si="4"/>
        <v>LMNI</v>
      </c>
      <c r="C90" s="1">
        <f>IF(ISTEXT(D90),MAX($C$4:$C89)+1,"")</f>
        <v>82</v>
      </c>
      <c r="D90" s="192" t="s">
        <v>9</v>
      </c>
      <c r="E90" s="39" t="s">
        <v>1550</v>
      </c>
      <c r="F90" s="357" t="s">
        <v>43</v>
      </c>
      <c r="G90" s="358"/>
      <c r="H90" s="365"/>
      <c r="I90" s="369">
        <f t="shared" si="6"/>
        <v>3</v>
      </c>
      <c r="J90" s="370">
        <f t="shared" si="7"/>
        <v>0</v>
      </c>
      <c r="K90" s="362">
        <f t="shared" si="5"/>
        <v>0</v>
      </c>
      <c r="L90" s="162"/>
    </row>
    <row r="91" spans="2:12" ht="30" customHeight="1" x14ac:dyDescent="0.3">
      <c r="B91" s="33" t="str">
        <f t="shared" si="4"/>
        <v>LMNI</v>
      </c>
      <c r="C91" s="1">
        <f>IF(ISTEXT(D91),MAX($C$4:$C90)+1,"")</f>
        <v>83</v>
      </c>
      <c r="D91" s="192" t="s">
        <v>9</v>
      </c>
      <c r="E91" s="39" t="s">
        <v>1551</v>
      </c>
      <c r="F91" s="357" t="s">
        <v>43</v>
      </c>
      <c r="G91" s="358"/>
      <c r="H91" s="365"/>
      <c r="I91" s="369">
        <f t="shared" si="6"/>
        <v>3</v>
      </c>
      <c r="J91" s="370">
        <f t="shared" si="7"/>
        <v>0</v>
      </c>
      <c r="K91" s="362">
        <f t="shared" si="5"/>
        <v>0</v>
      </c>
      <c r="L91" s="162"/>
    </row>
    <row r="92" spans="2:12" ht="30" customHeight="1" x14ac:dyDescent="0.3">
      <c r="B92" s="33" t="str">
        <f t="shared" si="4"/>
        <v>LMNI</v>
      </c>
      <c r="C92" s="1">
        <f>IF(ISTEXT(D92),MAX($C$4:$C91)+1,"")</f>
        <v>84</v>
      </c>
      <c r="D92" s="192" t="s">
        <v>9</v>
      </c>
      <c r="E92" s="39" t="s">
        <v>1552</v>
      </c>
      <c r="F92" s="357" t="s">
        <v>43</v>
      </c>
      <c r="G92" s="358"/>
      <c r="H92" s="365"/>
      <c r="I92" s="369">
        <f t="shared" si="6"/>
        <v>3</v>
      </c>
      <c r="J92" s="370">
        <f t="shared" si="7"/>
        <v>0</v>
      </c>
      <c r="K92" s="362">
        <f t="shared" si="5"/>
        <v>0</v>
      </c>
      <c r="L92" s="162"/>
    </row>
    <row r="93" spans="2:12" ht="30" customHeight="1" x14ac:dyDescent="0.3">
      <c r="B93" s="33" t="str">
        <f t="shared" si="4"/>
        <v>LMNI</v>
      </c>
      <c r="C93" s="1">
        <f>IF(ISTEXT(D93),MAX($C$4:$C92)+1,"")</f>
        <v>85</v>
      </c>
      <c r="D93" s="192" t="s">
        <v>9</v>
      </c>
      <c r="E93" s="39" t="s">
        <v>1553</v>
      </c>
      <c r="F93" s="357" t="s">
        <v>43</v>
      </c>
      <c r="G93" s="358"/>
      <c r="H93" s="365"/>
      <c r="I93" s="369">
        <f t="shared" si="6"/>
        <v>3</v>
      </c>
      <c r="J93" s="370">
        <f t="shared" si="7"/>
        <v>0</v>
      </c>
      <c r="K93" s="362">
        <f t="shared" si="5"/>
        <v>0</v>
      </c>
      <c r="L93" s="162"/>
    </row>
    <row r="94" spans="2:12" ht="30" customHeight="1" x14ac:dyDescent="0.3">
      <c r="B94" s="33" t="str">
        <f t="shared" si="4"/>
        <v>LMNI</v>
      </c>
      <c r="C94" s="1">
        <f>IF(ISTEXT(D94),MAX($C$4:$C93)+1,"")</f>
        <v>86</v>
      </c>
      <c r="D94" s="192" t="s">
        <v>41</v>
      </c>
      <c r="E94" s="39" t="s">
        <v>1554</v>
      </c>
      <c r="F94" s="357" t="s">
        <v>43</v>
      </c>
      <c r="G94" s="358"/>
      <c r="H94" s="365"/>
      <c r="I94" s="369">
        <f t="shared" si="6"/>
        <v>0</v>
      </c>
      <c r="J94" s="370">
        <f t="shared" si="7"/>
        <v>0</v>
      </c>
      <c r="K94" s="362">
        <f t="shared" si="5"/>
        <v>0</v>
      </c>
      <c r="L94" s="162"/>
    </row>
    <row r="95" spans="2:12" ht="30" customHeight="1" x14ac:dyDescent="0.3">
      <c r="B95" s="33" t="str">
        <f t="shared" si="4"/>
        <v>LMNI</v>
      </c>
      <c r="C95" s="1">
        <f>IF(ISTEXT(D95),MAX($C$4:$C94)+1,"")</f>
        <v>87</v>
      </c>
      <c r="D95" s="192" t="s">
        <v>10</v>
      </c>
      <c r="E95" s="45" t="s">
        <v>1555</v>
      </c>
      <c r="F95" s="357" t="s">
        <v>43</v>
      </c>
      <c r="G95" s="358"/>
      <c r="H95" s="365"/>
      <c r="I95" s="369">
        <f t="shared" si="6"/>
        <v>2</v>
      </c>
      <c r="J95" s="370">
        <f t="shared" si="7"/>
        <v>0</v>
      </c>
      <c r="K95" s="362">
        <f t="shared" si="5"/>
        <v>0</v>
      </c>
      <c r="L95" s="162"/>
    </row>
    <row r="96" spans="2:12" ht="30" customHeight="1" x14ac:dyDescent="0.3">
      <c r="B96" s="33" t="str">
        <f t="shared" si="4"/>
        <v>LMNI</v>
      </c>
      <c r="C96" s="1">
        <f>IF(ISTEXT(D96),MAX($C$4:$C95)+1,"")</f>
        <v>88</v>
      </c>
      <c r="D96" s="192" t="s">
        <v>9</v>
      </c>
      <c r="E96" s="39" t="s">
        <v>2480</v>
      </c>
      <c r="F96" s="357" t="s">
        <v>43</v>
      </c>
      <c r="G96" s="358"/>
      <c r="H96" s="365"/>
      <c r="I96" s="369">
        <f t="shared" si="6"/>
        <v>3</v>
      </c>
      <c r="J96" s="370">
        <f t="shared" si="7"/>
        <v>0</v>
      </c>
      <c r="K96" s="362">
        <f t="shared" si="5"/>
        <v>0</v>
      </c>
      <c r="L96" s="162"/>
    </row>
    <row r="97" spans="2:12" ht="30" customHeight="1" x14ac:dyDescent="0.3">
      <c r="B97" s="33" t="str">
        <f t="shared" si="4"/>
        <v>LMNI</v>
      </c>
      <c r="C97" s="1">
        <f>IF(ISTEXT(D97),MAX($C$4:$C96)+1,"")</f>
        <v>89</v>
      </c>
      <c r="D97" s="192" t="s">
        <v>9</v>
      </c>
      <c r="E97" s="39" t="s">
        <v>2481</v>
      </c>
      <c r="F97" s="357" t="s">
        <v>43</v>
      </c>
      <c r="G97" s="358"/>
      <c r="H97" s="365"/>
      <c r="I97" s="369">
        <f t="shared" si="6"/>
        <v>3</v>
      </c>
      <c r="J97" s="370">
        <f t="shared" si="7"/>
        <v>0</v>
      </c>
      <c r="K97" s="362">
        <f t="shared" si="5"/>
        <v>0</v>
      </c>
      <c r="L97" s="162"/>
    </row>
    <row r="98" spans="2:12" ht="30" customHeight="1" x14ac:dyDescent="0.3">
      <c r="B98" s="33" t="str">
        <f t="shared" si="4"/>
        <v>LMNI</v>
      </c>
      <c r="C98" s="1">
        <f>IF(ISTEXT(D98),MAX($C$4:$C97)+1,"")</f>
        <v>90</v>
      </c>
      <c r="D98" s="192" t="s">
        <v>9</v>
      </c>
      <c r="E98" s="39" t="s">
        <v>2482</v>
      </c>
      <c r="F98" s="357" t="s">
        <v>43</v>
      </c>
      <c r="G98" s="358"/>
      <c r="H98" s="365"/>
      <c r="I98" s="369">
        <f t="shared" si="6"/>
        <v>3</v>
      </c>
      <c r="J98" s="370">
        <f t="shared" si="7"/>
        <v>0</v>
      </c>
      <c r="K98" s="362">
        <f t="shared" si="5"/>
        <v>0</v>
      </c>
      <c r="L98" s="162"/>
    </row>
    <row r="99" spans="2:12" ht="30" customHeight="1" x14ac:dyDescent="0.3">
      <c r="B99" s="33" t="str">
        <f t="shared" si="4"/>
        <v>LMNI</v>
      </c>
      <c r="C99" s="1">
        <f>IF(ISTEXT(D99),MAX($C$4:$C98)+1,"")</f>
        <v>91</v>
      </c>
      <c r="D99" s="192" t="s">
        <v>9</v>
      </c>
      <c r="E99" s="45" t="s">
        <v>1556</v>
      </c>
      <c r="F99" s="357" t="s">
        <v>43</v>
      </c>
      <c r="G99" s="358"/>
      <c r="H99" s="365"/>
      <c r="I99" s="369">
        <f t="shared" si="6"/>
        <v>3</v>
      </c>
      <c r="J99" s="370">
        <f t="shared" si="7"/>
        <v>0</v>
      </c>
      <c r="K99" s="362">
        <f t="shared" si="5"/>
        <v>0</v>
      </c>
      <c r="L99" s="162"/>
    </row>
    <row r="100" spans="2:12" ht="30" customHeight="1" x14ac:dyDescent="0.3">
      <c r="B100" s="33" t="str">
        <f t="shared" si="4"/>
        <v>LMNI</v>
      </c>
      <c r="C100" s="1">
        <f>IF(ISTEXT(D100),MAX($C$4:$C99)+1,"")</f>
        <v>92</v>
      </c>
      <c r="D100" s="192" t="s">
        <v>9</v>
      </c>
      <c r="E100" s="45" t="s">
        <v>1557</v>
      </c>
      <c r="F100" s="357" t="s">
        <v>43</v>
      </c>
      <c r="G100" s="358"/>
      <c r="H100" s="365"/>
      <c r="I100" s="369">
        <f t="shared" si="6"/>
        <v>3</v>
      </c>
      <c r="J100" s="370">
        <f t="shared" si="7"/>
        <v>0</v>
      </c>
      <c r="K100" s="362">
        <f t="shared" si="5"/>
        <v>0</v>
      </c>
      <c r="L100" s="162"/>
    </row>
    <row r="101" spans="2:12" ht="30" customHeight="1" x14ac:dyDescent="0.3">
      <c r="B101" s="33" t="str">
        <f t="shared" si="4"/>
        <v>LMNI</v>
      </c>
      <c r="C101" s="1">
        <f>IF(ISTEXT(D101),MAX($C$4:$C100)+1,"")</f>
        <v>93</v>
      </c>
      <c r="D101" s="192" t="s">
        <v>9</v>
      </c>
      <c r="E101" s="39" t="s">
        <v>1558</v>
      </c>
      <c r="F101" s="357" t="s">
        <v>43</v>
      </c>
      <c r="G101" s="358"/>
      <c r="H101" s="365"/>
      <c r="I101" s="369">
        <f t="shared" si="6"/>
        <v>3</v>
      </c>
      <c r="J101" s="370">
        <f t="shared" si="7"/>
        <v>0</v>
      </c>
      <c r="K101" s="362">
        <f t="shared" si="5"/>
        <v>0</v>
      </c>
      <c r="L101" s="162"/>
    </row>
    <row r="102" spans="2:12" ht="41.4" x14ac:dyDescent="0.3">
      <c r="B102" s="35" t="str">
        <f>IF(C102="","",#REF!)</f>
        <v/>
      </c>
      <c r="C102" s="35" t="str">
        <f>IF(ISTEXT(D102),MAX($C$5:$C101)+1,"")</f>
        <v/>
      </c>
      <c r="D102" s="2"/>
      <c r="E102" s="204" t="s">
        <v>1559</v>
      </c>
      <c r="F102" s="86"/>
      <c r="G102" s="28"/>
      <c r="H102" s="28"/>
      <c r="I102" s="28"/>
      <c r="J102" s="28"/>
      <c r="K102" s="362"/>
      <c r="L102" s="28"/>
    </row>
    <row r="103" spans="2:12" ht="30" customHeight="1" x14ac:dyDescent="0.3">
      <c r="B103" s="33" t="str">
        <f t="shared" si="4"/>
        <v>LMNI</v>
      </c>
      <c r="C103" s="1">
        <f>IF(ISTEXT(D103),MAX($C$4:$C101)+1,"")</f>
        <v>94</v>
      </c>
      <c r="D103" s="192" t="s">
        <v>9</v>
      </c>
      <c r="E103" s="41" t="s">
        <v>1560</v>
      </c>
      <c r="F103" s="357" t="s">
        <v>43</v>
      </c>
      <c r="G103" s="358"/>
      <c r="H103" s="365"/>
      <c r="I103" s="369">
        <f t="shared" si="6"/>
        <v>3</v>
      </c>
      <c r="J103" s="370">
        <f t="shared" si="7"/>
        <v>0</v>
      </c>
      <c r="K103" s="362">
        <f t="shared" si="5"/>
        <v>0</v>
      </c>
      <c r="L103" s="162"/>
    </row>
    <row r="104" spans="2:12" ht="30" customHeight="1" x14ac:dyDescent="0.3">
      <c r="B104" s="33" t="str">
        <f t="shared" si="4"/>
        <v>LMNI</v>
      </c>
      <c r="C104" s="1">
        <f>IF(ISTEXT(D104),MAX($C$4:$C103)+1,"")</f>
        <v>95</v>
      </c>
      <c r="D104" s="192" t="s">
        <v>9</v>
      </c>
      <c r="E104" s="39" t="s">
        <v>1561</v>
      </c>
      <c r="F104" s="357" t="s">
        <v>43</v>
      </c>
      <c r="G104" s="358"/>
      <c r="H104" s="365"/>
      <c r="I104" s="369">
        <f t="shared" si="6"/>
        <v>3</v>
      </c>
      <c r="J104" s="370">
        <f t="shared" si="7"/>
        <v>0</v>
      </c>
      <c r="K104" s="362">
        <f t="shared" si="5"/>
        <v>0</v>
      </c>
      <c r="L104" s="162"/>
    </row>
    <row r="105" spans="2:12" ht="30" customHeight="1" x14ac:dyDescent="0.3">
      <c r="B105" s="33" t="str">
        <f t="shared" si="4"/>
        <v>LMNI</v>
      </c>
      <c r="C105" s="1">
        <f>IF(ISTEXT(D105),MAX($C$4:$C104)+1,"")</f>
        <v>96</v>
      </c>
      <c r="D105" s="192" t="s">
        <v>9</v>
      </c>
      <c r="E105" s="39" t="s">
        <v>1562</v>
      </c>
      <c r="F105" s="357" t="s">
        <v>43</v>
      </c>
      <c r="G105" s="358"/>
      <c r="H105" s="365"/>
      <c r="I105" s="369">
        <f t="shared" si="6"/>
        <v>3</v>
      </c>
      <c r="J105" s="370">
        <f t="shared" si="7"/>
        <v>0</v>
      </c>
      <c r="K105" s="362">
        <f t="shared" si="5"/>
        <v>0</v>
      </c>
      <c r="L105" s="162"/>
    </row>
    <row r="106" spans="2:12" ht="30" customHeight="1" x14ac:dyDescent="0.3">
      <c r="B106" s="33" t="str">
        <f t="shared" ref="B106:B131" si="8">IF(C106="","",$B$4)</f>
        <v>LMNI</v>
      </c>
      <c r="C106" s="1">
        <f>IF(ISTEXT(D106),MAX($C$4:$C105)+1,"")</f>
        <v>97</v>
      </c>
      <c r="D106" s="192" t="s">
        <v>9</v>
      </c>
      <c r="E106" s="39" t="s">
        <v>1563</v>
      </c>
      <c r="F106" s="357" t="s">
        <v>43</v>
      </c>
      <c r="G106" s="358"/>
      <c r="H106" s="365"/>
      <c r="I106" s="369">
        <f t="shared" si="6"/>
        <v>3</v>
      </c>
      <c r="J106" s="370">
        <f t="shared" si="7"/>
        <v>0</v>
      </c>
      <c r="K106" s="362">
        <f t="shared" si="5"/>
        <v>0</v>
      </c>
      <c r="L106" s="162"/>
    </row>
    <row r="107" spans="2:12" ht="30" customHeight="1" x14ac:dyDescent="0.3">
      <c r="B107" s="33" t="str">
        <f t="shared" si="8"/>
        <v>LMNI</v>
      </c>
      <c r="C107" s="1">
        <f>IF(ISTEXT(D107),MAX($C$4:$C106)+1,"")</f>
        <v>98</v>
      </c>
      <c r="D107" s="192" t="s">
        <v>9</v>
      </c>
      <c r="E107" s="39" t="s">
        <v>1564</v>
      </c>
      <c r="F107" s="357" t="s">
        <v>43</v>
      </c>
      <c r="G107" s="358"/>
      <c r="H107" s="365"/>
      <c r="I107" s="369">
        <f t="shared" si="6"/>
        <v>3</v>
      </c>
      <c r="J107" s="370">
        <f t="shared" si="7"/>
        <v>0</v>
      </c>
      <c r="K107" s="362">
        <f t="shared" si="5"/>
        <v>0</v>
      </c>
      <c r="L107" s="162"/>
    </row>
    <row r="108" spans="2:12" ht="30" customHeight="1" x14ac:dyDescent="0.3">
      <c r="B108" s="33" t="str">
        <f t="shared" si="8"/>
        <v>LMNI</v>
      </c>
      <c r="C108" s="1">
        <f>IF(ISTEXT(D108),MAX($C$4:$C107)+1,"")</f>
        <v>99</v>
      </c>
      <c r="D108" s="192" t="s">
        <v>9</v>
      </c>
      <c r="E108" s="39" t="s">
        <v>1565</v>
      </c>
      <c r="F108" s="357" t="s">
        <v>43</v>
      </c>
      <c r="G108" s="358"/>
      <c r="H108" s="365"/>
      <c r="I108" s="369">
        <f t="shared" si="6"/>
        <v>3</v>
      </c>
      <c r="J108" s="370">
        <f t="shared" si="7"/>
        <v>0</v>
      </c>
      <c r="K108" s="362">
        <f t="shared" si="5"/>
        <v>0</v>
      </c>
      <c r="L108" s="162"/>
    </row>
    <row r="109" spans="2:12" ht="30" customHeight="1" x14ac:dyDescent="0.3">
      <c r="B109" s="35" t="str">
        <f>IF(C109="","",#REF!)</f>
        <v/>
      </c>
      <c r="C109" s="35" t="str">
        <f>IF(ISTEXT(D109),MAX($C$5:$C108)+1,"")</f>
        <v/>
      </c>
      <c r="D109" s="2"/>
      <c r="E109" s="204" t="s">
        <v>1566</v>
      </c>
      <c r="F109" s="86"/>
      <c r="G109" s="28"/>
      <c r="H109" s="28"/>
      <c r="I109" s="28"/>
      <c r="J109" s="28"/>
      <c r="K109" s="362"/>
      <c r="L109" s="28"/>
    </row>
    <row r="110" spans="2:12" ht="30" customHeight="1" x14ac:dyDescent="0.3">
      <c r="B110" s="33" t="str">
        <f t="shared" si="8"/>
        <v>LMNI</v>
      </c>
      <c r="C110" s="1">
        <f>IF(ISTEXT(D110),MAX($C$4:$C108)+1,"")</f>
        <v>100</v>
      </c>
      <c r="D110" s="192" t="s">
        <v>9</v>
      </c>
      <c r="E110" s="41" t="s">
        <v>1567</v>
      </c>
      <c r="F110" s="357" t="s">
        <v>43</v>
      </c>
      <c r="G110" s="358"/>
      <c r="H110" s="365"/>
      <c r="I110" s="369">
        <f t="shared" si="6"/>
        <v>3</v>
      </c>
      <c r="J110" s="370">
        <f t="shared" si="7"/>
        <v>0</v>
      </c>
      <c r="K110" s="362">
        <f t="shared" si="5"/>
        <v>0</v>
      </c>
      <c r="L110" s="162"/>
    </row>
    <row r="111" spans="2:12" ht="30" customHeight="1" x14ac:dyDescent="0.3">
      <c r="B111" s="33" t="str">
        <f t="shared" si="8"/>
        <v>LMNI</v>
      </c>
      <c r="C111" s="1">
        <f>IF(ISTEXT(D111),MAX($C$4:$C110)+1,"")</f>
        <v>101</v>
      </c>
      <c r="D111" s="192" t="s">
        <v>9</v>
      </c>
      <c r="E111" s="39" t="s">
        <v>1568</v>
      </c>
      <c r="F111" s="357" t="s">
        <v>43</v>
      </c>
      <c r="G111" s="358"/>
      <c r="H111" s="365"/>
      <c r="I111" s="369">
        <f t="shared" si="6"/>
        <v>3</v>
      </c>
      <c r="J111" s="370">
        <f t="shared" si="7"/>
        <v>0</v>
      </c>
      <c r="K111" s="362">
        <f t="shared" si="5"/>
        <v>0</v>
      </c>
      <c r="L111" s="162"/>
    </row>
    <row r="112" spans="2:12" ht="30" customHeight="1" x14ac:dyDescent="0.3">
      <c r="B112" s="33" t="str">
        <f t="shared" si="8"/>
        <v>LMNI</v>
      </c>
      <c r="C112" s="1">
        <f>IF(ISTEXT(D112),MAX($C$4:$C111)+1,"")</f>
        <v>102</v>
      </c>
      <c r="D112" s="192" t="s">
        <v>9</v>
      </c>
      <c r="E112" s="39" t="s">
        <v>1569</v>
      </c>
      <c r="F112" s="357" t="s">
        <v>43</v>
      </c>
      <c r="G112" s="358"/>
      <c r="H112" s="365"/>
      <c r="I112" s="369">
        <f t="shared" si="6"/>
        <v>3</v>
      </c>
      <c r="J112" s="370">
        <f t="shared" si="7"/>
        <v>0</v>
      </c>
      <c r="K112" s="362">
        <f t="shared" si="5"/>
        <v>0</v>
      </c>
      <c r="L112" s="162"/>
    </row>
    <row r="113" spans="2:12" ht="30" customHeight="1" x14ac:dyDescent="0.3">
      <c r="B113" s="33" t="str">
        <f t="shared" si="8"/>
        <v>LMNI</v>
      </c>
      <c r="C113" s="1">
        <f>IF(ISTEXT(D113),MAX($C$4:$C112)+1,"")</f>
        <v>103</v>
      </c>
      <c r="D113" s="192" t="s">
        <v>9</v>
      </c>
      <c r="E113" s="205" t="s">
        <v>2489</v>
      </c>
      <c r="F113" s="357" t="s">
        <v>43</v>
      </c>
      <c r="G113" s="358"/>
      <c r="H113" s="412"/>
      <c r="I113" s="413">
        <f>VLOOKUP($D113,SpecData,2,FALSE)</f>
        <v>3</v>
      </c>
      <c r="J113" s="414">
        <f>VLOOKUP($F113,AvailabilityData,2,FALSE)</f>
        <v>0</v>
      </c>
      <c r="K113" s="362">
        <f t="shared" si="5"/>
        <v>0</v>
      </c>
      <c r="L113" s="177"/>
    </row>
    <row r="114" spans="2:12" ht="30" customHeight="1" x14ac:dyDescent="0.3">
      <c r="B114" s="33" t="str">
        <f t="shared" si="8"/>
        <v>LMNI</v>
      </c>
      <c r="C114" s="1">
        <f>IF(ISTEXT(D114),MAX($C$4:$C113)+1,"")</f>
        <v>104</v>
      </c>
      <c r="D114" s="192" t="s">
        <v>11</v>
      </c>
      <c r="E114" s="39" t="s">
        <v>1570</v>
      </c>
      <c r="F114" s="357" t="s">
        <v>43</v>
      </c>
      <c r="G114" s="358"/>
      <c r="H114" s="365"/>
      <c r="I114" s="369">
        <f t="shared" si="6"/>
        <v>1</v>
      </c>
      <c r="J114" s="370">
        <f t="shared" si="7"/>
        <v>0</v>
      </c>
      <c r="K114" s="362">
        <f t="shared" si="5"/>
        <v>0</v>
      </c>
      <c r="L114" s="162"/>
    </row>
    <row r="115" spans="2:12" ht="30" customHeight="1" x14ac:dyDescent="0.3">
      <c r="B115" s="33" t="str">
        <f t="shared" si="8"/>
        <v>LMNI</v>
      </c>
      <c r="C115" s="1">
        <f>IF(ISTEXT(D115),MAX($C$4:$C114)+1,"")</f>
        <v>105</v>
      </c>
      <c r="D115" s="192" t="s">
        <v>9</v>
      </c>
      <c r="E115" s="39" t="s">
        <v>1571</v>
      </c>
      <c r="F115" s="357" t="s">
        <v>43</v>
      </c>
      <c r="G115" s="358"/>
      <c r="H115" s="365"/>
      <c r="I115" s="369">
        <f t="shared" si="6"/>
        <v>3</v>
      </c>
      <c r="J115" s="370">
        <f t="shared" si="7"/>
        <v>0</v>
      </c>
      <c r="K115" s="362">
        <f t="shared" si="5"/>
        <v>0</v>
      </c>
      <c r="L115" s="162"/>
    </row>
    <row r="116" spans="2:12" ht="30" customHeight="1" x14ac:dyDescent="0.3">
      <c r="B116" s="33" t="str">
        <f t="shared" si="8"/>
        <v>LMNI</v>
      </c>
      <c r="C116" s="1">
        <f>IF(ISTEXT(D116),MAX($C$4:$C115)+1,"")</f>
        <v>106</v>
      </c>
      <c r="D116" s="192" t="s">
        <v>9</v>
      </c>
      <c r="E116" s="205" t="s">
        <v>2483</v>
      </c>
      <c r="F116" s="357" t="s">
        <v>43</v>
      </c>
      <c r="G116" s="358"/>
      <c r="H116" s="412"/>
      <c r="I116" s="413">
        <f>VLOOKUP($D116,SpecData,2,FALSE)</f>
        <v>3</v>
      </c>
      <c r="J116" s="414">
        <f>VLOOKUP($F116,AvailabilityData,2,FALSE)</f>
        <v>0</v>
      </c>
      <c r="K116" s="362">
        <f t="shared" si="5"/>
        <v>0</v>
      </c>
      <c r="L116" s="177"/>
    </row>
    <row r="117" spans="2:12" ht="30" customHeight="1" x14ac:dyDescent="0.3">
      <c r="B117" s="33" t="str">
        <f t="shared" si="8"/>
        <v>LMNI</v>
      </c>
      <c r="C117" s="1">
        <f>IF(ISTEXT(D117),MAX($C$4:$C116)+1,"")</f>
        <v>107</v>
      </c>
      <c r="D117" s="192" t="s">
        <v>9</v>
      </c>
      <c r="E117" s="205" t="s">
        <v>2485</v>
      </c>
      <c r="F117" s="357" t="s">
        <v>43</v>
      </c>
      <c r="G117" s="358"/>
      <c r="H117" s="412"/>
      <c r="I117" s="413">
        <f>VLOOKUP($D117,SpecData,2,FALSE)</f>
        <v>3</v>
      </c>
      <c r="J117" s="414">
        <f>VLOOKUP($F117,AvailabilityData,2,FALSE)</f>
        <v>0</v>
      </c>
      <c r="K117" s="362">
        <f t="shared" si="5"/>
        <v>0</v>
      </c>
      <c r="L117" s="177"/>
    </row>
    <row r="118" spans="2:12" ht="30" customHeight="1" x14ac:dyDescent="0.3">
      <c r="B118" s="33" t="str">
        <f t="shared" si="8"/>
        <v>LMNI</v>
      </c>
      <c r="C118" s="1">
        <f>IF(ISTEXT(D118),MAX($C$4:$C117)+1,"")</f>
        <v>108</v>
      </c>
      <c r="D118" s="192" t="s">
        <v>9</v>
      </c>
      <c r="E118" s="205" t="s">
        <v>2487</v>
      </c>
      <c r="F118" s="357" t="s">
        <v>43</v>
      </c>
      <c r="G118" s="358"/>
      <c r="H118" s="412"/>
      <c r="I118" s="413">
        <f>VLOOKUP($D118,SpecData,2,FALSE)</f>
        <v>3</v>
      </c>
      <c r="J118" s="414">
        <f>VLOOKUP($F118,AvailabilityData,2,FALSE)</f>
        <v>0</v>
      </c>
      <c r="K118" s="362">
        <f t="shared" si="5"/>
        <v>0</v>
      </c>
      <c r="L118" s="177"/>
    </row>
    <row r="119" spans="2:12" ht="30" customHeight="1" x14ac:dyDescent="0.3">
      <c r="B119" s="33" t="str">
        <f t="shared" si="8"/>
        <v>LMNI</v>
      </c>
      <c r="C119" s="1">
        <f>IF(ISTEXT(D119),MAX($C$4:$C118)+1,"")</f>
        <v>109</v>
      </c>
      <c r="D119" s="192" t="s">
        <v>9</v>
      </c>
      <c r="E119" s="205" t="s">
        <v>2486</v>
      </c>
      <c r="F119" s="357" t="s">
        <v>43</v>
      </c>
      <c r="G119" s="358"/>
      <c r="H119" s="412"/>
      <c r="I119" s="413">
        <f>VLOOKUP($D119,SpecData,2,FALSE)</f>
        <v>3</v>
      </c>
      <c r="J119" s="414">
        <f>VLOOKUP($F119,AvailabilityData,2,FALSE)</f>
        <v>0</v>
      </c>
      <c r="K119" s="362">
        <f t="shared" si="5"/>
        <v>0</v>
      </c>
      <c r="L119" s="177"/>
    </row>
    <row r="120" spans="2:12" ht="30" customHeight="1" x14ac:dyDescent="0.3">
      <c r="B120" s="33" t="str">
        <f t="shared" si="8"/>
        <v>LMNI</v>
      </c>
      <c r="C120" s="1">
        <f>IF(ISTEXT(D120),MAX($C$4:$C119)+1,"")</f>
        <v>110</v>
      </c>
      <c r="D120" s="192" t="s">
        <v>9</v>
      </c>
      <c r="E120" s="205" t="s">
        <v>2484</v>
      </c>
      <c r="F120" s="357" t="s">
        <v>43</v>
      </c>
      <c r="G120" s="358"/>
      <c r="H120" s="412"/>
      <c r="I120" s="413">
        <f>VLOOKUP($D120,SpecData,2,FALSE)</f>
        <v>3</v>
      </c>
      <c r="J120" s="414">
        <f>VLOOKUP($F120,AvailabilityData,2,FALSE)</f>
        <v>0</v>
      </c>
      <c r="K120" s="362">
        <f t="shared" si="5"/>
        <v>0</v>
      </c>
      <c r="L120" s="177"/>
    </row>
    <row r="121" spans="2:12" ht="30" customHeight="1" x14ac:dyDescent="0.3">
      <c r="B121" s="33" t="str">
        <f t="shared" si="8"/>
        <v>LMNI</v>
      </c>
      <c r="C121" s="1">
        <f>IF(ISTEXT(D121),MAX($C$4:$C120)+1,"")</f>
        <v>111</v>
      </c>
      <c r="D121" s="192" t="s">
        <v>9</v>
      </c>
      <c r="E121" s="39" t="s">
        <v>1572</v>
      </c>
      <c r="F121" s="357" t="s">
        <v>43</v>
      </c>
      <c r="G121" s="358"/>
      <c r="H121" s="365"/>
      <c r="I121" s="369">
        <f t="shared" si="6"/>
        <v>3</v>
      </c>
      <c r="J121" s="370">
        <f t="shared" si="7"/>
        <v>0</v>
      </c>
      <c r="K121" s="362">
        <f t="shared" si="5"/>
        <v>0</v>
      </c>
      <c r="L121" s="162"/>
    </row>
    <row r="122" spans="2:12" ht="30" customHeight="1" x14ac:dyDescent="0.3">
      <c r="B122" s="33" t="str">
        <f t="shared" si="8"/>
        <v>LMNI</v>
      </c>
      <c r="C122" s="1">
        <f>IF(ISTEXT(D122),MAX($C$4:$C121)+1,"")</f>
        <v>112</v>
      </c>
      <c r="D122" s="192" t="s">
        <v>9</v>
      </c>
      <c r="E122" s="39" t="s">
        <v>1573</v>
      </c>
      <c r="F122" s="357" t="s">
        <v>43</v>
      </c>
      <c r="G122" s="358"/>
      <c r="H122" s="365"/>
      <c r="I122" s="369">
        <f t="shared" si="6"/>
        <v>3</v>
      </c>
      <c r="J122" s="370">
        <f t="shared" si="7"/>
        <v>0</v>
      </c>
      <c r="K122" s="362">
        <f t="shared" si="5"/>
        <v>0</v>
      </c>
      <c r="L122" s="162"/>
    </row>
    <row r="123" spans="2:12" ht="30" customHeight="1" x14ac:dyDescent="0.3">
      <c r="B123" s="33" t="str">
        <f t="shared" si="8"/>
        <v>LMNI</v>
      </c>
      <c r="C123" s="1">
        <f>IF(ISTEXT(D123),MAX($C$4:$C122)+1,"")</f>
        <v>113</v>
      </c>
      <c r="D123" s="192" t="s">
        <v>9</v>
      </c>
      <c r="E123" s="205" t="s">
        <v>2490</v>
      </c>
      <c r="F123" s="357" t="s">
        <v>43</v>
      </c>
      <c r="G123" s="358"/>
      <c r="H123" s="412"/>
      <c r="I123" s="413">
        <f>VLOOKUP($D123,SpecData,2,FALSE)</f>
        <v>3</v>
      </c>
      <c r="J123" s="414">
        <f>VLOOKUP($F123,AvailabilityData,2,FALSE)</f>
        <v>0</v>
      </c>
      <c r="K123" s="362">
        <f t="shared" si="5"/>
        <v>0</v>
      </c>
      <c r="L123" s="177"/>
    </row>
    <row r="124" spans="2:12" ht="30" customHeight="1" x14ac:dyDescent="0.3">
      <c r="B124" s="33" t="str">
        <f t="shared" si="8"/>
        <v>LMNI</v>
      </c>
      <c r="C124" s="1">
        <f>IF(ISTEXT(D124),MAX($C$4:$C123)+1,"")</f>
        <v>114</v>
      </c>
      <c r="D124" s="192" t="s">
        <v>9</v>
      </c>
      <c r="E124" s="39" t="s">
        <v>1574</v>
      </c>
      <c r="F124" s="357" t="s">
        <v>43</v>
      </c>
      <c r="G124" s="358"/>
      <c r="H124" s="365"/>
      <c r="I124" s="369">
        <f t="shared" si="6"/>
        <v>3</v>
      </c>
      <c r="J124" s="370">
        <f t="shared" si="7"/>
        <v>0</v>
      </c>
      <c r="K124" s="362">
        <f t="shared" si="5"/>
        <v>0</v>
      </c>
      <c r="L124" s="162"/>
    </row>
    <row r="125" spans="2:12" ht="30" customHeight="1" x14ac:dyDescent="0.3">
      <c r="B125" s="33" t="str">
        <f t="shared" si="8"/>
        <v>LMNI</v>
      </c>
      <c r="C125" s="1">
        <f>IF(ISTEXT(D125),MAX($C$4:$C124)+1,"")</f>
        <v>115</v>
      </c>
      <c r="D125" s="192" t="s">
        <v>9</v>
      </c>
      <c r="E125" s="39" t="s">
        <v>1575</v>
      </c>
      <c r="F125" s="357" t="s">
        <v>43</v>
      </c>
      <c r="G125" s="358"/>
      <c r="H125" s="365"/>
      <c r="I125" s="369">
        <f t="shared" si="6"/>
        <v>3</v>
      </c>
      <c r="J125" s="370">
        <f t="shared" si="7"/>
        <v>0</v>
      </c>
      <c r="K125" s="362">
        <f t="shared" si="5"/>
        <v>0</v>
      </c>
      <c r="L125" s="162"/>
    </row>
    <row r="126" spans="2:12" ht="30" customHeight="1" x14ac:dyDescent="0.3">
      <c r="B126" s="33" t="str">
        <f t="shared" si="8"/>
        <v>LMNI</v>
      </c>
      <c r="C126" s="1">
        <f>IF(ISTEXT(D126),MAX($C$4:$C125)+1,"")</f>
        <v>116</v>
      </c>
      <c r="D126" s="192" t="s">
        <v>9</v>
      </c>
      <c r="E126" s="39" t="s">
        <v>1576</v>
      </c>
      <c r="F126" s="357" t="s">
        <v>43</v>
      </c>
      <c r="G126" s="358"/>
      <c r="H126" s="365"/>
      <c r="I126" s="369">
        <f t="shared" si="6"/>
        <v>3</v>
      </c>
      <c r="J126" s="370">
        <f t="shared" si="7"/>
        <v>0</v>
      </c>
      <c r="K126" s="362">
        <f t="shared" si="5"/>
        <v>0</v>
      </c>
      <c r="L126" s="162"/>
    </row>
    <row r="127" spans="2:12" ht="30" customHeight="1" x14ac:dyDescent="0.3">
      <c r="B127" s="33" t="str">
        <f t="shared" si="8"/>
        <v>LMNI</v>
      </c>
      <c r="C127" s="1">
        <f>IF(ISTEXT(D127),MAX($C$4:$C126)+1,"")</f>
        <v>117</v>
      </c>
      <c r="D127" s="192" t="s">
        <v>9</v>
      </c>
      <c r="E127" s="39" t="s">
        <v>1577</v>
      </c>
      <c r="F127" s="357" t="s">
        <v>43</v>
      </c>
      <c r="G127" s="358"/>
      <c r="H127" s="365"/>
      <c r="I127" s="369">
        <f t="shared" si="6"/>
        <v>3</v>
      </c>
      <c r="J127" s="370">
        <f t="shared" si="7"/>
        <v>0</v>
      </c>
      <c r="K127" s="362">
        <f t="shared" si="5"/>
        <v>0</v>
      </c>
      <c r="L127" s="162"/>
    </row>
    <row r="128" spans="2:12" ht="30" customHeight="1" x14ac:dyDescent="0.3">
      <c r="B128" s="33" t="str">
        <f t="shared" si="8"/>
        <v>LMNI</v>
      </c>
      <c r="C128" s="1">
        <f>IF(ISTEXT(D128),MAX($C$4:$C127)+1,"")</f>
        <v>118</v>
      </c>
      <c r="D128" s="192" t="s">
        <v>9</v>
      </c>
      <c r="E128" s="205" t="s">
        <v>2491</v>
      </c>
      <c r="F128" s="357" t="s">
        <v>43</v>
      </c>
      <c r="G128" s="358"/>
      <c r="H128" s="412"/>
      <c r="I128" s="413">
        <f>VLOOKUP($D128,SpecData,2,FALSE)</f>
        <v>3</v>
      </c>
      <c r="J128" s="414">
        <f>VLOOKUP($F128,AvailabilityData,2,FALSE)</f>
        <v>0</v>
      </c>
      <c r="K128" s="362">
        <f t="shared" si="5"/>
        <v>0</v>
      </c>
      <c r="L128" s="177"/>
    </row>
    <row r="129" spans="2:12" ht="30" customHeight="1" x14ac:dyDescent="0.3">
      <c r="B129" s="33" t="str">
        <f t="shared" si="8"/>
        <v>LMNI</v>
      </c>
      <c r="C129" s="1">
        <f>IF(ISTEXT(D129),MAX($C$4:$C128)+1,"")</f>
        <v>119</v>
      </c>
      <c r="D129" s="192" t="s">
        <v>9</v>
      </c>
      <c r="E129" s="205" t="s">
        <v>2488</v>
      </c>
      <c r="F129" s="357" t="s">
        <v>43</v>
      </c>
      <c r="G129" s="358"/>
      <c r="H129" s="412"/>
      <c r="I129" s="413">
        <f>VLOOKUP($D129,SpecData,2,FALSE)</f>
        <v>3</v>
      </c>
      <c r="J129" s="414">
        <f>VLOOKUP($F129,AvailabilityData,2,FALSE)</f>
        <v>0</v>
      </c>
      <c r="K129" s="362">
        <f t="shared" si="5"/>
        <v>0</v>
      </c>
      <c r="L129" s="177"/>
    </row>
    <row r="130" spans="2:12" ht="30" customHeight="1" x14ac:dyDescent="0.3">
      <c r="B130" s="33" t="str">
        <f t="shared" si="8"/>
        <v>LMNI</v>
      </c>
      <c r="C130" s="1">
        <f>IF(ISTEXT(D130),MAX($C$4:$C129)+1,"")</f>
        <v>120</v>
      </c>
      <c r="D130" s="192" t="s">
        <v>9</v>
      </c>
      <c r="E130" s="40" t="s">
        <v>1578</v>
      </c>
      <c r="F130" s="357" t="s">
        <v>43</v>
      </c>
      <c r="G130" s="358"/>
      <c r="H130" s="365"/>
      <c r="I130" s="369">
        <f t="shared" si="6"/>
        <v>3</v>
      </c>
      <c r="J130" s="370">
        <f t="shared" si="7"/>
        <v>0</v>
      </c>
      <c r="K130" s="362">
        <f t="shared" si="5"/>
        <v>0</v>
      </c>
      <c r="L130" s="162"/>
    </row>
    <row r="131" spans="2:12" ht="30" customHeight="1" x14ac:dyDescent="0.3">
      <c r="B131" s="33" t="str">
        <f t="shared" si="8"/>
        <v>LMNI</v>
      </c>
      <c r="C131" s="1">
        <f>IF(ISTEXT(D131),MAX($C$4:$C130)+1,"")</f>
        <v>121</v>
      </c>
      <c r="D131" s="192" t="s">
        <v>9</v>
      </c>
      <c r="E131" s="40" t="s">
        <v>1579</v>
      </c>
      <c r="F131" s="357" t="s">
        <v>43</v>
      </c>
      <c r="G131" s="358"/>
      <c r="H131" s="365"/>
      <c r="I131" s="369">
        <f t="shared" si="6"/>
        <v>3</v>
      </c>
      <c r="J131" s="370">
        <f t="shared" si="7"/>
        <v>0</v>
      </c>
      <c r="K131" s="362">
        <f t="shared" si="5"/>
        <v>0</v>
      </c>
      <c r="L131" s="162"/>
    </row>
    <row r="132" spans="2:12" ht="12" customHeight="1" x14ac:dyDescent="0.3">
      <c r="B132" s="267"/>
      <c r="C132" s="267"/>
      <c r="D132" s="268"/>
      <c r="E132" s="236"/>
      <c r="F132" s="270"/>
      <c r="H132" s="281"/>
      <c r="I132" s="272"/>
      <c r="J132" s="273"/>
      <c r="K132" s="272"/>
      <c r="L132" s="274"/>
    </row>
    <row r="133" spans="2:12" ht="6.6" hidden="1" customHeight="1" x14ac:dyDescent="0.3">
      <c r="B133" s="267"/>
      <c r="C133" s="267"/>
      <c r="D133" s="268"/>
      <c r="E133" s="236"/>
      <c r="F133" s="270"/>
      <c r="H133" s="281"/>
      <c r="I133" s="272"/>
      <c r="J133" s="273"/>
      <c r="K133" s="272"/>
      <c r="L133" s="274"/>
    </row>
    <row r="134" spans="2:12" ht="6.6" hidden="1" customHeight="1" x14ac:dyDescent="0.3">
      <c r="B134" s="267"/>
      <c r="C134" s="267"/>
      <c r="D134" s="268"/>
      <c r="E134" s="236"/>
      <c r="F134" s="270"/>
      <c r="H134" s="281"/>
      <c r="I134" s="272"/>
      <c r="J134" s="273"/>
      <c r="K134" s="272"/>
      <c r="L134" s="274"/>
    </row>
    <row r="135" spans="2:12" ht="6.6" hidden="1" customHeight="1" x14ac:dyDescent="0.3">
      <c r="B135" s="267"/>
      <c r="C135" s="267"/>
      <c r="D135" s="268"/>
      <c r="E135" s="236"/>
      <c r="F135" s="270"/>
      <c r="H135" s="281"/>
      <c r="I135" s="272"/>
      <c r="J135" s="273"/>
      <c r="K135" s="272"/>
      <c r="L135" s="274"/>
    </row>
    <row r="136" spans="2:12" ht="6.6" hidden="1" customHeight="1" x14ac:dyDescent="0.3">
      <c r="B136" s="267"/>
      <c r="C136" s="267"/>
      <c r="D136" s="268"/>
      <c r="E136" s="236"/>
      <c r="F136" s="270"/>
      <c r="H136" s="281"/>
      <c r="I136" s="272"/>
      <c r="J136" s="273"/>
      <c r="K136" s="272"/>
      <c r="L136" s="274"/>
    </row>
    <row r="137" spans="2:12" ht="6.6" hidden="1" customHeight="1" x14ac:dyDescent="0.3">
      <c r="B137" s="267"/>
      <c r="C137" s="267"/>
      <c r="D137" s="268"/>
      <c r="E137" s="236"/>
      <c r="F137" s="270"/>
      <c r="H137" s="281"/>
      <c r="I137" s="272"/>
      <c r="J137" s="273"/>
      <c r="K137" s="272"/>
      <c r="L137" s="274"/>
    </row>
    <row r="138" spans="2:12" ht="6.6" hidden="1" customHeight="1" x14ac:dyDescent="0.3">
      <c r="B138" s="267"/>
      <c r="C138" s="267"/>
      <c r="D138" s="268"/>
      <c r="E138" s="236"/>
      <c r="F138" s="270"/>
      <c r="H138" s="281"/>
      <c r="I138" s="272"/>
      <c r="J138" s="273"/>
      <c r="K138" s="272"/>
      <c r="L138" s="274"/>
    </row>
    <row r="139" spans="2:12" ht="6.6" hidden="1" customHeight="1" x14ac:dyDescent="0.3"/>
    <row r="140" spans="2:12" ht="6.6" hidden="1" customHeight="1" x14ac:dyDescent="0.3"/>
    <row r="141" spans="2:12" ht="6.6" hidden="1" customHeight="1" x14ac:dyDescent="0.3"/>
    <row r="142" spans="2:12" ht="6.6" hidden="1" customHeight="1" x14ac:dyDescent="0.3"/>
    <row r="143" spans="2:12" ht="6.6" hidden="1" customHeight="1" x14ac:dyDescent="0.3"/>
    <row r="144" spans="2:12" ht="6.6" hidden="1" customHeight="1" x14ac:dyDescent="0.3"/>
    <row r="145" ht="6.6" hidden="1" customHeight="1" x14ac:dyDescent="0.3"/>
    <row r="146" ht="6.6" hidden="1" customHeight="1" x14ac:dyDescent="0.3"/>
    <row r="147" ht="6.6" hidden="1" customHeight="1" x14ac:dyDescent="0.3"/>
    <row r="148" ht="6.6" hidden="1" customHeight="1" x14ac:dyDescent="0.3"/>
    <row r="149" ht="6.6" hidden="1" customHeight="1" x14ac:dyDescent="0.3"/>
    <row r="150" ht="6.6" hidden="1" customHeight="1" x14ac:dyDescent="0.3"/>
    <row r="151" ht="6.6" hidden="1" customHeight="1" x14ac:dyDescent="0.3"/>
    <row r="152" ht="6.6" hidden="1" customHeight="1" x14ac:dyDescent="0.3"/>
    <row r="153" ht="6.6" hidden="1" customHeight="1" x14ac:dyDescent="0.3"/>
    <row r="154" ht="6.6" hidden="1" customHeight="1" x14ac:dyDescent="0.3"/>
    <row r="155" ht="6.6" hidden="1" customHeight="1" x14ac:dyDescent="0.3"/>
    <row r="156" ht="6.6" hidden="1" customHeight="1" x14ac:dyDescent="0.3"/>
    <row r="157" ht="6.6" hidden="1" customHeight="1" x14ac:dyDescent="0.3"/>
    <row r="158" ht="6.6" hidden="1" customHeight="1" x14ac:dyDescent="0.3"/>
    <row r="159" ht="6.6" hidden="1" customHeight="1" x14ac:dyDescent="0.3"/>
    <row r="160" ht="6.6" hidden="1" customHeight="1" x14ac:dyDescent="0.3"/>
    <row r="161" ht="6.6" hidden="1" customHeight="1" x14ac:dyDescent="0.3"/>
    <row r="162" ht="6.6" hidden="1" customHeight="1" x14ac:dyDescent="0.3"/>
    <row r="163" ht="6.6" hidden="1" customHeight="1" x14ac:dyDescent="0.3"/>
    <row r="164" ht="6.6" hidden="1" customHeight="1" x14ac:dyDescent="0.3"/>
    <row r="165" ht="6.6" hidden="1" customHeight="1" x14ac:dyDescent="0.3"/>
    <row r="166" ht="6.6" hidden="1" customHeight="1" x14ac:dyDescent="0.3"/>
    <row r="167" ht="6.6" hidden="1" customHeight="1" x14ac:dyDescent="0.3"/>
    <row r="168" ht="6.6" hidden="1" customHeight="1" x14ac:dyDescent="0.3"/>
    <row r="169" ht="6.6" hidden="1" customHeight="1" x14ac:dyDescent="0.3"/>
    <row r="170" ht="6.6" hidden="1" customHeight="1" x14ac:dyDescent="0.3"/>
    <row r="171" ht="6.6" hidden="1" customHeight="1" x14ac:dyDescent="0.3"/>
    <row r="172" ht="6.6" hidden="1" customHeight="1" x14ac:dyDescent="0.3"/>
    <row r="173" ht="6.6" hidden="1" customHeight="1" x14ac:dyDescent="0.3"/>
    <row r="174" ht="6.6" hidden="1" customHeight="1" x14ac:dyDescent="0.3"/>
    <row r="175" ht="6.6" hidden="1" customHeight="1" x14ac:dyDescent="0.3"/>
    <row r="176" ht="6.6" hidden="1" customHeight="1" x14ac:dyDescent="0.3"/>
    <row r="177" ht="6.6" hidden="1" customHeight="1" x14ac:dyDescent="0.3"/>
    <row r="178" ht="6.6" hidden="1" customHeight="1" x14ac:dyDescent="0.3"/>
    <row r="179" ht="6.6" hidden="1" customHeight="1" x14ac:dyDescent="0.3"/>
    <row r="180" ht="6.6" hidden="1" customHeight="1" x14ac:dyDescent="0.3"/>
    <row r="181" ht="6.6" hidden="1" customHeight="1" x14ac:dyDescent="0.3"/>
    <row r="182" ht="6.6" hidden="1" customHeight="1" x14ac:dyDescent="0.3"/>
    <row r="183" ht="6.6" hidden="1" customHeight="1" x14ac:dyDescent="0.3"/>
    <row r="184" ht="6.6" hidden="1" customHeight="1" x14ac:dyDescent="0.3"/>
    <row r="185" ht="6.6" hidden="1" customHeight="1" x14ac:dyDescent="0.3"/>
    <row r="186" ht="6.6" hidden="1" customHeight="1" x14ac:dyDescent="0.3"/>
    <row r="187" ht="6.6" hidden="1" customHeight="1" x14ac:dyDescent="0.3"/>
    <row r="188" ht="6.6" hidden="1" customHeight="1" x14ac:dyDescent="0.3"/>
    <row r="189" ht="6.6" hidden="1" customHeight="1" x14ac:dyDescent="0.3"/>
    <row r="190" ht="6.6" hidden="1" customHeight="1" x14ac:dyDescent="0.3"/>
    <row r="191" ht="6.6" hidden="1" customHeight="1" x14ac:dyDescent="0.3"/>
    <row r="192" ht="6.6" hidden="1" customHeight="1" x14ac:dyDescent="0.3"/>
    <row r="193" ht="6.6" hidden="1" customHeight="1" x14ac:dyDescent="0.3"/>
    <row r="194" x14ac:dyDescent="0.3"/>
  </sheetData>
  <sheetProtection algorithmName="SHA-512" hashValue="MxADv25LSeSy5zLCGAdReBUvO8lIWuiwGlrhZdIsIoaCo99syCW9mGFipeXo92Zzuab6w4HPTT1QdE/Lzk1wwA==" saltValue="URjl/r5SXErDMYgdImIx7Q==" spinCount="100000" sheet="1" selectLockedCells="1"/>
  <conditionalFormatting sqref="D4:D19 D34:D41">
    <cfRule type="cellIs" dxfId="146" priority="4" operator="equal">
      <formula>"Important"</formula>
    </cfRule>
    <cfRule type="cellIs" dxfId="145" priority="5" operator="equal">
      <formula>"Crucial"</formula>
    </cfRule>
    <cfRule type="cellIs" dxfId="144" priority="6" operator="equal">
      <formula>"N/A"</formula>
    </cfRule>
  </conditionalFormatting>
  <conditionalFormatting sqref="D21:D32 D43:D66 D68:D70 D72:D101 D103:D108">
    <cfRule type="cellIs" dxfId="143" priority="1" operator="equal">
      <formula>"Important"</formula>
    </cfRule>
    <cfRule type="cellIs" dxfId="142" priority="2" operator="equal">
      <formula>"Crucial"</formula>
    </cfRule>
    <cfRule type="cellIs" dxfId="141" priority="3" operator="equal">
      <formula>"N/A"</formula>
    </cfRule>
  </conditionalFormatting>
  <conditionalFormatting sqref="D110:D131">
    <cfRule type="cellIs" dxfId="140" priority="7" operator="equal">
      <formula>"Important"</formula>
    </cfRule>
    <cfRule type="cellIs" dxfId="139" priority="8" operator="equal">
      <formula>"Crucial"</formula>
    </cfRule>
    <cfRule type="cellIs" dxfId="138" priority="9" operator="equal">
      <formula>"N/A"</formula>
    </cfRule>
  </conditionalFormatting>
  <conditionalFormatting sqref="D132:D138">
    <cfRule type="cellIs" dxfId="137" priority="64" operator="equal">
      <formula>"Important"</formula>
    </cfRule>
    <cfRule type="cellIs" dxfId="136" priority="65" operator="equal">
      <formula>"Crucial"</formula>
    </cfRule>
    <cfRule type="cellIs" dxfId="135" priority="66" operator="equal">
      <formula>"N/A"</formula>
    </cfRule>
  </conditionalFormatting>
  <conditionalFormatting sqref="F4:F109">
    <cfRule type="cellIs" dxfId="134" priority="10" operator="equal">
      <formula>"Function Not Available"</formula>
    </cfRule>
    <cfRule type="cellIs" dxfId="133" priority="11" operator="equal">
      <formula>"Function Available"</formula>
    </cfRule>
    <cfRule type="cellIs" dxfId="132" priority="12" operator="equal">
      <formula>"Exception"</formula>
    </cfRule>
  </conditionalFormatting>
  <conditionalFormatting sqref="F110:F138">
    <cfRule type="cellIs" dxfId="131" priority="52" operator="equal">
      <formula>"Function Not Available"</formula>
    </cfRule>
    <cfRule type="cellIs" dxfId="130" priority="53" operator="equal">
      <formula>"Function Available"</formula>
    </cfRule>
    <cfRule type="cellIs" dxfId="129" priority="54" operator="equal">
      <formula>"Exception"</formula>
    </cfRule>
  </conditionalFormatting>
  <dataValidations count="3">
    <dataValidation type="list" allowBlank="1" showInputMessage="1" showErrorMessage="1" errorTitle="Invalid specification type" error="Please enter a Specification type from the drop-down list." sqref="F6:F19 F110:F138 F43:F66 F68:F70 F72:F101 F103:F108 F21:F32 F34:F41" xr:uid="{00000000-0002-0000-1C00-000000000000}">
      <formula1>AvailabilityType</formula1>
    </dataValidation>
    <dataValidation type="list" allowBlank="1" showInputMessage="1" showErrorMessage="1" sqref="D110:D138 D4:D19 D103:D108 D43:D66 D68:D70 D72:D101 D21:D32 D34:D41" xr:uid="{00000000-0002-0000-1C00-000001000000}">
      <formula1>SpecType</formula1>
    </dataValidation>
    <dataValidation type="list" allowBlank="1" showInputMessage="1" showErrorMessage="1" sqref="F4:F5" xr:uid="{00000000-0002-0000-1C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C00"/>
    <pageSetUpPr fitToPage="1"/>
  </sheetPr>
  <dimension ref="A1:M135"/>
  <sheetViews>
    <sheetView showGridLines="0" zoomScale="90" zoomScaleNormal="90" zoomScalePageLayoutView="70" workbookViewId="0">
      <selection activeCell="F4" sqref="F4"/>
    </sheetView>
  </sheetViews>
  <sheetFormatPr defaultColWidth="0" defaultRowHeight="14.4" zeroHeight="1" x14ac:dyDescent="0.3"/>
  <cols>
    <col min="1" max="1" width="0.77734375" customWidth="1"/>
    <col min="2" max="2" width="11.77734375" customWidth="1"/>
    <col min="3" max="3" width="11.44140625" customWidth="1"/>
    <col min="4" max="4" width="23.21875" customWidth="1"/>
    <col min="5" max="5" width="72.77734375" customWidth="1"/>
    <col min="6" max="6" width="28.77734375" customWidth="1"/>
    <col min="7" max="7" width="15.44140625" style="31" hidden="1" customWidth="1"/>
    <col min="8" max="11" width="12.77734375" hidden="1" customWidth="1"/>
    <col min="12" max="12" width="49.44140625" customWidth="1"/>
    <col min="13" max="13" width="2" customWidth="1"/>
    <col min="14" max="16384" width="9.21875" hidden="1"/>
  </cols>
  <sheetData>
    <row r="1" spans="2:12" ht="3.6" customHeight="1" x14ac:dyDescent="0.3"/>
    <row r="2" spans="2:12" s="24" customFormat="1" ht="129" customHeight="1" thickBot="1" x14ac:dyDescent="0.3">
      <c r="B2" s="147" t="s">
        <v>44</v>
      </c>
      <c r="C2" s="148" t="s">
        <v>45</v>
      </c>
      <c r="D2" s="148" t="s">
        <v>46</v>
      </c>
      <c r="E2" s="148" t="s">
        <v>47</v>
      </c>
      <c r="F2" s="148" t="s">
        <v>42</v>
      </c>
      <c r="G2" s="149" t="s">
        <v>48</v>
      </c>
      <c r="H2" s="149" t="s">
        <v>49</v>
      </c>
      <c r="I2" s="150" t="s">
        <v>50</v>
      </c>
      <c r="J2" s="150" t="s">
        <v>51</v>
      </c>
      <c r="K2" s="151" t="s">
        <v>14</v>
      </c>
      <c r="L2" s="152" t="s">
        <v>52</v>
      </c>
    </row>
    <row r="3" spans="2:12" ht="16.2" thickBot="1" x14ac:dyDescent="0.35">
      <c r="B3" s="7" t="s">
        <v>53</v>
      </c>
      <c r="C3" s="7"/>
      <c r="D3" s="7"/>
      <c r="E3" s="7"/>
      <c r="F3" s="7"/>
      <c r="G3" s="30" t="s">
        <v>54</v>
      </c>
      <c r="H3" s="6">
        <f>COUNTA(D4:D299)</f>
        <v>119</v>
      </c>
      <c r="I3" s="19"/>
      <c r="J3" s="20" t="s">
        <v>55</v>
      </c>
      <c r="K3" s="21">
        <f>SUM(K4:K299)</f>
        <v>0</v>
      </c>
      <c r="L3" s="7"/>
    </row>
    <row r="4" spans="2:12" ht="30" customHeight="1" x14ac:dyDescent="0.3">
      <c r="B4" s="33" t="s">
        <v>56</v>
      </c>
      <c r="C4" s="1">
        <v>1</v>
      </c>
      <c r="D4" s="192" t="s">
        <v>9</v>
      </c>
      <c r="E4" s="193" t="s">
        <v>57</v>
      </c>
      <c r="F4" s="357" t="s">
        <v>43</v>
      </c>
      <c r="G4" s="358" t="s">
        <v>58</v>
      </c>
      <c r="H4" s="359">
        <f>COUNTIF(F4:F299,"Select from Drop Down")</f>
        <v>119</v>
      </c>
      <c r="I4" s="360">
        <f>VLOOKUP($D4,SpecData,2,FALSE)</f>
        <v>3</v>
      </c>
      <c r="J4" s="361">
        <f>VLOOKUP($F4,AvailabilityData,2,FALSE)</f>
        <v>0</v>
      </c>
      <c r="K4" s="362">
        <f>I4*J4</f>
        <v>0</v>
      </c>
      <c r="L4" s="162"/>
    </row>
    <row r="5" spans="2:12" ht="30" customHeight="1" x14ac:dyDescent="0.3">
      <c r="B5" s="195" t="str">
        <f>IF(C5="","",$B$4)</f>
        <v>LGen</v>
      </c>
      <c r="C5" s="1">
        <f>IF(ISTEXT(D5),MAX($C$4:$C4)+1,"")</f>
        <v>2</v>
      </c>
      <c r="D5" s="192" t="s">
        <v>9</v>
      </c>
      <c r="E5" s="193" t="s">
        <v>59</v>
      </c>
      <c r="F5" s="363" t="s">
        <v>43</v>
      </c>
      <c r="G5" s="358" t="s">
        <v>60</v>
      </c>
      <c r="H5" s="359">
        <f>COUNTIF(F4:F299,"Function Available")</f>
        <v>0</v>
      </c>
      <c r="I5" s="360">
        <f>VLOOKUP($D5,SpecData,2,FALSE)</f>
        <v>3</v>
      </c>
      <c r="J5" s="361">
        <f>VLOOKUP($F5,AvailabilityData,2,FALSE)</f>
        <v>0</v>
      </c>
      <c r="K5" s="362">
        <f t="shared" ref="K5:K68" si="0">I5*J5</f>
        <v>0</v>
      </c>
      <c r="L5" s="162"/>
    </row>
    <row r="6" spans="2:12" ht="14.7" customHeight="1" x14ac:dyDescent="0.3">
      <c r="B6" s="43" t="s">
        <v>61</v>
      </c>
      <c r="C6" s="35" t="str">
        <f>IF(ISTEXT(D6),MAX($C5:$C$7)+1,"")</f>
        <v/>
      </c>
      <c r="D6" s="2"/>
      <c r="E6" s="38"/>
      <c r="F6" s="86"/>
      <c r="G6" s="28"/>
      <c r="H6" s="28"/>
      <c r="I6" s="28"/>
      <c r="J6" s="28"/>
      <c r="K6" s="28"/>
      <c r="L6" s="28"/>
    </row>
    <row r="7" spans="2:12" ht="41.4" x14ac:dyDescent="0.3">
      <c r="B7" s="33" t="str">
        <f>IF(C7="","",$B$4)</f>
        <v>LGen</v>
      </c>
      <c r="C7" s="1">
        <f>IF(ISTEXT(D7),MAX($C$4:$C5)+1,"")</f>
        <v>3</v>
      </c>
      <c r="D7" s="192" t="s">
        <v>9</v>
      </c>
      <c r="E7" s="40" t="s">
        <v>62</v>
      </c>
      <c r="F7" s="364" t="s">
        <v>43</v>
      </c>
      <c r="G7" s="358" t="s">
        <v>63</v>
      </c>
      <c r="H7" s="365">
        <f>COUNTIF(F4:F299,"Function Not Available")</f>
        <v>0</v>
      </c>
      <c r="I7" s="360">
        <f t="shared" ref="I7:I13" si="1">VLOOKUP($D7,SpecData,2,FALSE)</f>
        <v>3</v>
      </c>
      <c r="J7" s="361">
        <f t="shared" ref="J7:J13" si="2">VLOOKUP($F7,AvailabilityData,2,FALSE)</f>
        <v>0</v>
      </c>
      <c r="K7" s="362">
        <f t="shared" si="0"/>
        <v>0</v>
      </c>
      <c r="L7" s="162"/>
    </row>
    <row r="8" spans="2:12" ht="30" customHeight="1" x14ac:dyDescent="0.3">
      <c r="B8" s="33" t="str">
        <f t="shared" ref="B8:B49" si="3">IF(C8="","",$B$4)</f>
        <v>LGen</v>
      </c>
      <c r="C8" s="1">
        <f>IF(ISTEXT(D8),MAX($C$4:$C7)+1,"")</f>
        <v>4</v>
      </c>
      <c r="D8" s="192" t="s">
        <v>9</v>
      </c>
      <c r="E8" s="37" t="s">
        <v>64</v>
      </c>
      <c r="F8" s="363" t="s">
        <v>43</v>
      </c>
      <c r="G8" s="358" t="s">
        <v>65</v>
      </c>
      <c r="H8" s="365">
        <f>COUNTIF(F4:F299,"Exception")</f>
        <v>0</v>
      </c>
      <c r="I8" s="360">
        <f t="shared" si="1"/>
        <v>3</v>
      </c>
      <c r="J8" s="361">
        <f t="shared" si="2"/>
        <v>0</v>
      </c>
      <c r="K8" s="362">
        <f t="shared" si="0"/>
        <v>0</v>
      </c>
      <c r="L8" s="162"/>
    </row>
    <row r="9" spans="2:12" ht="30" customHeight="1" x14ac:dyDescent="0.3">
      <c r="B9" s="33" t="str">
        <f t="shared" si="3"/>
        <v>LGen</v>
      </c>
      <c r="C9" s="1">
        <f>IF(ISTEXT(D9),MAX($C$4:$C8)+1,"")</f>
        <v>5</v>
      </c>
      <c r="D9" s="192" t="s">
        <v>9</v>
      </c>
      <c r="E9" s="37" t="s">
        <v>66</v>
      </c>
      <c r="F9" s="363" t="s">
        <v>43</v>
      </c>
      <c r="G9" s="358" t="s">
        <v>67</v>
      </c>
      <c r="H9" s="366">
        <f>COUNTIFS(D:D,"=Crucial",F:F,"=Select From Drop Down")</f>
        <v>97</v>
      </c>
      <c r="I9" s="360">
        <f t="shared" si="1"/>
        <v>3</v>
      </c>
      <c r="J9" s="361">
        <f t="shared" si="2"/>
        <v>0</v>
      </c>
      <c r="K9" s="362">
        <f t="shared" si="0"/>
        <v>0</v>
      </c>
      <c r="L9" s="162"/>
    </row>
    <row r="10" spans="2:12" ht="30" customHeight="1" x14ac:dyDescent="0.3">
      <c r="B10" s="33" t="str">
        <f t="shared" si="3"/>
        <v>LGen</v>
      </c>
      <c r="C10" s="1">
        <f>IF(ISTEXT(D10),MAX($C$4:$C9)+1,"")</f>
        <v>6</v>
      </c>
      <c r="D10" s="192" t="s">
        <v>9</v>
      </c>
      <c r="E10" s="37" t="s">
        <v>68</v>
      </c>
      <c r="F10" s="363" t="s">
        <v>43</v>
      </c>
      <c r="G10" s="358" t="s">
        <v>69</v>
      </c>
      <c r="H10" s="366">
        <f>COUNTIFS(D:D,"=Crucial",F:F,"=Function Available")</f>
        <v>0</v>
      </c>
      <c r="I10" s="360">
        <f t="shared" si="1"/>
        <v>3</v>
      </c>
      <c r="J10" s="361">
        <f t="shared" si="2"/>
        <v>0</v>
      </c>
      <c r="K10" s="362">
        <f t="shared" si="0"/>
        <v>0</v>
      </c>
      <c r="L10" s="162"/>
    </row>
    <row r="11" spans="2:12" ht="30" customHeight="1" x14ac:dyDescent="0.3">
      <c r="B11" s="33" t="str">
        <f t="shared" si="3"/>
        <v>LGen</v>
      </c>
      <c r="C11" s="1">
        <f>IF(ISTEXT(D11),MAX($C$4:$C10)+1,"")</f>
        <v>7</v>
      </c>
      <c r="D11" s="192" t="s">
        <v>9</v>
      </c>
      <c r="E11" s="37" t="s">
        <v>70</v>
      </c>
      <c r="F11" s="363" t="s">
        <v>43</v>
      </c>
      <c r="G11" s="358" t="s">
        <v>71</v>
      </c>
      <c r="H11" s="366">
        <f>COUNTIFS(D:D,"=Crucial",F:F,"=Function Not Available")</f>
        <v>0</v>
      </c>
      <c r="I11" s="360">
        <f t="shared" si="1"/>
        <v>3</v>
      </c>
      <c r="J11" s="361">
        <f t="shared" si="2"/>
        <v>0</v>
      </c>
      <c r="K11" s="362">
        <f t="shared" si="0"/>
        <v>0</v>
      </c>
      <c r="L11" s="162"/>
    </row>
    <row r="12" spans="2:12" ht="30" customHeight="1" x14ac:dyDescent="0.3">
      <c r="B12" s="33" t="str">
        <f t="shared" si="3"/>
        <v>LGen</v>
      </c>
      <c r="C12" s="1">
        <f>IF(ISTEXT(D12),MAX($C$4:$C11)+1,"")</f>
        <v>8</v>
      </c>
      <c r="D12" s="192" t="s">
        <v>9</v>
      </c>
      <c r="E12" s="37" t="s">
        <v>72</v>
      </c>
      <c r="F12" s="363" t="s">
        <v>43</v>
      </c>
      <c r="G12" s="358" t="s">
        <v>73</v>
      </c>
      <c r="H12" s="366">
        <f>COUNTIFS(D:D,"=Crucial",F:F,"=Exception")</f>
        <v>0</v>
      </c>
      <c r="I12" s="360">
        <f t="shared" si="1"/>
        <v>3</v>
      </c>
      <c r="J12" s="361">
        <f t="shared" si="2"/>
        <v>0</v>
      </c>
      <c r="K12" s="362">
        <f t="shared" si="0"/>
        <v>0</v>
      </c>
      <c r="L12" s="162"/>
    </row>
    <row r="13" spans="2:12" ht="30" customHeight="1" x14ac:dyDescent="0.3">
      <c r="B13" s="33" t="str">
        <f t="shared" si="3"/>
        <v>LGen</v>
      </c>
      <c r="C13" s="1">
        <f>IF(ISTEXT(D13),MAX($C$4:$C12)+1,"")</f>
        <v>9</v>
      </c>
      <c r="D13" s="192" t="s">
        <v>10</v>
      </c>
      <c r="E13" s="37" t="s">
        <v>74</v>
      </c>
      <c r="F13" s="363" t="s">
        <v>43</v>
      </c>
      <c r="G13" s="367" t="s">
        <v>75</v>
      </c>
      <c r="H13" s="368">
        <f>COUNTIFS(D:D,"=Important",F:F,"=Select From Drop Down")</f>
        <v>5</v>
      </c>
      <c r="I13" s="360">
        <f t="shared" si="1"/>
        <v>2</v>
      </c>
      <c r="J13" s="361">
        <f t="shared" si="2"/>
        <v>0</v>
      </c>
      <c r="K13" s="362">
        <f t="shared" si="0"/>
        <v>0</v>
      </c>
      <c r="L13" s="162"/>
    </row>
    <row r="14" spans="2:12" ht="30" customHeight="1" x14ac:dyDescent="0.3">
      <c r="B14" s="33" t="str">
        <f t="shared" si="3"/>
        <v>LGen</v>
      </c>
      <c r="C14" s="1">
        <f>IF(ISTEXT(D14),MAX($C$4:$C13)+1,"")</f>
        <v>10</v>
      </c>
      <c r="D14" s="192" t="s">
        <v>9</v>
      </c>
      <c r="E14" s="37" t="s">
        <v>76</v>
      </c>
      <c r="F14" s="363" t="s">
        <v>43</v>
      </c>
      <c r="G14" s="367" t="s">
        <v>77</v>
      </c>
      <c r="H14" s="368">
        <f>COUNTIFS(D:D,"=Important",F:F,"=Function Available")</f>
        <v>0</v>
      </c>
      <c r="I14" s="360">
        <f t="shared" ref="I14:I28" si="4">VLOOKUP($D14,SpecData,2,FALSE)</f>
        <v>3</v>
      </c>
      <c r="J14" s="361">
        <f t="shared" ref="J14:J28" si="5">VLOOKUP($F14,AvailabilityData,2,FALSE)</f>
        <v>0</v>
      </c>
      <c r="K14" s="362">
        <f t="shared" si="0"/>
        <v>0</v>
      </c>
      <c r="L14" s="162"/>
    </row>
    <row r="15" spans="2:12" ht="30" customHeight="1" x14ac:dyDescent="0.3">
      <c r="B15" s="196"/>
      <c r="C15" s="35"/>
      <c r="D15" s="2"/>
      <c r="E15" s="38" t="s">
        <v>78</v>
      </c>
      <c r="F15" s="197"/>
      <c r="G15" s="197"/>
      <c r="H15" s="197"/>
      <c r="I15" s="28"/>
      <c r="J15" s="28"/>
      <c r="K15" s="362"/>
      <c r="L15" s="198"/>
    </row>
    <row r="16" spans="2:12" ht="30" customHeight="1" x14ac:dyDescent="0.3">
      <c r="B16" s="33" t="str">
        <f t="shared" si="3"/>
        <v>LGen</v>
      </c>
      <c r="C16" s="1">
        <f>IF(ISTEXT(D16),MAX($C$4:$C14)+1,"")</f>
        <v>11</v>
      </c>
      <c r="D16" s="192" t="s">
        <v>11</v>
      </c>
      <c r="E16" s="199" t="s">
        <v>79</v>
      </c>
      <c r="F16" s="363" t="s">
        <v>43</v>
      </c>
      <c r="G16" s="358" t="s">
        <v>80</v>
      </c>
      <c r="H16" s="366">
        <f>COUNTIFS(D:D,"=Important",F:F,"=Function Not Available")</f>
        <v>0</v>
      </c>
      <c r="I16" s="369">
        <f t="shared" si="4"/>
        <v>1</v>
      </c>
      <c r="J16" s="370">
        <f t="shared" si="5"/>
        <v>0</v>
      </c>
      <c r="K16" s="362">
        <f t="shared" si="0"/>
        <v>0</v>
      </c>
      <c r="L16" s="162"/>
    </row>
    <row r="17" spans="2:12" ht="30" customHeight="1" x14ac:dyDescent="0.3">
      <c r="B17" s="33" t="str">
        <f t="shared" si="3"/>
        <v>LGen</v>
      </c>
      <c r="C17" s="1">
        <f>IF(ISTEXT(D17),MAX($C$4:$C16)+1,"")</f>
        <v>12</v>
      </c>
      <c r="D17" s="192" t="s">
        <v>11</v>
      </c>
      <c r="E17" s="45" t="s">
        <v>81</v>
      </c>
      <c r="F17" s="363" t="s">
        <v>43</v>
      </c>
      <c r="G17" s="358" t="s">
        <v>82</v>
      </c>
      <c r="H17" s="366">
        <f>COUNTIFS(D:D,"=Important",F:F,"=Exception")</f>
        <v>0</v>
      </c>
      <c r="I17" s="369">
        <f t="shared" si="4"/>
        <v>1</v>
      </c>
      <c r="J17" s="370">
        <f t="shared" si="5"/>
        <v>0</v>
      </c>
      <c r="K17" s="362">
        <f t="shared" si="0"/>
        <v>0</v>
      </c>
      <c r="L17" s="162"/>
    </row>
    <row r="18" spans="2:12" ht="30" customHeight="1" x14ac:dyDescent="0.3">
      <c r="B18" s="33" t="str">
        <f t="shared" si="3"/>
        <v>LGen</v>
      </c>
      <c r="C18" s="1">
        <f>IF(ISTEXT(D18),MAX($C$4:$C17)+1,"")</f>
        <v>13</v>
      </c>
      <c r="D18" s="192" t="s">
        <v>9</v>
      </c>
      <c r="E18" s="45" t="s">
        <v>83</v>
      </c>
      <c r="F18" s="364" t="s">
        <v>43</v>
      </c>
      <c r="G18" s="358" t="s">
        <v>84</v>
      </c>
      <c r="H18" s="366">
        <f>COUNTIFS(D:D,"=Minimal",F:F,"=Select From Drop Down")</f>
        <v>17</v>
      </c>
      <c r="I18" s="369">
        <f t="shared" si="4"/>
        <v>3</v>
      </c>
      <c r="J18" s="370">
        <f t="shared" si="5"/>
        <v>0</v>
      </c>
      <c r="K18" s="362">
        <f t="shared" si="0"/>
        <v>0</v>
      </c>
      <c r="L18" s="162"/>
    </row>
    <row r="19" spans="2:12" ht="30" customHeight="1" x14ac:dyDescent="0.3">
      <c r="B19" s="196"/>
      <c r="C19" s="35"/>
      <c r="D19" s="2"/>
      <c r="E19" s="38" t="s">
        <v>85</v>
      </c>
      <c r="F19" s="197"/>
      <c r="G19" s="197"/>
      <c r="H19" s="197"/>
      <c r="I19" s="28"/>
      <c r="J19" s="28"/>
      <c r="K19" s="362"/>
      <c r="L19" s="198"/>
    </row>
    <row r="20" spans="2:12" ht="30" customHeight="1" x14ac:dyDescent="0.3">
      <c r="B20" s="33" t="str">
        <f t="shared" si="3"/>
        <v>LGen</v>
      </c>
      <c r="C20" s="1">
        <f>IF(ISTEXT(D20),MAX($C$4:$C18)+1,"")</f>
        <v>14</v>
      </c>
      <c r="D20" s="192" t="s">
        <v>11</v>
      </c>
      <c r="E20" s="199" t="s">
        <v>79</v>
      </c>
      <c r="F20" s="363" t="s">
        <v>43</v>
      </c>
      <c r="G20" s="358" t="s">
        <v>86</v>
      </c>
      <c r="H20" s="366">
        <f>COUNTIFS(D:D,"=Minimal",F:F,"=Function Available")</f>
        <v>0</v>
      </c>
      <c r="I20" s="369">
        <f t="shared" si="4"/>
        <v>1</v>
      </c>
      <c r="J20" s="370">
        <f t="shared" si="5"/>
        <v>0</v>
      </c>
      <c r="K20" s="362">
        <f t="shared" si="0"/>
        <v>0</v>
      </c>
      <c r="L20" s="162"/>
    </row>
    <row r="21" spans="2:12" ht="30" customHeight="1" x14ac:dyDescent="0.3">
      <c r="B21" s="33" t="str">
        <f t="shared" si="3"/>
        <v>LGen</v>
      </c>
      <c r="C21" s="1">
        <f>IF(ISTEXT(D21),MAX($C$4:$C20)+1,"")</f>
        <v>15</v>
      </c>
      <c r="D21" s="192" t="s">
        <v>11</v>
      </c>
      <c r="E21" s="45" t="s">
        <v>81</v>
      </c>
      <c r="F21" s="363" t="s">
        <v>43</v>
      </c>
      <c r="G21" s="358" t="s">
        <v>87</v>
      </c>
      <c r="H21" s="366">
        <f>COUNTIFS(D:D,"=Minimal",F:F,"=Function Not Available")</f>
        <v>0</v>
      </c>
      <c r="I21" s="369">
        <f t="shared" si="4"/>
        <v>1</v>
      </c>
      <c r="J21" s="370">
        <f t="shared" si="5"/>
        <v>0</v>
      </c>
      <c r="K21" s="362">
        <f t="shared" si="0"/>
        <v>0</v>
      </c>
      <c r="L21" s="162"/>
    </row>
    <row r="22" spans="2:12" ht="30" customHeight="1" x14ac:dyDescent="0.3">
      <c r="B22" s="33" t="str">
        <f t="shared" si="3"/>
        <v>LGen</v>
      </c>
      <c r="C22" s="1">
        <f>IF(ISTEXT(D22),MAX($C$4:$C21)+1,"")</f>
        <v>16</v>
      </c>
      <c r="D22" s="192" t="s">
        <v>9</v>
      </c>
      <c r="E22" s="45" t="s">
        <v>83</v>
      </c>
      <c r="F22" s="363" t="s">
        <v>43</v>
      </c>
      <c r="G22" s="358" t="s">
        <v>88</v>
      </c>
      <c r="H22" s="366">
        <f>COUNTIFS(D:D,"=Minimal",F:F,"=Exception")</f>
        <v>0</v>
      </c>
      <c r="I22" s="369">
        <f t="shared" si="4"/>
        <v>3</v>
      </c>
      <c r="J22" s="370">
        <f t="shared" si="5"/>
        <v>0</v>
      </c>
      <c r="K22" s="362">
        <f t="shared" si="0"/>
        <v>0</v>
      </c>
      <c r="L22" s="162"/>
    </row>
    <row r="23" spans="2:12" ht="30" customHeight="1" x14ac:dyDescent="0.3">
      <c r="B23" s="33" t="str">
        <f t="shared" si="3"/>
        <v>LGen</v>
      </c>
      <c r="C23" s="1">
        <f>IF(ISTEXT(D23),MAX($C$4:$C22)+1,"")</f>
        <v>17</v>
      </c>
      <c r="D23" s="192" t="s">
        <v>9</v>
      </c>
      <c r="E23" s="200" t="s">
        <v>89</v>
      </c>
      <c r="F23" s="371" t="s">
        <v>43</v>
      </c>
      <c r="G23" s="358"/>
      <c r="H23" s="365"/>
      <c r="I23" s="369">
        <f>VLOOKUP($D23,SpecData,2,FALSE)</f>
        <v>3</v>
      </c>
      <c r="J23" s="370">
        <f>VLOOKUP($F23,AvailabilityData,2,FALSE)</f>
        <v>0</v>
      </c>
      <c r="K23" s="362">
        <f t="shared" si="0"/>
        <v>0</v>
      </c>
      <c r="L23" s="162"/>
    </row>
    <row r="24" spans="2:12" ht="30" customHeight="1" x14ac:dyDescent="0.3">
      <c r="B24" s="196"/>
      <c r="C24" s="35"/>
      <c r="D24" s="2"/>
      <c r="E24" s="38" t="s">
        <v>90</v>
      </c>
      <c r="F24" s="197"/>
      <c r="G24" s="197"/>
      <c r="H24" s="197"/>
      <c r="I24" s="28"/>
      <c r="J24" s="28"/>
      <c r="K24" s="362"/>
      <c r="L24" s="198"/>
    </row>
    <row r="25" spans="2:12" ht="30" customHeight="1" x14ac:dyDescent="0.3">
      <c r="B25" s="33" t="str">
        <f t="shared" si="3"/>
        <v>LGen</v>
      </c>
      <c r="C25" s="1">
        <f>IF(ISTEXT(D25),MAX($C$4:$C24)+1,"")</f>
        <v>18</v>
      </c>
      <c r="D25" s="192" t="s">
        <v>11</v>
      </c>
      <c r="E25" s="45" t="s">
        <v>79</v>
      </c>
      <c r="F25" s="363" t="s">
        <v>43</v>
      </c>
      <c r="G25" s="358"/>
      <c r="H25" s="365"/>
      <c r="I25" s="369">
        <f t="shared" si="4"/>
        <v>1</v>
      </c>
      <c r="J25" s="370">
        <f t="shared" si="5"/>
        <v>0</v>
      </c>
      <c r="K25" s="362">
        <f t="shared" si="0"/>
        <v>0</v>
      </c>
      <c r="L25" s="162"/>
    </row>
    <row r="26" spans="2:12" ht="30" customHeight="1" x14ac:dyDescent="0.3">
      <c r="B26" s="33" t="str">
        <f t="shared" si="3"/>
        <v>LGen</v>
      </c>
      <c r="C26" s="1">
        <f>IF(ISTEXT(D26),MAX($C$4:$C25)+1,"")</f>
        <v>19</v>
      </c>
      <c r="D26" s="192" t="s">
        <v>11</v>
      </c>
      <c r="E26" s="45" t="s">
        <v>81</v>
      </c>
      <c r="F26" s="357" t="s">
        <v>43</v>
      </c>
      <c r="G26" s="358"/>
      <c r="H26" s="365"/>
      <c r="I26" s="369">
        <f t="shared" si="4"/>
        <v>1</v>
      </c>
      <c r="J26" s="370">
        <f t="shared" si="5"/>
        <v>0</v>
      </c>
      <c r="K26" s="362">
        <f t="shared" si="0"/>
        <v>0</v>
      </c>
      <c r="L26" s="162"/>
    </row>
    <row r="27" spans="2:12" ht="30" customHeight="1" x14ac:dyDescent="0.3">
      <c r="B27" s="33" t="str">
        <f t="shared" si="3"/>
        <v>LGen</v>
      </c>
      <c r="C27" s="1">
        <f>IF(ISTEXT(D27),MAX($C$4:$C26)+1,"")</f>
        <v>20</v>
      </c>
      <c r="D27" s="192" t="s">
        <v>9</v>
      </c>
      <c r="E27" s="45" t="s">
        <v>83</v>
      </c>
      <c r="F27" s="363" t="s">
        <v>43</v>
      </c>
      <c r="G27" s="358"/>
      <c r="H27" s="365"/>
      <c r="I27" s="369">
        <f t="shared" si="4"/>
        <v>3</v>
      </c>
      <c r="J27" s="370">
        <f t="shared" si="5"/>
        <v>0</v>
      </c>
      <c r="K27" s="362">
        <f t="shared" si="0"/>
        <v>0</v>
      </c>
      <c r="L27" s="162"/>
    </row>
    <row r="28" spans="2:12" ht="30" customHeight="1" x14ac:dyDescent="0.3">
      <c r="B28" s="33" t="str">
        <f t="shared" si="3"/>
        <v>LGen</v>
      </c>
      <c r="C28" s="1">
        <f>IF(ISTEXT(D28),MAX($C$4:$C27)+1,"")</f>
        <v>21</v>
      </c>
      <c r="D28" s="192" t="s">
        <v>9</v>
      </c>
      <c r="E28" s="37" t="s">
        <v>2427</v>
      </c>
      <c r="F28" s="364" t="s">
        <v>43</v>
      </c>
      <c r="G28" s="358"/>
      <c r="H28" s="365"/>
      <c r="I28" s="372">
        <f t="shared" si="4"/>
        <v>3</v>
      </c>
      <c r="J28" s="373">
        <f t="shared" si="5"/>
        <v>0</v>
      </c>
      <c r="K28" s="362">
        <f t="shared" si="0"/>
        <v>0</v>
      </c>
      <c r="L28" s="162"/>
    </row>
    <row r="29" spans="2:12" ht="14.7" customHeight="1" x14ac:dyDescent="0.3">
      <c r="B29" s="43" t="s">
        <v>91</v>
      </c>
      <c r="C29" s="35"/>
      <c r="D29" s="2"/>
      <c r="E29" s="38"/>
      <c r="F29" s="86"/>
      <c r="G29" s="28"/>
      <c r="H29" s="28"/>
      <c r="I29" s="28"/>
      <c r="J29" s="28"/>
      <c r="K29" s="362"/>
      <c r="L29" s="28"/>
    </row>
    <row r="30" spans="2:12" ht="30" customHeight="1" x14ac:dyDescent="0.3">
      <c r="B30" s="33" t="str">
        <f t="shared" si="3"/>
        <v>LGen</v>
      </c>
      <c r="C30" s="1">
        <f>IF(ISTEXT(D30),MAX($C$4:$C28)+1,"")</f>
        <v>22</v>
      </c>
      <c r="D30" s="192" t="s">
        <v>9</v>
      </c>
      <c r="E30" s="201" t="s">
        <v>92</v>
      </c>
      <c r="F30" s="363" t="s">
        <v>43</v>
      </c>
      <c r="G30" s="358"/>
      <c r="H30" s="365"/>
      <c r="I30" s="360">
        <f t="shared" ref="I30:I39" si="6">VLOOKUP($D30,SpecData,2,FALSE)</f>
        <v>3</v>
      </c>
      <c r="J30" s="361">
        <f t="shared" ref="J30:J39" si="7">VLOOKUP($F30,AvailabilityData,2,FALSE)</f>
        <v>0</v>
      </c>
      <c r="K30" s="362">
        <f t="shared" si="0"/>
        <v>0</v>
      </c>
      <c r="L30" s="162"/>
    </row>
    <row r="31" spans="2:12" ht="30" customHeight="1" x14ac:dyDescent="0.3">
      <c r="B31" s="33" t="str">
        <f t="shared" si="3"/>
        <v>LGen</v>
      </c>
      <c r="C31" s="1">
        <f>IF(ISTEXT(D31),MAX($C$4:$C30)+1,"")</f>
        <v>23</v>
      </c>
      <c r="D31" s="192" t="s">
        <v>9</v>
      </c>
      <c r="E31" s="201" t="s">
        <v>93</v>
      </c>
      <c r="F31" s="363" t="s">
        <v>43</v>
      </c>
      <c r="G31" s="358"/>
      <c r="H31" s="365"/>
      <c r="I31" s="369">
        <f t="shared" si="6"/>
        <v>3</v>
      </c>
      <c r="J31" s="370">
        <f t="shared" si="7"/>
        <v>0</v>
      </c>
      <c r="K31" s="362">
        <f t="shared" si="0"/>
        <v>0</v>
      </c>
      <c r="L31" s="162"/>
    </row>
    <row r="32" spans="2:12" ht="30" customHeight="1" x14ac:dyDescent="0.3">
      <c r="B32" s="33" t="str">
        <f t="shared" si="3"/>
        <v>LGen</v>
      </c>
      <c r="C32" s="1">
        <f>IF(ISTEXT(D32),MAX($C$4:$C31)+1,"")</f>
        <v>24</v>
      </c>
      <c r="D32" s="192" t="s">
        <v>9</v>
      </c>
      <c r="E32" s="202" t="s">
        <v>94</v>
      </c>
      <c r="F32" s="363" t="s">
        <v>43</v>
      </c>
      <c r="G32" s="358"/>
      <c r="H32" s="365"/>
      <c r="I32" s="369">
        <f t="shared" si="6"/>
        <v>3</v>
      </c>
      <c r="J32" s="370">
        <f t="shared" si="7"/>
        <v>0</v>
      </c>
      <c r="K32" s="362">
        <f t="shared" si="0"/>
        <v>0</v>
      </c>
      <c r="L32" s="162"/>
    </row>
    <row r="33" spans="2:12" ht="30" customHeight="1" x14ac:dyDescent="0.3">
      <c r="B33" s="33" t="str">
        <f t="shared" si="3"/>
        <v>LGen</v>
      </c>
      <c r="C33" s="1">
        <f>IF(ISTEXT(D33),MAX($C$4:$C32)+1,"")</f>
        <v>25</v>
      </c>
      <c r="D33" s="192" t="s">
        <v>9</v>
      </c>
      <c r="E33" s="201" t="s">
        <v>95</v>
      </c>
      <c r="F33" s="363" t="s">
        <v>43</v>
      </c>
      <c r="G33" s="358"/>
      <c r="H33" s="365"/>
      <c r="I33" s="369">
        <f t="shared" si="6"/>
        <v>3</v>
      </c>
      <c r="J33" s="370">
        <f t="shared" si="7"/>
        <v>0</v>
      </c>
      <c r="K33" s="362">
        <f t="shared" si="0"/>
        <v>0</v>
      </c>
      <c r="L33" s="162"/>
    </row>
    <row r="34" spans="2:12" ht="30" customHeight="1" x14ac:dyDescent="0.3">
      <c r="B34" s="33" t="str">
        <f t="shared" si="3"/>
        <v>LGen</v>
      </c>
      <c r="C34" s="1">
        <f>IF(ISTEXT(D34),MAX($C$4:$C33)+1,"")</f>
        <v>26</v>
      </c>
      <c r="D34" s="192" t="s">
        <v>9</v>
      </c>
      <c r="E34" s="201" t="s">
        <v>96</v>
      </c>
      <c r="F34" s="363" t="s">
        <v>43</v>
      </c>
      <c r="G34" s="358"/>
      <c r="H34" s="365"/>
      <c r="I34" s="369">
        <f t="shared" si="6"/>
        <v>3</v>
      </c>
      <c r="J34" s="370">
        <f t="shared" si="7"/>
        <v>0</v>
      </c>
      <c r="K34" s="362">
        <f t="shared" si="0"/>
        <v>0</v>
      </c>
      <c r="L34" s="162"/>
    </row>
    <row r="35" spans="2:12" ht="30" customHeight="1" x14ac:dyDescent="0.3">
      <c r="B35" s="33" t="str">
        <f t="shared" si="3"/>
        <v>LGen</v>
      </c>
      <c r="C35" s="1">
        <f>IF(ISTEXT(D35),MAX($C$4:$C34)+1,"")</f>
        <v>27</v>
      </c>
      <c r="D35" s="203" t="s">
        <v>9</v>
      </c>
      <c r="E35" s="201" t="s">
        <v>2544</v>
      </c>
      <c r="F35" s="374" t="s">
        <v>43</v>
      </c>
      <c r="G35" s="358"/>
      <c r="H35" s="365"/>
      <c r="I35" s="369">
        <f>VLOOKUP($D35,SpecData,2,FALSE)</f>
        <v>3</v>
      </c>
      <c r="J35" s="370">
        <f>VLOOKUP($F35,AvailabilityData,2,FALSE)</f>
        <v>0</v>
      </c>
      <c r="K35" s="362">
        <f t="shared" si="0"/>
        <v>0</v>
      </c>
      <c r="L35" s="191"/>
    </row>
    <row r="36" spans="2:12" ht="30" customHeight="1" x14ac:dyDescent="0.3">
      <c r="B36" s="33" t="str">
        <f t="shared" si="3"/>
        <v>LGen</v>
      </c>
      <c r="C36" s="1">
        <f>IF(ISTEXT(D36),MAX($C$4:$C35)+1,"")</f>
        <v>28</v>
      </c>
      <c r="D36" s="203" t="s">
        <v>9</v>
      </c>
      <c r="E36" s="201" t="s">
        <v>2543</v>
      </c>
      <c r="F36" s="374" t="s">
        <v>43</v>
      </c>
      <c r="G36" s="358"/>
      <c r="H36" s="365"/>
      <c r="I36" s="369">
        <f>VLOOKUP($D36,SpecData,2,FALSE)</f>
        <v>3</v>
      </c>
      <c r="J36" s="370">
        <f>VLOOKUP($F36,AvailabilityData,2,FALSE)</f>
        <v>0</v>
      </c>
      <c r="K36" s="362">
        <f t="shared" si="0"/>
        <v>0</v>
      </c>
      <c r="L36" s="191"/>
    </row>
    <row r="37" spans="2:12" ht="30" customHeight="1" x14ac:dyDescent="0.3">
      <c r="B37" s="33" t="str">
        <f t="shared" si="3"/>
        <v>LGen</v>
      </c>
      <c r="C37" s="1">
        <f>IF(ISTEXT(D37),MAX($C$4:$C36)+1,"")</f>
        <v>29</v>
      </c>
      <c r="D37" s="192" t="s">
        <v>9</v>
      </c>
      <c r="E37" s="40" t="s">
        <v>97</v>
      </c>
      <c r="F37" s="363" t="s">
        <v>43</v>
      </c>
      <c r="G37" s="358"/>
      <c r="H37" s="365"/>
      <c r="I37" s="369">
        <f t="shared" si="6"/>
        <v>3</v>
      </c>
      <c r="J37" s="370">
        <f t="shared" si="7"/>
        <v>0</v>
      </c>
      <c r="K37" s="362">
        <f t="shared" si="0"/>
        <v>0</v>
      </c>
      <c r="L37" s="162"/>
    </row>
    <row r="38" spans="2:12" ht="55.2" x14ac:dyDescent="0.3">
      <c r="B38" s="33" t="str">
        <f t="shared" si="3"/>
        <v>LGen</v>
      </c>
      <c r="C38" s="1">
        <f>IF(ISTEXT(D38),MAX($C$4:$C37)+1,"")</f>
        <v>30</v>
      </c>
      <c r="D38" s="192" t="s">
        <v>9</v>
      </c>
      <c r="E38" s="40" t="s">
        <v>98</v>
      </c>
      <c r="F38" s="363" t="s">
        <v>43</v>
      </c>
      <c r="G38" s="358"/>
      <c r="H38" s="365"/>
      <c r="I38" s="369">
        <f t="shared" si="6"/>
        <v>3</v>
      </c>
      <c r="J38" s="370">
        <f t="shared" si="7"/>
        <v>0</v>
      </c>
      <c r="K38" s="362">
        <f t="shared" si="0"/>
        <v>0</v>
      </c>
      <c r="L38" s="162"/>
    </row>
    <row r="39" spans="2:12" ht="30" customHeight="1" x14ac:dyDescent="0.3">
      <c r="B39" s="33" t="str">
        <f t="shared" si="3"/>
        <v>LGen</v>
      </c>
      <c r="C39" s="1">
        <f>IF(ISTEXT(D39),MAX($C$4:$C38)+1,"")</f>
        <v>31</v>
      </c>
      <c r="D39" s="192" t="s">
        <v>9</v>
      </c>
      <c r="E39" s="40" t="s">
        <v>99</v>
      </c>
      <c r="F39" s="363" t="s">
        <v>43</v>
      </c>
      <c r="G39" s="358"/>
      <c r="H39" s="365"/>
      <c r="I39" s="369">
        <f t="shared" si="6"/>
        <v>3</v>
      </c>
      <c r="J39" s="370">
        <f t="shared" si="7"/>
        <v>0</v>
      </c>
      <c r="K39" s="362">
        <f t="shared" si="0"/>
        <v>0</v>
      </c>
      <c r="L39" s="162"/>
    </row>
    <row r="40" spans="2:12" ht="30" customHeight="1" x14ac:dyDescent="0.3">
      <c r="B40" s="33" t="str">
        <f t="shared" si="3"/>
        <v>LGen</v>
      </c>
      <c r="C40" s="1">
        <f>IF(ISTEXT(D40),MAX($C$4:$C39)+1,"")</f>
        <v>32</v>
      </c>
      <c r="D40" s="192" t="s">
        <v>9</v>
      </c>
      <c r="E40" s="40" t="s">
        <v>100</v>
      </c>
      <c r="F40" s="363" t="s">
        <v>43</v>
      </c>
      <c r="G40" s="358"/>
      <c r="H40" s="365"/>
      <c r="I40" s="369">
        <f t="shared" ref="I40:I46" si="8">VLOOKUP($D40,SpecData,2,FALSE)</f>
        <v>3</v>
      </c>
      <c r="J40" s="370">
        <f t="shared" ref="J40:J46" si="9">VLOOKUP($F40,AvailabilityData,2,FALSE)</f>
        <v>0</v>
      </c>
      <c r="K40" s="362">
        <f t="shared" si="0"/>
        <v>0</v>
      </c>
      <c r="L40" s="162"/>
    </row>
    <row r="41" spans="2:12" ht="30" customHeight="1" x14ac:dyDescent="0.3">
      <c r="B41" s="33" t="str">
        <f t="shared" si="3"/>
        <v>LGen</v>
      </c>
      <c r="C41" s="1">
        <f>IF(ISTEXT(D41),MAX($C$4:$C40)+1,"")</f>
        <v>33</v>
      </c>
      <c r="D41" s="192" t="s">
        <v>9</v>
      </c>
      <c r="E41" s="40" t="s">
        <v>101</v>
      </c>
      <c r="F41" s="364" t="s">
        <v>43</v>
      </c>
      <c r="G41" s="358"/>
      <c r="H41" s="365"/>
      <c r="I41" s="369">
        <f t="shared" si="8"/>
        <v>3</v>
      </c>
      <c r="J41" s="370">
        <f t="shared" si="9"/>
        <v>0</v>
      </c>
      <c r="K41" s="362">
        <f t="shared" si="0"/>
        <v>0</v>
      </c>
      <c r="L41" s="162"/>
    </row>
    <row r="42" spans="2:12" ht="30" customHeight="1" x14ac:dyDescent="0.3">
      <c r="B42" s="33" t="str">
        <f t="shared" si="3"/>
        <v>LGen</v>
      </c>
      <c r="C42" s="1">
        <f>IF(ISTEXT(D42),MAX($C$4:$C41)+1,"")</f>
        <v>34</v>
      </c>
      <c r="D42" s="192" t="s">
        <v>9</v>
      </c>
      <c r="E42" s="40" t="s">
        <v>102</v>
      </c>
      <c r="F42" s="363" t="s">
        <v>43</v>
      </c>
      <c r="G42" s="358"/>
      <c r="H42" s="365"/>
      <c r="I42" s="369">
        <f t="shared" si="8"/>
        <v>3</v>
      </c>
      <c r="J42" s="370">
        <f t="shared" si="9"/>
        <v>0</v>
      </c>
      <c r="K42" s="362">
        <f t="shared" si="0"/>
        <v>0</v>
      </c>
      <c r="L42" s="162"/>
    </row>
    <row r="43" spans="2:12" ht="41.4" x14ac:dyDescent="0.3">
      <c r="B43" s="33" t="str">
        <f t="shared" si="3"/>
        <v>LGen</v>
      </c>
      <c r="C43" s="1">
        <f>IF(ISTEXT(D43),MAX($C$4:$C42)+1,"")</f>
        <v>35</v>
      </c>
      <c r="D43" s="192" t="s">
        <v>9</v>
      </c>
      <c r="E43" s="40" t="s">
        <v>103</v>
      </c>
      <c r="F43" s="363" t="s">
        <v>43</v>
      </c>
      <c r="G43" s="358"/>
      <c r="H43" s="365"/>
      <c r="I43" s="369">
        <f t="shared" si="8"/>
        <v>3</v>
      </c>
      <c r="J43" s="370">
        <f t="shared" si="9"/>
        <v>0</v>
      </c>
      <c r="K43" s="362">
        <f t="shared" si="0"/>
        <v>0</v>
      </c>
      <c r="L43" s="162"/>
    </row>
    <row r="44" spans="2:12" ht="30" customHeight="1" x14ac:dyDescent="0.3">
      <c r="B44" s="196"/>
      <c r="C44" s="35"/>
      <c r="D44" s="2"/>
      <c r="E44" s="38" t="s">
        <v>104</v>
      </c>
      <c r="F44" s="197"/>
      <c r="G44" s="197"/>
      <c r="H44" s="197"/>
      <c r="I44" s="28"/>
      <c r="J44" s="28"/>
      <c r="K44" s="362"/>
      <c r="L44" s="198"/>
    </row>
    <row r="45" spans="2:12" ht="30" customHeight="1" x14ac:dyDescent="0.3">
      <c r="B45" s="33" t="str">
        <f t="shared" si="3"/>
        <v>LGen</v>
      </c>
      <c r="C45" s="1">
        <f>IF(ISTEXT(D45),MAX($C$4:$C43)+1,"")</f>
        <v>36</v>
      </c>
      <c r="D45" s="192" t="s">
        <v>9</v>
      </c>
      <c r="E45" s="41" t="s">
        <v>105</v>
      </c>
      <c r="F45" s="363" t="s">
        <v>43</v>
      </c>
      <c r="G45" s="358"/>
      <c r="H45" s="365"/>
      <c r="I45" s="369">
        <f t="shared" si="8"/>
        <v>3</v>
      </c>
      <c r="J45" s="370">
        <f t="shared" si="9"/>
        <v>0</v>
      </c>
      <c r="K45" s="362">
        <f t="shared" si="0"/>
        <v>0</v>
      </c>
      <c r="L45" s="162"/>
    </row>
    <row r="46" spans="2:12" ht="30" customHeight="1" x14ac:dyDescent="0.3">
      <c r="B46" s="33" t="str">
        <f t="shared" si="3"/>
        <v>LGen</v>
      </c>
      <c r="C46" s="1">
        <f>IF(ISTEXT(D46),MAX($C$4:$C45)+1,"")</f>
        <v>37</v>
      </c>
      <c r="D46" s="192" t="s">
        <v>9</v>
      </c>
      <c r="E46" s="39" t="s">
        <v>106</v>
      </c>
      <c r="F46" s="363" t="s">
        <v>43</v>
      </c>
      <c r="G46" s="358"/>
      <c r="H46" s="365"/>
      <c r="I46" s="369">
        <f t="shared" si="8"/>
        <v>3</v>
      </c>
      <c r="J46" s="370">
        <f t="shared" si="9"/>
        <v>0</v>
      </c>
      <c r="K46" s="362">
        <f t="shared" si="0"/>
        <v>0</v>
      </c>
      <c r="L46" s="162"/>
    </row>
    <row r="47" spans="2:12" ht="30" customHeight="1" x14ac:dyDescent="0.3">
      <c r="B47" s="33" t="str">
        <f t="shared" si="3"/>
        <v>LGen</v>
      </c>
      <c r="C47" s="1">
        <f>IF(ISTEXT(D47),MAX($C$4:$C46)+1,"")</f>
        <v>38</v>
      </c>
      <c r="D47" s="192" t="s">
        <v>9</v>
      </c>
      <c r="E47" s="39" t="s">
        <v>107</v>
      </c>
      <c r="F47" s="363" t="s">
        <v>43</v>
      </c>
      <c r="G47" s="358"/>
      <c r="H47" s="365"/>
      <c r="I47" s="369">
        <f t="shared" ref="I47:I118" si="10">VLOOKUP($D47,SpecData,2,FALSE)</f>
        <v>3</v>
      </c>
      <c r="J47" s="370">
        <f t="shared" ref="J47:J118" si="11">VLOOKUP($F47,AvailabilityData,2,FALSE)</f>
        <v>0</v>
      </c>
      <c r="K47" s="362">
        <f t="shared" si="0"/>
        <v>0</v>
      </c>
      <c r="L47" s="162"/>
    </row>
    <row r="48" spans="2:12" ht="30" customHeight="1" x14ac:dyDescent="0.3">
      <c r="B48" s="33" t="str">
        <f t="shared" si="3"/>
        <v>LGen</v>
      </c>
      <c r="C48" s="1">
        <f>IF(ISTEXT(D48),MAX($C$4:$C47)+1,"")</f>
        <v>39</v>
      </c>
      <c r="D48" s="192" t="s">
        <v>9</v>
      </c>
      <c r="E48" s="39" t="s">
        <v>108</v>
      </c>
      <c r="F48" s="357" t="s">
        <v>43</v>
      </c>
      <c r="G48" s="358"/>
      <c r="H48" s="365"/>
      <c r="I48" s="369">
        <f t="shared" si="10"/>
        <v>3</v>
      </c>
      <c r="J48" s="370">
        <f t="shared" si="11"/>
        <v>0</v>
      </c>
      <c r="K48" s="362">
        <f t="shared" si="0"/>
        <v>0</v>
      </c>
      <c r="L48" s="162"/>
    </row>
    <row r="49" spans="2:12" ht="30" customHeight="1" x14ac:dyDescent="0.3">
      <c r="B49" s="33" t="str">
        <f t="shared" si="3"/>
        <v>LGen</v>
      </c>
      <c r="C49" s="1">
        <f>IF(ISTEXT(D49),MAX($C$4:$C48)+1,"")</f>
        <v>40</v>
      </c>
      <c r="D49" s="192" t="s">
        <v>9</v>
      </c>
      <c r="E49" s="39" t="s">
        <v>109</v>
      </c>
      <c r="F49" s="363" t="s">
        <v>43</v>
      </c>
      <c r="G49" s="358"/>
      <c r="H49" s="365"/>
      <c r="I49" s="369">
        <f t="shared" si="10"/>
        <v>3</v>
      </c>
      <c r="J49" s="370">
        <f t="shared" si="11"/>
        <v>0</v>
      </c>
      <c r="K49" s="362">
        <f t="shared" si="0"/>
        <v>0</v>
      </c>
      <c r="L49" s="162"/>
    </row>
    <row r="50" spans="2:12" ht="30" customHeight="1" x14ac:dyDescent="0.3">
      <c r="B50" s="33" t="str">
        <f t="shared" ref="B50:B121" si="12">IF(C50="","",$B$4)</f>
        <v>LGen</v>
      </c>
      <c r="C50" s="1">
        <f>IF(ISTEXT(D50),MAX($C$4:$C49)+1,"")</f>
        <v>41</v>
      </c>
      <c r="D50" s="192" t="s">
        <v>9</v>
      </c>
      <c r="E50" s="39" t="s">
        <v>110</v>
      </c>
      <c r="F50" s="363" t="s">
        <v>43</v>
      </c>
      <c r="G50" s="358"/>
      <c r="H50" s="365"/>
      <c r="I50" s="369">
        <f t="shared" si="10"/>
        <v>3</v>
      </c>
      <c r="J50" s="370">
        <f t="shared" si="11"/>
        <v>0</v>
      </c>
      <c r="K50" s="362">
        <f t="shared" si="0"/>
        <v>0</v>
      </c>
      <c r="L50" s="162"/>
    </row>
    <row r="51" spans="2:12" ht="30" customHeight="1" x14ac:dyDescent="0.3">
      <c r="B51" s="33" t="str">
        <f t="shared" si="12"/>
        <v>LGen</v>
      </c>
      <c r="C51" s="1">
        <f>IF(ISTEXT(D51),MAX($C$4:$C50)+1,"")</f>
        <v>42</v>
      </c>
      <c r="D51" s="192" t="s">
        <v>9</v>
      </c>
      <c r="E51" s="39" t="s">
        <v>111</v>
      </c>
      <c r="F51" s="363" t="s">
        <v>43</v>
      </c>
      <c r="G51" s="358"/>
      <c r="H51" s="365"/>
      <c r="I51" s="369">
        <f t="shared" si="10"/>
        <v>3</v>
      </c>
      <c r="J51" s="370">
        <f t="shared" si="11"/>
        <v>0</v>
      </c>
      <c r="K51" s="362">
        <f t="shared" si="0"/>
        <v>0</v>
      </c>
      <c r="L51" s="162"/>
    </row>
    <row r="52" spans="2:12" ht="30" customHeight="1" x14ac:dyDescent="0.3">
      <c r="B52" s="33" t="str">
        <f t="shared" si="12"/>
        <v>LGen</v>
      </c>
      <c r="C52" s="1">
        <f>IF(ISTEXT(D52),MAX($C$4:$C51)+1,"")</f>
        <v>43</v>
      </c>
      <c r="D52" s="192" t="s">
        <v>10</v>
      </c>
      <c r="E52" s="39" t="s">
        <v>112</v>
      </c>
      <c r="F52" s="363" t="s">
        <v>43</v>
      </c>
      <c r="G52" s="358"/>
      <c r="H52" s="365"/>
      <c r="I52" s="369">
        <f t="shared" si="10"/>
        <v>2</v>
      </c>
      <c r="J52" s="370">
        <f t="shared" si="11"/>
        <v>0</v>
      </c>
      <c r="K52" s="362">
        <f t="shared" si="0"/>
        <v>0</v>
      </c>
      <c r="L52" s="162"/>
    </row>
    <row r="53" spans="2:12" ht="30" customHeight="1" x14ac:dyDescent="0.3">
      <c r="B53" s="33" t="str">
        <f t="shared" si="12"/>
        <v>LGen</v>
      </c>
      <c r="C53" s="1">
        <f>IF(ISTEXT(D53),MAX($C$4:$C52)+1,"")</f>
        <v>44</v>
      </c>
      <c r="D53" s="192" t="s">
        <v>9</v>
      </c>
      <c r="E53" s="39" t="s">
        <v>113</v>
      </c>
      <c r="F53" s="363" t="s">
        <v>43</v>
      </c>
      <c r="G53" s="358"/>
      <c r="H53" s="365"/>
      <c r="I53" s="369">
        <f t="shared" si="10"/>
        <v>3</v>
      </c>
      <c r="J53" s="370">
        <f t="shared" si="11"/>
        <v>0</v>
      </c>
      <c r="K53" s="362">
        <f t="shared" si="0"/>
        <v>0</v>
      </c>
      <c r="L53" s="162"/>
    </row>
    <row r="54" spans="2:12" ht="30" customHeight="1" x14ac:dyDescent="0.3">
      <c r="B54" s="33" t="str">
        <f t="shared" si="12"/>
        <v>LGen</v>
      </c>
      <c r="C54" s="1">
        <f>IF(ISTEXT(D54),MAX($C$4:$C53)+1,"")</f>
        <v>45</v>
      </c>
      <c r="D54" s="192" t="s">
        <v>9</v>
      </c>
      <c r="E54" s="39" t="s">
        <v>114</v>
      </c>
      <c r="F54" s="363" t="s">
        <v>43</v>
      </c>
      <c r="G54" s="358"/>
      <c r="H54" s="365"/>
      <c r="I54" s="369">
        <f t="shared" si="10"/>
        <v>3</v>
      </c>
      <c r="J54" s="370">
        <f t="shared" si="11"/>
        <v>0</v>
      </c>
      <c r="K54" s="362">
        <f t="shared" si="0"/>
        <v>0</v>
      </c>
      <c r="L54" s="162"/>
    </row>
    <row r="55" spans="2:12" ht="30" customHeight="1" x14ac:dyDescent="0.3">
      <c r="B55" s="33" t="str">
        <f t="shared" si="12"/>
        <v>LGen</v>
      </c>
      <c r="C55" s="1">
        <f>IF(ISTEXT(D55),MAX($C$4:$C54)+1,"")</f>
        <v>46</v>
      </c>
      <c r="D55" s="192" t="s">
        <v>9</v>
      </c>
      <c r="E55" s="39" t="s">
        <v>115</v>
      </c>
      <c r="F55" s="363" t="s">
        <v>43</v>
      </c>
      <c r="G55" s="358"/>
      <c r="H55" s="365"/>
      <c r="I55" s="369">
        <f t="shared" si="10"/>
        <v>3</v>
      </c>
      <c r="J55" s="370">
        <f t="shared" si="11"/>
        <v>0</v>
      </c>
      <c r="K55" s="362">
        <f t="shared" si="0"/>
        <v>0</v>
      </c>
      <c r="L55" s="162"/>
    </row>
    <row r="56" spans="2:12" ht="30" customHeight="1" x14ac:dyDescent="0.3">
      <c r="B56" s="33" t="str">
        <f t="shared" si="12"/>
        <v>LGen</v>
      </c>
      <c r="C56" s="1">
        <f>IF(ISTEXT(D56),MAX($C$4:$C55)+1,"")</f>
        <v>47</v>
      </c>
      <c r="D56" s="192" t="s">
        <v>9</v>
      </c>
      <c r="E56" s="39" t="s">
        <v>116</v>
      </c>
      <c r="F56" s="363" t="s">
        <v>43</v>
      </c>
      <c r="G56" s="358"/>
      <c r="H56" s="365"/>
      <c r="I56" s="369">
        <f t="shared" si="10"/>
        <v>3</v>
      </c>
      <c r="J56" s="370">
        <f t="shared" si="11"/>
        <v>0</v>
      </c>
      <c r="K56" s="362">
        <f t="shared" si="0"/>
        <v>0</v>
      </c>
      <c r="L56" s="162"/>
    </row>
    <row r="57" spans="2:12" ht="30" customHeight="1" x14ac:dyDescent="0.3">
      <c r="B57" s="33" t="str">
        <f t="shared" si="12"/>
        <v>LGen</v>
      </c>
      <c r="C57" s="1">
        <f>IF(ISTEXT(D57),MAX($C$4:$C56)+1,"")</f>
        <v>48</v>
      </c>
      <c r="D57" s="192" t="s">
        <v>9</v>
      </c>
      <c r="E57" s="39" t="s">
        <v>117</v>
      </c>
      <c r="F57" s="363" t="s">
        <v>43</v>
      </c>
      <c r="G57" s="358"/>
      <c r="H57" s="365"/>
      <c r="I57" s="369">
        <f t="shared" si="10"/>
        <v>3</v>
      </c>
      <c r="J57" s="370">
        <f t="shared" si="11"/>
        <v>0</v>
      </c>
      <c r="K57" s="362">
        <f t="shared" si="0"/>
        <v>0</v>
      </c>
      <c r="L57" s="162"/>
    </row>
    <row r="58" spans="2:12" ht="30" customHeight="1" x14ac:dyDescent="0.3">
      <c r="B58" s="33" t="str">
        <f t="shared" si="12"/>
        <v>LGen</v>
      </c>
      <c r="C58" s="1">
        <f>IF(ISTEXT(D58),MAX($C$4:$C57)+1,"")</f>
        <v>49</v>
      </c>
      <c r="D58" s="192" t="s">
        <v>9</v>
      </c>
      <c r="E58" s="39" t="s">
        <v>118</v>
      </c>
      <c r="F58" s="363" t="s">
        <v>43</v>
      </c>
      <c r="G58" s="358"/>
      <c r="H58" s="365"/>
      <c r="I58" s="369">
        <f t="shared" si="10"/>
        <v>3</v>
      </c>
      <c r="J58" s="370">
        <f t="shared" si="11"/>
        <v>0</v>
      </c>
      <c r="K58" s="362">
        <f t="shared" si="0"/>
        <v>0</v>
      </c>
      <c r="L58" s="162"/>
    </row>
    <row r="59" spans="2:12" ht="30" customHeight="1" x14ac:dyDescent="0.3">
      <c r="B59" s="33" t="str">
        <f t="shared" si="12"/>
        <v>LGen</v>
      </c>
      <c r="C59" s="1">
        <f>IF(ISTEXT(D59),MAX($C$4:$C58)+1,"")</f>
        <v>50</v>
      </c>
      <c r="D59" s="192" t="s">
        <v>9</v>
      </c>
      <c r="E59" s="39" t="s">
        <v>119</v>
      </c>
      <c r="F59" s="363" t="s">
        <v>43</v>
      </c>
      <c r="G59" s="358"/>
      <c r="H59" s="365"/>
      <c r="I59" s="369">
        <f t="shared" si="10"/>
        <v>3</v>
      </c>
      <c r="J59" s="370">
        <f t="shared" si="11"/>
        <v>0</v>
      </c>
      <c r="K59" s="362">
        <f t="shared" si="0"/>
        <v>0</v>
      </c>
      <c r="L59" s="162"/>
    </row>
    <row r="60" spans="2:12" ht="30" customHeight="1" x14ac:dyDescent="0.3">
      <c r="B60" s="33" t="str">
        <f t="shared" si="12"/>
        <v>LGen</v>
      </c>
      <c r="C60" s="1">
        <f>IF(ISTEXT(D60),MAX($C$4:$C59)+1,"")</f>
        <v>51</v>
      </c>
      <c r="D60" s="192" t="s">
        <v>9</v>
      </c>
      <c r="E60" s="39" t="s">
        <v>120</v>
      </c>
      <c r="F60" s="363" t="s">
        <v>43</v>
      </c>
      <c r="G60" s="358"/>
      <c r="H60" s="365"/>
      <c r="I60" s="369">
        <f t="shared" si="10"/>
        <v>3</v>
      </c>
      <c r="J60" s="370">
        <f t="shared" si="11"/>
        <v>0</v>
      </c>
      <c r="K60" s="362">
        <f t="shared" si="0"/>
        <v>0</v>
      </c>
      <c r="L60" s="162"/>
    </row>
    <row r="61" spans="2:12" ht="30" customHeight="1" x14ac:dyDescent="0.3">
      <c r="B61" s="33" t="str">
        <f t="shared" si="12"/>
        <v>LGen</v>
      </c>
      <c r="C61" s="1">
        <f>IF(ISTEXT(D61),MAX($C$4:$C60)+1,"")</f>
        <v>52</v>
      </c>
      <c r="D61" s="192" t="s">
        <v>9</v>
      </c>
      <c r="E61" s="39" t="s">
        <v>121</v>
      </c>
      <c r="F61" s="363" t="s">
        <v>43</v>
      </c>
      <c r="G61" s="358"/>
      <c r="H61" s="365"/>
      <c r="I61" s="369">
        <f t="shared" si="10"/>
        <v>3</v>
      </c>
      <c r="J61" s="370">
        <f t="shared" si="11"/>
        <v>0</v>
      </c>
      <c r="K61" s="362">
        <f t="shared" si="0"/>
        <v>0</v>
      </c>
      <c r="L61" s="162"/>
    </row>
    <row r="62" spans="2:12" ht="30" customHeight="1" x14ac:dyDescent="0.3">
      <c r="B62" s="33" t="str">
        <f t="shared" si="12"/>
        <v>LGen</v>
      </c>
      <c r="C62" s="1">
        <f>IF(ISTEXT(D62),MAX($C$4:$C61)+1,"")</f>
        <v>53</v>
      </c>
      <c r="D62" s="192" t="s">
        <v>9</v>
      </c>
      <c r="E62" s="45" t="s">
        <v>122</v>
      </c>
      <c r="F62" s="363" t="s">
        <v>43</v>
      </c>
      <c r="G62" s="358"/>
      <c r="H62" s="365"/>
      <c r="I62" s="369">
        <f t="shared" si="10"/>
        <v>3</v>
      </c>
      <c r="J62" s="370">
        <f t="shared" si="11"/>
        <v>0</v>
      </c>
      <c r="K62" s="362">
        <f t="shared" si="0"/>
        <v>0</v>
      </c>
      <c r="L62" s="162"/>
    </row>
    <row r="63" spans="2:12" ht="30" customHeight="1" x14ac:dyDescent="0.3">
      <c r="B63" s="35"/>
      <c r="C63" s="35" t="str">
        <f>IF(ISTEXT(D63),MAX($C$7:$C62)+1,"")</f>
        <v/>
      </c>
      <c r="D63" s="2"/>
      <c r="E63" s="204" t="s">
        <v>123</v>
      </c>
      <c r="F63" s="86"/>
      <c r="G63" s="28"/>
      <c r="H63" s="28"/>
      <c r="I63" s="28"/>
      <c r="J63" s="28"/>
      <c r="K63" s="362"/>
      <c r="L63" s="28"/>
    </row>
    <row r="64" spans="2:12" ht="30" customHeight="1" x14ac:dyDescent="0.3">
      <c r="B64" s="33" t="str">
        <f t="shared" si="12"/>
        <v>LGen</v>
      </c>
      <c r="C64" s="1">
        <f>IF(ISTEXT(D64),MAX($C$4:$C62)+1,"")</f>
        <v>54</v>
      </c>
      <c r="D64" s="192" t="s">
        <v>9</v>
      </c>
      <c r="E64" s="41" t="s">
        <v>124</v>
      </c>
      <c r="F64" s="363" t="s">
        <v>43</v>
      </c>
      <c r="G64" s="358"/>
      <c r="H64" s="365"/>
      <c r="I64" s="369">
        <f t="shared" si="10"/>
        <v>3</v>
      </c>
      <c r="J64" s="370">
        <f t="shared" si="11"/>
        <v>0</v>
      </c>
      <c r="K64" s="362">
        <f t="shared" si="0"/>
        <v>0</v>
      </c>
      <c r="L64" s="162"/>
    </row>
    <row r="65" spans="2:12" ht="30" customHeight="1" x14ac:dyDescent="0.3">
      <c r="B65" s="33" t="str">
        <f t="shared" si="12"/>
        <v>LGen</v>
      </c>
      <c r="C65" s="1">
        <f>IF(ISTEXT(D65),MAX($C$4:$C64)+1,"")</f>
        <v>55</v>
      </c>
      <c r="D65" s="192" t="s">
        <v>11</v>
      </c>
      <c r="E65" s="39" t="s">
        <v>125</v>
      </c>
      <c r="F65" s="363" t="s">
        <v>43</v>
      </c>
      <c r="G65" s="358"/>
      <c r="H65" s="365"/>
      <c r="I65" s="369">
        <f t="shared" si="10"/>
        <v>1</v>
      </c>
      <c r="J65" s="370">
        <f t="shared" si="11"/>
        <v>0</v>
      </c>
      <c r="K65" s="362">
        <f t="shared" si="0"/>
        <v>0</v>
      </c>
      <c r="L65" s="162"/>
    </row>
    <row r="66" spans="2:12" ht="30" customHeight="1" x14ac:dyDescent="0.3">
      <c r="B66" s="33" t="str">
        <f t="shared" si="12"/>
        <v>LGen</v>
      </c>
      <c r="C66" s="1">
        <f>IF(ISTEXT(D66),MAX($C$4:$C65)+1,"")</f>
        <v>56</v>
      </c>
      <c r="D66" s="192" t="s">
        <v>9</v>
      </c>
      <c r="E66" s="39" t="s">
        <v>126</v>
      </c>
      <c r="F66" s="363" t="s">
        <v>43</v>
      </c>
      <c r="G66" s="358"/>
      <c r="H66" s="365"/>
      <c r="I66" s="369">
        <f t="shared" si="10"/>
        <v>3</v>
      </c>
      <c r="J66" s="370">
        <f t="shared" si="11"/>
        <v>0</v>
      </c>
      <c r="K66" s="362">
        <f t="shared" si="0"/>
        <v>0</v>
      </c>
      <c r="L66" s="162"/>
    </row>
    <row r="67" spans="2:12" ht="30" customHeight="1" x14ac:dyDescent="0.3">
      <c r="B67" s="33" t="str">
        <f t="shared" si="12"/>
        <v>LGen</v>
      </c>
      <c r="C67" s="1">
        <f>IF(ISTEXT(D67),MAX($C$4:$C66)+1,"")</f>
        <v>57</v>
      </c>
      <c r="D67" s="192" t="s">
        <v>9</v>
      </c>
      <c r="E67" s="39" t="s">
        <v>127</v>
      </c>
      <c r="F67" s="363" t="s">
        <v>43</v>
      </c>
      <c r="G67" s="358"/>
      <c r="H67" s="365"/>
      <c r="I67" s="369">
        <f t="shared" si="10"/>
        <v>3</v>
      </c>
      <c r="J67" s="370">
        <f t="shared" si="11"/>
        <v>0</v>
      </c>
      <c r="K67" s="362">
        <f t="shared" si="0"/>
        <v>0</v>
      </c>
      <c r="L67" s="162"/>
    </row>
    <row r="68" spans="2:12" ht="30" customHeight="1" x14ac:dyDescent="0.3">
      <c r="B68" s="33" t="str">
        <f t="shared" si="12"/>
        <v>LGen</v>
      </c>
      <c r="C68" s="1">
        <f>IF(ISTEXT(D68),MAX($C$4:$C67)+1,"")</f>
        <v>58</v>
      </c>
      <c r="D68" s="192" t="s">
        <v>9</v>
      </c>
      <c r="E68" s="45" t="s">
        <v>128</v>
      </c>
      <c r="F68" s="363" t="s">
        <v>43</v>
      </c>
      <c r="G68" s="358"/>
      <c r="H68" s="365"/>
      <c r="I68" s="369">
        <f t="shared" si="10"/>
        <v>3</v>
      </c>
      <c r="J68" s="370">
        <f t="shared" si="11"/>
        <v>0</v>
      </c>
      <c r="K68" s="362">
        <f t="shared" si="0"/>
        <v>0</v>
      </c>
      <c r="L68" s="162"/>
    </row>
    <row r="69" spans="2:12" ht="30" customHeight="1" x14ac:dyDescent="0.3">
      <c r="B69" s="35"/>
      <c r="C69" s="35" t="str">
        <f>IF(ISTEXT(D69),MAX($C$7:$C68)+1,"")</f>
        <v/>
      </c>
      <c r="D69" s="2"/>
      <c r="E69" s="204" t="s">
        <v>129</v>
      </c>
      <c r="F69" s="86"/>
      <c r="G69" s="28"/>
      <c r="H69" s="28"/>
      <c r="I69" s="28"/>
      <c r="J69" s="28"/>
      <c r="K69" s="362"/>
      <c r="L69" s="28"/>
    </row>
    <row r="70" spans="2:12" ht="30" customHeight="1" x14ac:dyDescent="0.3">
      <c r="B70" s="33" t="str">
        <f t="shared" si="12"/>
        <v>LGen</v>
      </c>
      <c r="C70" s="1">
        <f>IF(ISTEXT(D70),MAX($C$4:$C68)+1,"")</f>
        <v>59</v>
      </c>
      <c r="D70" s="192" t="s">
        <v>9</v>
      </c>
      <c r="E70" s="39" t="s">
        <v>118</v>
      </c>
      <c r="F70" s="363" t="s">
        <v>43</v>
      </c>
      <c r="G70" s="358"/>
      <c r="H70" s="365"/>
      <c r="I70" s="369">
        <f t="shared" si="10"/>
        <v>3</v>
      </c>
      <c r="J70" s="370">
        <f t="shared" si="11"/>
        <v>0</v>
      </c>
      <c r="K70" s="362">
        <f t="shared" ref="K70:K132" si="13">I70*J70</f>
        <v>0</v>
      </c>
      <c r="L70" s="162"/>
    </row>
    <row r="71" spans="2:12" ht="30" customHeight="1" x14ac:dyDescent="0.3">
      <c r="B71" s="33" t="str">
        <f t="shared" si="12"/>
        <v>LGen</v>
      </c>
      <c r="C71" s="1">
        <f>IF(ISTEXT(D71),MAX($C$4:$C70)+1,"")</f>
        <v>60</v>
      </c>
      <c r="D71" s="192" t="s">
        <v>9</v>
      </c>
      <c r="E71" s="39" t="s">
        <v>130</v>
      </c>
      <c r="F71" s="363" t="s">
        <v>43</v>
      </c>
      <c r="G71" s="358"/>
      <c r="H71" s="365"/>
      <c r="I71" s="369">
        <f t="shared" si="10"/>
        <v>3</v>
      </c>
      <c r="J71" s="370">
        <f t="shared" si="11"/>
        <v>0</v>
      </c>
      <c r="K71" s="362">
        <f t="shared" si="13"/>
        <v>0</v>
      </c>
      <c r="L71" s="162"/>
    </row>
    <row r="72" spans="2:12" ht="30" customHeight="1" x14ac:dyDescent="0.3">
      <c r="B72" s="33" t="str">
        <f t="shared" si="12"/>
        <v>LGen</v>
      </c>
      <c r="C72" s="1">
        <f>IF(ISTEXT(D72),MAX($C$4:$C71)+1,"")</f>
        <v>61</v>
      </c>
      <c r="D72" s="192" t="s">
        <v>9</v>
      </c>
      <c r="E72" s="39" t="s">
        <v>131</v>
      </c>
      <c r="F72" s="363" t="s">
        <v>43</v>
      </c>
      <c r="G72" s="358"/>
      <c r="H72" s="365"/>
      <c r="I72" s="369">
        <f t="shared" si="10"/>
        <v>3</v>
      </c>
      <c r="J72" s="370">
        <f t="shared" si="11"/>
        <v>0</v>
      </c>
      <c r="K72" s="362">
        <f t="shared" si="13"/>
        <v>0</v>
      </c>
      <c r="L72" s="162"/>
    </row>
    <row r="73" spans="2:12" ht="30" customHeight="1" x14ac:dyDescent="0.3">
      <c r="B73" s="33" t="str">
        <f t="shared" si="12"/>
        <v>LGen</v>
      </c>
      <c r="C73" s="1">
        <f>IF(ISTEXT(D73),MAX($C$4:$C72)+1,"")</f>
        <v>62</v>
      </c>
      <c r="D73" s="192" t="s">
        <v>9</v>
      </c>
      <c r="E73" s="39" t="s">
        <v>132</v>
      </c>
      <c r="F73" s="363" t="s">
        <v>43</v>
      </c>
      <c r="G73" s="358"/>
      <c r="H73" s="365"/>
      <c r="I73" s="369">
        <f t="shared" si="10"/>
        <v>3</v>
      </c>
      <c r="J73" s="370">
        <f t="shared" si="11"/>
        <v>0</v>
      </c>
      <c r="K73" s="362">
        <f t="shared" si="13"/>
        <v>0</v>
      </c>
      <c r="L73" s="162"/>
    </row>
    <row r="74" spans="2:12" ht="30" customHeight="1" x14ac:dyDescent="0.3">
      <c r="B74" s="33" t="str">
        <f t="shared" si="12"/>
        <v>LGen</v>
      </c>
      <c r="C74" s="1">
        <f>IF(ISTEXT(D74),MAX($C$4:$C73)+1,"")</f>
        <v>63</v>
      </c>
      <c r="D74" s="192" t="s">
        <v>9</v>
      </c>
      <c r="E74" s="39" t="s">
        <v>133</v>
      </c>
      <c r="F74" s="363" t="s">
        <v>43</v>
      </c>
      <c r="G74" s="358"/>
      <c r="H74" s="365"/>
      <c r="I74" s="369">
        <f t="shared" si="10"/>
        <v>3</v>
      </c>
      <c r="J74" s="370">
        <f t="shared" si="11"/>
        <v>0</v>
      </c>
      <c r="K74" s="362">
        <f t="shared" si="13"/>
        <v>0</v>
      </c>
      <c r="L74" s="162"/>
    </row>
    <row r="75" spans="2:12" ht="30" customHeight="1" x14ac:dyDescent="0.3">
      <c r="B75" s="33" t="str">
        <f t="shared" si="12"/>
        <v>LGen</v>
      </c>
      <c r="C75" s="1">
        <f>IF(ISTEXT(D75),MAX($C$4:$C74)+1,"")</f>
        <v>64</v>
      </c>
      <c r="D75" s="192" t="s">
        <v>9</v>
      </c>
      <c r="E75" s="39" t="s">
        <v>134</v>
      </c>
      <c r="F75" s="363" t="s">
        <v>43</v>
      </c>
      <c r="G75" s="358"/>
      <c r="H75" s="365"/>
      <c r="I75" s="369">
        <f t="shared" si="10"/>
        <v>3</v>
      </c>
      <c r="J75" s="370">
        <f t="shared" si="11"/>
        <v>0</v>
      </c>
      <c r="K75" s="362">
        <f t="shared" si="13"/>
        <v>0</v>
      </c>
      <c r="L75" s="162"/>
    </row>
    <row r="76" spans="2:12" ht="30" customHeight="1" x14ac:dyDescent="0.3">
      <c r="B76" s="33" t="str">
        <f t="shared" si="12"/>
        <v>LGen</v>
      </c>
      <c r="C76" s="1">
        <f>IF(ISTEXT(D76),MAX($C$4:$C75)+1,"")</f>
        <v>65</v>
      </c>
      <c r="D76" s="192" t="s">
        <v>9</v>
      </c>
      <c r="E76" s="39" t="s">
        <v>135</v>
      </c>
      <c r="F76" s="363" t="s">
        <v>43</v>
      </c>
      <c r="G76" s="358"/>
      <c r="H76" s="365"/>
      <c r="I76" s="369">
        <f t="shared" si="10"/>
        <v>3</v>
      </c>
      <c r="J76" s="370">
        <f t="shared" si="11"/>
        <v>0</v>
      </c>
      <c r="K76" s="362">
        <f t="shared" si="13"/>
        <v>0</v>
      </c>
      <c r="L76" s="162"/>
    </row>
    <row r="77" spans="2:12" ht="30" customHeight="1" x14ac:dyDescent="0.3">
      <c r="B77" s="33" t="str">
        <f t="shared" si="12"/>
        <v>LGen</v>
      </c>
      <c r="C77" s="1">
        <f>IF(ISTEXT(D77),MAX($C$4:$C76)+1,"")</f>
        <v>66</v>
      </c>
      <c r="D77" s="192" t="s">
        <v>9</v>
      </c>
      <c r="E77" s="39" t="s">
        <v>136</v>
      </c>
      <c r="F77" s="363" t="s">
        <v>43</v>
      </c>
      <c r="G77" s="358"/>
      <c r="H77" s="365"/>
      <c r="I77" s="369">
        <f t="shared" si="10"/>
        <v>3</v>
      </c>
      <c r="J77" s="370">
        <f t="shared" si="11"/>
        <v>0</v>
      </c>
      <c r="K77" s="362">
        <f t="shared" si="13"/>
        <v>0</v>
      </c>
      <c r="L77" s="162"/>
    </row>
    <row r="78" spans="2:12" ht="30" customHeight="1" x14ac:dyDescent="0.3">
      <c r="B78" s="33" t="str">
        <f t="shared" si="12"/>
        <v>LGen</v>
      </c>
      <c r="C78" s="1">
        <f>IF(ISTEXT(D78),MAX($C$4:$C77)+1,"")</f>
        <v>67</v>
      </c>
      <c r="D78" s="192" t="s">
        <v>9</v>
      </c>
      <c r="E78" s="39" t="s">
        <v>137</v>
      </c>
      <c r="F78" s="363" t="s">
        <v>43</v>
      </c>
      <c r="G78" s="358"/>
      <c r="H78" s="365"/>
      <c r="I78" s="369">
        <f t="shared" si="10"/>
        <v>3</v>
      </c>
      <c r="J78" s="370">
        <f t="shared" si="11"/>
        <v>0</v>
      </c>
      <c r="K78" s="362">
        <f t="shared" si="13"/>
        <v>0</v>
      </c>
      <c r="L78" s="162"/>
    </row>
    <row r="79" spans="2:12" ht="55.2" x14ac:dyDescent="0.3">
      <c r="B79" s="33" t="str">
        <f t="shared" si="12"/>
        <v>LGen</v>
      </c>
      <c r="C79" s="1">
        <f>IF(ISTEXT(D79),MAX($C$4:$C78)+1,"")</f>
        <v>68</v>
      </c>
      <c r="D79" s="192" t="s">
        <v>9</v>
      </c>
      <c r="E79" s="40" t="s">
        <v>138</v>
      </c>
      <c r="F79" s="363" t="s">
        <v>43</v>
      </c>
      <c r="G79" s="358"/>
      <c r="H79" s="365"/>
      <c r="I79" s="369">
        <f t="shared" si="10"/>
        <v>3</v>
      </c>
      <c r="J79" s="370">
        <f t="shared" si="11"/>
        <v>0</v>
      </c>
      <c r="K79" s="362">
        <f t="shared" si="13"/>
        <v>0</v>
      </c>
      <c r="L79" s="162"/>
    </row>
    <row r="80" spans="2:12" ht="30" customHeight="1" x14ac:dyDescent="0.3">
      <c r="B80" s="33" t="str">
        <f t="shared" si="12"/>
        <v>LGen</v>
      </c>
      <c r="C80" s="1">
        <f>IF(ISTEXT(D80),MAX($C$4:$C79)+1,"")</f>
        <v>69</v>
      </c>
      <c r="D80" s="192" t="s">
        <v>9</v>
      </c>
      <c r="E80" s="40" t="s">
        <v>139</v>
      </c>
      <c r="F80" s="363" t="s">
        <v>43</v>
      </c>
      <c r="G80" s="358"/>
      <c r="H80" s="365"/>
      <c r="I80" s="369">
        <f t="shared" si="10"/>
        <v>3</v>
      </c>
      <c r="J80" s="370">
        <f t="shared" si="11"/>
        <v>0</v>
      </c>
      <c r="K80" s="362">
        <f t="shared" si="13"/>
        <v>0</v>
      </c>
      <c r="L80" s="162"/>
    </row>
    <row r="81" spans="2:12" ht="30" customHeight="1" x14ac:dyDescent="0.3">
      <c r="B81" s="33" t="str">
        <f t="shared" si="12"/>
        <v>LGen</v>
      </c>
      <c r="C81" s="1">
        <f>IF(ISTEXT(D81),MAX($C$4:$C80)+1,"")</f>
        <v>70</v>
      </c>
      <c r="D81" s="192" t="s">
        <v>9</v>
      </c>
      <c r="E81" s="40" t="s">
        <v>140</v>
      </c>
      <c r="F81" s="363" t="s">
        <v>43</v>
      </c>
      <c r="G81" s="358"/>
      <c r="H81" s="365"/>
      <c r="I81" s="369">
        <f t="shared" si="10"/>
        <v>3</v>
      </c>
      <c r="J81" s="370">
        <f t="shared" si="11"/>
        <v>0</v>
      </c>
      <c r="K81" s="362">
        <f t="shared" si="13"/>
        <v>0</v>
      </c>
      <c r="L81" s="162"/>
    </row>
    <row r="82" spans="2:12" ht="30" customHeight="1" x14ac:dyDescent="0.3">
      <c r="B82" s="33" t="str">
        <f t="shared" si="12"/>
        <v>LGen</v>
      </c>
      <c r="C82" s="1">
        <f>IF(ISTEXT(D82),MAX($C$4:$C81)+1,"")</f>
        <v>71</v>
      </c>
      <c r="D82" s="192" t="s">
        <v>9</v>
      </c>
      <c r="E82" s="40" t="s">
        <v>141</v>
      </c>
      <c r="F82" s="363" t="s">
        <v>43</v>
      </c>
      <c r="G82" s="358"/>
      <c r="H82" s="365"/>
      <c r="I82" s="369">
        <f t="shared" si="10"/>
        <v>3</v>
      </c>
      <c r="J82" s="370">
        <f t="shared" si="11"/>
        <v>0</v>
      </c>
      <c r="K82" s="362">
        <f t="shared" si="13"/>
        <v>0</v>
      </c>
      <c r="L82" s="162"/>
    </row>
    <row r="83" spans="2:12" ht="30" customHeight="1" x14ac:dyDescent="0.3">
      <c r="B83" s="33" t="str">
        <f t="shared" si="12"/>
        <v>LGen</v>
      </c>
      <c r="C83" s="1">
        <f>IF(ISTEXT(D83),MAX($C$4:$C82)+1,"")</f>
        <v>72</v>
      </c>
      <c r="D83" s="192" t="s">
        <v>9</v>
      </c>
      <c r="E83" s="37" t="s">
        <v>142</v>
      </c>
      <c r="F83" s="363" t="s">
        <v>43</v>
      </c>
      <c r="G83" s="358"/>
      <c r="H83" s="365"/>
      <c r="I83" s="369">
        <f t="shared" si="10"/>
        <v>3</v>
      </c>
      <c r="J83" s="370">
        <f t="shared" si="11"/>
        <v>0</v>
      </c>
      <c r="K83" s="362">
        <f t="shared" si="13"/>
        <v>0</v>
      </c>
      <c r="L83" s="162"/>
    </row>
    <row r="84" spans="2:12" ht="30" customHeight="1" x14ac:dyDescent="0.3">
      <c r="B84" s="35"/>
      <c r="C84" s="35" t="str">
        <f>IF(ISTEXT(D84),MAX($C$7:$C83)+1,"")</f>
        <v/>
      </c>
      <c r="D84" s="2"/>
      <c r="E84" s="38" t="s">
        <v>143</v>
      </c>
      <c r="F84" s="86"/>
      <c r="G84" s="28"/>
      <c r="H84" s="28"/>
      <c r="I84" s="28"/>
      <c r="J84" s="28"/>
      <c r="K84" s="362"/>
      <c r="L84" s="28"/>
    </row>
    <row r="85" spans="2:12" ht="30" customHeight="1" x14ac:dyDescent="0.3">
      <c r="B85" s="33" t="str">
        <f t="shared" si="12"/>
        <v>LGen</v>
      </c>
      <c r="C85" s="1">
        <f>IF(ISTEXT(D85),MAX($C$4:$C83)+1,"")</f>
        <v>73</v>
      </c>
      <c r="D85" s="192" t="s">
        <v>9</v>
      </c>
      <c r="E85" s="41" t="s">
        <v>144</v>
      </c>
      <c r="F85" s="363" t="s">
        <v>43</v>
      </c>
      <c r="G85" s="358"/>
      <c r="H85" s="365"/>
      <c r="I85" s="369">
        <f t="shared" si="10"/>
        <v>3</v>
      </c>
      <c r="J85" s="370">
        <f t="shared" si="11"/>
        <v>0</v>
      </c>
      <c r="K85" s="362">
        <f t="shared" si="13"/>
        <v>0</v>
      </c>
      <c r="L85" s="162"/>
    </row>
    <row r="86" spans="2:12" ht="30" customHeight="1" x14ac:dyDescent="0.3">
      <c r="B86" s="33" t="str">
        <f t="shared" si="12"/>
        <v>LGen</v>
      </c>
      <c r="C86" s="1">
        <f>IF(ISTEXT(D86),MAX($C$4:$C85)+1,"")</f>
        <v>74</v>
      </c>
      <c r="D86" s="192" t="s">
        <v>9</v>
      </c>
      <c r="E86" s="39" t="s">
        <v>145</v>
      </c>
      <c r="F86" s="363" t="s">
        <v>43</v>
      </c>
      <c r="G86" s="358"/>
      <c r="H86" s="365"/>
      <c r="I86" s="369">
        <f t="shared" si="10"/>
        <v>3</v>
      </c>
      <c r="J86" s="370">
        <f t="shared" si="11"/>
        <v>0</v>
      </c>
      <c r="K86" s="362">
        <f t="shared" si="13"/>
        <v>0</v>
      </c>
      <c r="L86" s="162"/>
    </row>
    <row r="87" spans="2:12" ht="30" customHeight="1" x14ac:dyDescent="0.3">
      <c r="B87" s="33" t="str">
        <f t="shared" si="12"/>
        <v>LGen</v>
      </c>
      <c r="C87" s="1">
        <f>IF(ISTEXT(D87),MAX($C$4:$C86)+1,"")</f>
        <v>75</v>
      </c>
      <c r="D87" s="192" t="s">
        <v>9</v>
      </c>
      <c r="E87" s="39" t="s">
        <v>146</v>
      </c>
      <c r="F87" s="363" t="s">
        <v>43</v>
      </c>
      <c r="G87" s="358"/>
      <c r="H87" s="365"/>
      <c r="I87" s="369">
        <f t="shared" si="10"/>
        <v>3</v>
      </c>
      <c r="J87" s="370">
        <f t="shared" si="11"/>
        <v>0</v>
      </c>
      <c r="K87" s="362">
        <f t="shared" si="13"/>
        <v>0</v>
      </c>
      <c r="L87" s="162"/>
    </row>
    <row r="88" spans="2:12" ht="30" customHeight="1" x14ac:dyDescent="0.3">
      <c r="B88" s="33" t="str">
        <f t="shared" si="12"/>
        <v>LGen</v>
      </c>
      <c r="C88" s="1">
        <f>IF(ISTEXT(D88),MAX($C$4:$C87)+1,"")</f>
        <v>76</v>
      </c>
      <c r="D88" s="192" t="s">
        <v>9</v>
      </c>
      <c r="E88" s="39" t="s">
        <v>147</v>
      </c>
      <c r="F88" s="363" t="s">
        <v>43</v>
      </c>
      <c r="G88" s="358"/>
      <c r="H88" s="365"/>
      <c r="I88" s="369">
        <f t="shared" si="10"/>
        <v>3</v>
      </c>
      <c r="J88" s="370">
        <f t="shared" si="11"/>
        <v>0</v>
      </c>
      <c r="K88" s="362">
        <f t="shared" si="13"/>
        <v>0</v>
      </c>
      <c r="L88" s="162"/>
    </row>
    <row r="89" spans="2:12" ht="30" customHeight="1" x14ac:dyDescent="0.3">
      <c r="B89" s="33" t="str">
        <f t="shared" si="12"/>
        <v>LGen</v>
      </c>
      <c r="C89" s="1">
        <f>IF(ISTEXT(D89),MAX($C$4:$C88)+1,"")</f>
        <v>77</v>
      </c>
      <c r="D89" s="192" t="s">
        <v>9</v>
      </c>
      <c r="E89" s="39" t="s">
        <v>148</v>
      </c>
      <c r="F89" s="363" t="s">
        <v>43</v>
      </c>
      <c r="G89" s="358"/>
      <c r="H89" s="365"/>
      <c r="I89" s="369">
        <f t="shared" si="10"/>
        <v>3</v>
      </c>
      <c r="J89" s="370">
        <f t="shared" si="11"/>
        <v>0</v>
      </c>
      <c r="K89" s="362">
        <f t="shared" si="13"/>
        <v>0</v>
      </c>
      <c r="L89" s="162"/>
    </row>
    <row r="90" spans="2:12" ht="30" customHeight="1" x14ac:dyDescent="0.3">
      <c r="B90" s="33" t="str">
        <f t="shared" si="12"/>
        <v>LGen</v>
      </c>
      <c r="C90" s="1">
        <f>IF(ISTEXT(D90),MAX($C$4:$C89)+1,"")</f>
        <v>78</v>
      </c>
      <c r="D90" s="192" t="s">
        <v>9</v>
      </c>
      <c r="E90" s="39" t="s">
        <v>149</v>
      </c>
      <c r="F90" s="363" t="s">
        <v>43</v>
      </c>
      <c r="G90" s="358"/>
      <c r="H90" s="365"/>
      <c r="I90" s="369">
        <f t="shared" si="10"/>
        <v>3</v>
      </c>
      <c r="J90" s="370">
        <f t="shared" si="11"/>
        <v>0</v>
      </c>
      <c r="K90" s="362">
        <f t="shared" si="13"/>
        <v>0</v>
      </c>
      <c r="L90" s="162"/>
    </row>
    <row r="91" spans="2:12" ht="30" customHeight="1" x14ac:dyDescent="0.3">
      <c r="B91" s="33" t="str">
        <f t="shared" si="12"/>
        <v>LGen</v>
      </c>
      <c r="C91" s="1">
        <f>IF(ISTEXT(D91),MAX($C$4:$C90)+1,"")</f>
        <v>79</v>
      </c>
      <c r="D91" s="192" t="s">
        <v>2448</v>
      </c>
      <c r="E91" s="205" t="s">
        <v>2449</v>
      </c>
      <c r="F91" s="363" t="s">
        <v>43</v>
      </c>
      <c r="G91" s="358"/>
      <c r="H91" s="365"/>
      <c r="I91" s="369">
        <f>VLOOKUP($D91,SpecData,2,FALSE)</f>
        <v>3</v>
      </c>
      <c r="J91" s="370">
        <f>VLOOKUP($F91,AvailabilityData,2,FALSE)</f>
        <v>0</v>
      </c>
      <c r="K91" s="362">
        <f t="shared" si="13"/>
        <v>0</v>
      </c>
      <c r="L91" s="177"/>
    </row>
    <row r="92" spans="2:12" ht="30" customHeight="1" x14ac:dyDescent="0.3">
      <c r="B92" s="33" t="str">
        <f t="shared" si="12"/>
        <v>LGen</v>
      </c>
      <c r="C92" s="1">
        <f>IF(ISTEXT(D92),MAX($C$4:$C91)+1,"")</f>
        <v>80</v>
      </c>
      <c r="D92" s="192" t="s">
        <v>9</v>
      </c>
      <c r="E92" s="205" t="s">
        <v>2450</v>
      </c>
      <c r="F92" s="363" t="s">
        <v>43</v>
      </c>
      <c r="G92" s="358"/>
      <c r="H92" s="365"/>
      <c r="I92" s="369">
        <f>VLOOKUP($D92,SpecData,2,FALSE)</f>
        <v>3</v>
      </c>
      <c r="J92" s="370">
        <f>VLOOKUP($F92,AvailabilityData,2,FALSE)</f>
        <v>0</v>
      </c>
      <c r="K92" s="362">
        <f t="shared" si="13"/>
        <v>0</v>
      </c>
      <c r="L92" s="177"/>
    </row>
    <row r="93" spans="2:12" ht="27" customHeight="1" x14ac:dyDescent="0.3">
      <c r="B93" s="33" t="str">
        <f t="shared" si="12"/>
        <v>LGen</v>
      </c>
      <c r="C93" s="1">
        <f>IF(ISTEXT(D93),MAX($C$4:$C92)+1,"")</f>
        <v>81</v>
      </c>
      <c r="D93" s="192" t="s">
        <v>9</v>
      </c>
      <c r="E93" s="205" t="s">
        <v>2451</v>
      </c>
      <c r="F93" s="363" t="s">
        <v>43</v>
      </c>
      <c r="G93" s="358"/>
      <c r="H93" s="365"/>
      <c r="I93" s="369">
        <f>VLOOKUP($D93,SpecData,2,FALSE)</f>
        <v>3</v>
      </c>
      <c r="J93" s="370">
        <f>VLOOKUP($F93,AvailabilityData,2,FALSE)</f>
        <v>0</v>
      </c>
      <c r="K93" s="362">
        <f t="shared" si="13"/>
        <v>0</v>
      </c>
      <c r="L93" s="177"/>
    </row>
    <row r="94" spans="2:12" ht="28.8" x14ac:dyDescent="0.3">
      <c r="B94" s="33" t="str">
        <f t="shared" si="12"/>
        <v>LGen</v>
      </c>
      <c r="C94" s="1">
        <f>IF(ISTEXT(D94),MAX($C$4:$C93)+1,"")</f>
        <v>82</v>
      </c>
      <c r="D94" s="192" t="s">
        <v>9</v>
      </c>
      <c r="E94" s="206" t="s">
        <v>150</v>
      </c>
      <c r="F94" s="363" t="s">
        <v>43</v>
      </c>
      <c r="G94" s="358"/>
      <c r="H94" s="365"/>
      <c r="I94" s="369">
        <f t="shared" si="10"/>
        <v>3</v>
      </c>
      <c r="J94" s="370">
        <f t="shared" si="11"/>
        <v>0</v>
      </c>
      <c r="K94" s="362">
        <f t="shared" si="13"/>
        <v>0</v>
      </c>
      <c r="L94" s="162"/>
    </row>
    <row r="95" spans="2:12" ht="30" customHeight="1" x14ac:dyDescent="0.3">
      <c r="B95" s="33" t="str">
        <f t="shared" si="12"/>
        <v>LGen</v>
      </c>
      <c r="C95" s="1">
        <f>IF(ISTEXT(D95),MAX($C$4:$C94)+1,"")</f>
        <v>83</v>
      </c>
      <c r="D95" s="192" t="s">
        <v>9</v>
      </c>
      <c r="E95" s="36" t="s">
        <v>151</v>
      </c>
      <c r="F95" s="363" t="s">
        <v>43</v>
      </c>
      <c r="G95" s="358"/>
      <c r="H95" s="365"/>
      <c r="I95" s="369">
        <f t="shared" si="10"/>
        <v>3</v>
      </c>
      <c r="J95" s="370">
        <f t="shared" si="11"/>
        <v>0</v>
      </c>
      <c r="K95" s="362">
        <f t="shared" si="13"/>
        <v>0</v>
      </c>
      <c r="L95" s="162"/>
    </row>
    <row r="96" spans="2:12" ht="30" customHeight="1" x14ac:dyDescent="0.3">
      <c r="B96" s="43" t="s">
        <v>152</v>
      </c>
      <c r="C96" s="35" t="str">
        <f>IF(ISTEXT(D96),MAX($C$7:$C95)+1,"")</f>
        <v/>
      </c>
      <c r="D96" s="2"/>
      <c r="E96" s="38"/>
      <c r="F96" s="86"/>
      <c r="G96" s="28"/>
      <c r="H96" s="28"/>
      <c r="I96" s="28"/>
      <c r="J96" s="28"/>
      <c r="K96" s="362"/>
      <c r="L96" s="28"/>
    </row>
    <row r="97" spans="2:12" ht="57.45" customHeight="1" x14ac:dyDescent="0.3">
      <c r="B97" s="33" t="str">
        <f t="shared" si="12"/>
        <v>LGen</v>
      </c>
      <c r="C97" s="1">
        <f>IF(ISTEXT(D97),MAX($C$4:$C95)+1,"")</f>
        <v>84</v>
      </c>
      <c r="D97" s="192" t="s">
        <v>9</v>
      </c>
      <c r="E97" s="207" t="s">
        <v>153</v>
      </c>
      <c r="F97" s="363" t="s">
        <v>43</v>
      </c>
      <c r="G97" s="358"/>
      <c r="H97" s="365"/>
      <c r="I97" s="369">
        <f t="shared" si="10"/>
        <v>3</v>
      </c>
      <c r="J97" s="370">
        <f t="shared" si="11"/>
        <v>0</v>
      </c>
      <c r="K97" s="362">
        <f t="shared" si="13"/>
        <v>0</v>
      </c>
      <c r="L97" s="162"/>
    </row>
    <row r="98" spans="2:12" ht="30" customHeight="1" x14ac:dyDescent="0.3">
      <c r="B98" s="33" t="str">
        <f t="shared" si="12"/>
        <v>LGen</v>
      </c>
      <c r="C98" s="1">
        <f>IF(ISTEXT(D98),MAX($C$4:$C97)+1,"")</f>
        <v>85</v>
      </c>
      <c r="D98" s="192" t="s">
        <v>9</v>
      </c>
      <c r="E98" s="40" t="s">
        <v>154</v>
      </c>
      <c r="F98" s="363" t="s">
        <v>43</v>
      </c>
      <c r="G98" s="358"/>
      <c r="H98" s="365"/>
      <c r="I98" s="369">
        <f t="shared" si="10"/>
        <v>3</v>
      </c>
      <c r="J98" s="370">
        <f t="shared" si="11"/>
        <v>0</v>
      </c>
      <c r="K98" s="362">
        <f t="shared" si="13"/>
        <v>0</v>
      </c>
      <c r="L98" s="162"/>
    </row>
    <row r="99" spans="2:12" ht="30" customHeight="1" x14ac:dyDescent="0.3">
      <c r="B99" s="33" t="str">
        <f t="shared" si="12"/>
        <v>LGen</v>
      </c>
      <c r="C99" s="1">
        <f>IF(ISTEXT(D99),MAX($C$4:$C98)+1,"")</f>
        <v>86</v>
      </c>
      <c r="D99" s="192" t="s">
        <v>9</v>
      </c>
      <c r="E99" s="36" t="s">
        <v>155</v>
      </c>
      <c r="F99" s="363" t="s">
        <v>43</v>
      </c>
      <c r="G99" s="358"/>
      <c r="H99" s="365"/>
      <c r="I99" s="369">
        <f t="shared" si="10"/>
        <v>3</v>
      </c>
      <c r="J99" s="370">
        <f t="shared" si="11"/>
        <v>0</v>
      </c>
      <c r="K99" s="362">
        <f t="shared" si="13"/>
        <v>0</v>
      </c>
      <c r="L99" s="162"/>
    </row>
    <row r="100" spans="2:12" ht="34.049999999999997" customHeight="1" x14ac:dyDescent="0.3">
      <c r="B100" s="33" t="str">
        <f t="shared" si="12"/>
        <v>LGen</v>
      </c>
      <c r="C100" s="1">
        <f>IF(ISTEXT(D100),MAX($C$4:$C99)+1,"")</f>
        <v>87</v>
      </c>
      <c r="D100" s="192" t="s">
        <v>9</v>
      </c>
      <c r="E100" s="36" t="s">
        <v>156</v>
      </c>
      <c r="F100" s="363" t="s">
        <v>43</v>
      </c>
      <c r="G100" s="358"/>
      <c r="H100" s="365"/>
      <c r="I100" s="369">
        <f t="shared" si="10"/>
        <v>3</v>
      </c>
      <c r="J100" s="370">
        <f t="shared" si="11"/>
        <v>0</v>
      </c>
      <c r="K100" s="362">
        <f t="shared" si="13"/>
        <v>0</v>
      </c>
      <c r="L100" s="162"/>
    </row>
    <row r="101" spans="2:12" ht="30" customHeight="1" x14ac:dyDescent="0.3">
      <c r="B101" s="33" t="str">
        <f t="shared" si="12"/>
        <v>LGen</v>
      </c>
      <c r="C101" s="1">
        <f>IF(ISTEXT(D101),MAX($C$4:$C100)+1,"")</f>
        <v>88</v>
      </c>
      <c r="D101" s="192" t="s">
        <v>10</v>
      </c>
      <c r="E101" s="36" t="s">
        <v>157</v>
      </c>
      <c r="F101" s="363" t="s">
        <v>43</v>
      </c>
      <c r="G101" s="358"/>
      <c r="H101" s="365"/>
      <c r="I101" s="369">
        <f t="shared" si="10"/>
        <v>2</v>
      </c>
      <c r="J101" s="370">
        <f t="shared" si="11"/>
        <v>0</v>
      </c>
      <c r="K101" s="362">
        <f t="shared" si="13"/>
        <v>0</v>
      </c>
      <c r="L101" s="162"/>
    </row>
    <row r="102" spans="2:12" ht="30" customHeight="1" x14ac:dyDescent="0.3">
      <c r="B102" s="33" t="str">
        <f t="shared" si="12"/>
        <v>LGen</v>
      </c>
      <c r="C102" s="1">
        <f>IF(ISTEXT(D102),MAX($C$4:$C101)+1,"")</f>
        <v>89</v>
      </c>
      <c r="D102" s="192" t="s">
        <v>9</v>
      </c>
      <c r="E102" s="208" t="s">
        <v>158</v>
      </c>
      <c r="F102" s="363" t="s">
        <v>43</v>
      </c>
      <c r="G102" s="358"/>
      <c r="H102" s="365"/>
      <c r="I102" s="369">
        <f t="shared" si="10"/>
        <v>3</v>
      </c>
      <c r="J102" s="370">
        <f t="shared" si="11"/>
        <v>0</v>
      </c>
      <c r="K102" s="362">
        <f t="shared" si="13"/>
        <v>0</v>
      </c>
      <c r="L102" s="162"/>
    </row>
    <row r="103" spans="2:12" ht="30" customHeight="1" x14ac:dyDescent="0.3">
      <c r="B103" s="43" t="s">
        <v>159</v>
      </c>
      <c r="C103" s="35"/>
      <c r="D103" s="2"/>
      <c r="E103" s="38"/>
      <c r="F103" s="86"/>
      <c r="G103" s="28"/>
      <c r="H103" s="28"/>
      <c r="I103" s="28"/>
      <c r="J103" s="28"/>
      <c r="K103" s="362"/>
      <c r="L103" s="28"/>
    </row>
    <row r="104" spans="2:12" ht="30" customHeight="1" x14ac:dyDescent="0.3">
      <c r="B104" s="35"/>
      <c r="C104" s="35" t="str">
        <f>IF(ISTEXT(D104),MAX($C$7:$C103)+1,"")</f>
        <v/>
      </c>
      <c r="D104" s="2"/>
      <c r="E104" s="38" t="s">
        <v>160</v>
      </c>
      <c r="F104" s="86"/>
      <c r="G104" s="28"/>
      <c r="H104" s="28"/>
      <c r="I104" s="28"/>
      <c r="J104" s="28"/>
      <c r="K104" s="362"/>
      <c r="L104" s="28"/>
    </row>
    <row r="105" spans="2:12" ht="30" customHeight="1" x14ac:dyDescent="0.3">
      <c r="B105" s="33" t="str">
        <f t="shared" si="12"/>
        <v>LGen</v>
      </c>
      <c r="C105" s="1">
        <f>IF(ISTEXT(D105),MAX($C$4:$C104)+1,"")</f>
        <v>90</v>
      </c>
      <c r="D105" s="192" t="s">
        <v>9</v>
      </c>
      <c r="E105" s="51" t="s">
        <v>161</v>
      </c>
      <c r="F105" s="363" t="s">
        <v>43</v>
      </c>
      <c r="G105" s="358"/>
      <c r="H105" s="365"/>
      <c r="I105" s="369">
        <f t="shared" si="10"/>
        <v>3</v>
      </c>
      <c r="J105" s="370">
        <f t="shared" si="11"/>
        <v>0</v>
      </c>
      <c r="K105" s="362">
        <f t="shared" si="13"/>
        <v>0</v>
      </c>
      <c r="L105" s="162"/>
    </row>
    <row r="106" spans="2:12" ht="30" customHeight="1" x14ac:dyDescent="0.3">
      <c r="B106" s="33" t="str">
        <f t="shared" si="12"/>
        <v>LGen</v>
      </c>
      <c r="C106" s="1">
        <f>IF(ISTEXT(D106),MAX($C$4:$C105)+1,"")</f>
        <v>91</v>
      </c>
      <c r="D106" s="192" t="s">
        <v>9</v>
      </c>
      <c r="E106" s="51" t="s">
        <v>162</v>
      </c>
      <c r="F106" s="363" t="s">
        <v>43</v>
      </c>
      <c r="G106" s="358"/>
      <c r="H106" s="365"/>
      <c r="I106" s="369">
        <f t="shared" si="10"/>
        <v>3</v>
      </c>
      <c r="J106" s="370">
        <f t="shared" si="11"/>
        <v>0</v>
      </c>
      <c r="K106" s="362">
        <f t="shared" si="13"/>
        <v>0</v>
      </c>
      <c r="L106" s="162"/>
    </row>
    <row r="107" spans="2:12" ht="30" customHeight="1" x14ac:dyDescent="0.3">
      <c r="B107" s="33" t="str">
        <f t="shared" si="12"/>
        <v>LGen</v>
      </c>
      <c r="C107" s="1">
        <f>IF(ISTEXT(D107),MAX($C$4:$C106)+1,"")</f>
        <v>92</v>
      </c>
      <c r="D107" s="192" t="s">
        <v>11</v>
      </c>
      <c r="E107" s="51" t="s">
        <v>125</v>
      </c>
      <c r="F107" s="363" t="s">
        <v>43</v>
      </c>
      <c r="G107" s="358"/>
      <c r="H107" s="365"/>
      <c r="I107" s="369">
        <f t="shared" si="10"/>
        <v>1</v>
      </c>
      <c r="J107" s="370">
        <f t="shared" si="11"/>
        <v>0</v>
      </c>
      <c r="K107" s="362">
        <f t="shared" si="13"/>
        <v>0</v>
      </c>
      <c r="L107" s="162"/>
    </row>
    <row r="108" spans="2:12" ht="30" customHeight="1" x14ac:dyDescent="0.3">
      <c r="B108" s="33" t="str">
        <f t="shared" si="12"/>
        <v>LGen</v>
      </c>
      <c r="C108" s="1">
        <f>IF(ISTEXT(D108),MAX($C$4:$C107)+1,"")</f>
        <v>93</v>
      </c>
      <c r="D108" s="192" t="s">
        <v>9</v>
      </c>
      <c r="E108" s="51" t="s">
        <v>163</v>
      </c>
      <c r="F108" s="363" t="s">
        <v>43</v>
      </c>
      <c r="G108" s="358"/>
      <c r="H108" s="365"/>
      <c r="I108" s="369">
        <f t="shared" si="10"/>
        <v>3</v>
      </c>
      <c r="J108" s="370">
        <f t="shared" si="11"/>
        <v>0</v>
      </c>
      <c r="K108" s="362">
        <f t="shared" si="13"/>
        <v>0</v>
      </c>
      <c r="L108" s="162"/>
    </row>
    <row r="109" spans="2:12" ht="30" customHeight="1" x14ac:dyDescent="0.3">
      <c r="B109" s="33" t="str">
        <f t="shared" si="12"/>
        <v>LGen</v>
      </c>
      <c r="C109" s="1">
        <f>IF(ISTEXT(D109),MAX($C$4:$C108)+1,"")</f>
        <v>94</v>
      </c>
      <c r="D109" s="192" t="s">
        <v>9</v>
      </c>
      <c r="E109" s="51" t="s">
        <v>164</v>
      </c>
      <c r="F109" s="363" t="s">
        <v>43</v>
      </c>
      <c r="G109" s="358"/>
      <c r="H109" s="365"/>
      <c r="I109" s="369">
        <f t="shared" si="10"/>
        <v>3</v>
      </c>
      <c r="J109" s="370">
        <f t="shared" si="11"/>
        <v>0</v>
      </c>
      <c r="K109" s="362">
        <f t="shared" si="13"/>
        <v>0</v>
      </c>
      <c r="L109" s="162"/>
    </row>
    <row r="110" spans="2:12" ht="30" customHeight="1" x14ac:dyDescent="0.3">
      <c r="B110" s="33" t="str">
        <f t="shared" si="12"/>
        <v>LGen</v>
      </c>
      <c r="C110" s="1">
        <f>IF(ISTEXT(D110),MAX($C$4:$C109)+1,"")</f>
        <v>95</v>
      </c>
      <c r="D110" s="192" t="s">
        <v>9</v>
      </c>
      <c r="E110" s="51" t="s">
        <v>165</v>
      </c>
      <c r="F110" s="363" t="s">
        <v>43</v>
      </c>
      <c r="G110" s="358"/>
      <c r="H110" s="365"/>
      <c r="I110" s="369">
        <f t="shared" si="10"/>
        <v>3</v>
      </c>
      <c r="J110" s="370">
        <f t="shared" si="11"/>
        <v>0</v>
      </c>
      <c r="K110" s="362">
        <f t="shared" si="13"/>
        <v>0</v>
      </c>
      <c r="L110" s="162"/>
    </row>
    <row r="111" spans="2:12" ht="30" customHeight="1" x14ac:dyDescent="0.3">
      <c r="B111" s="33" t="str">
        <f t="shared" si="12"/>
        <v>LGen</v>
      </c>
      <c r="C111" s="1">
        <f>IF(ISTEXT(D111),MAX($C$4:$C110)+1,"")</f>
        <v>96</v>
      </c>
      <c r="D111" s="192" t="s">
        <v>9</v>
      </c>
      <c r="E111" s="51" t="s">
        <v>166</v>
      </c>
      <c r="F111" s="363" t="s">
        <v>43</v>
      </c>
      <c r="G111" s="358"/>
      <c r="H111" s="365"/>
      <c r="I111" s="369">
        <f t="shared" si="10"/>
        <v>3</v>
      </c>
      <c r="J111" s="370">
        <f t="shared" si="11"/>
        <v>0</v>
      </c>
      <c r="K111" s="362">
        <f t="shared" si="13"/>
        <v>0</v>
      </c>
      <c r="L111" s="162"/>
    </row>
    <row r="112" spans="2:12" ht="30" customHeight="1" x14ac:dyDescent="0.3">
      <c r="B112" s="33" t="str">
        <f t="shared" si="12"/>
        <v>LGen</v>
      </c>
      <c r="C112" s="1">
        <f>IF(ISTEXT(D112),MAX($C$4:$C111)+1,"")</f>
        <v>97</v>
      </c>
      <c r="D112" s="192" t="s">
        <v>9</v>
      </c>
      <c r="E112" s="51" t="s">
        <v>167</v>
      </c>
      <c r="F112" s="363" t="s">
        <v>43</v>
      </c>
      <c r="G112" s="358"/>
      <c r="H112" s="365"/>
      <c r="I112" s="369">
        <f t="shared" si="10"/>
        <v>3</v>
      </c>
      <c r="J112" s="370">
        <f t="shared" si="11"/>
        <v>0</v>
      </c>
      <c r="K112" s="362">
        <f t="shared" si="13"/>
        <v>0</v>
      </c>
      <c r="L112" s="162"/>
    </row>
    <row r="113" spans="2:12" ht="30" customHeight="1" x14ac:dyDescent="0.3">
      <c r="B113" s="33" t="str">
        <f t="shared" si="12"/>
        <v>LGen</v>
      </c>
      <c r="C113" s="1">
        <f>IF(ISTEXT(D113),MAX($C$4:$C112)+1,"")</f>
        <v>98</v>
      </c>
      <c r="D113" s="192" t="s">
        <v>9</v>
      </c>
      <c r="E113" s="51" t="s">
        <v>168</v>
      </c>
      <c r="F113" s="363" t="s">
        <v>43</v>
      </c>
      <c r="G113" s="358"/>
      <c r="H113" s="365"/>
      <c r="I113" s="369">
        <f t="shared" si="10"/>
        <v>3</v>
      </c>
      <c r="J113" s="370">
        <f t="shared" si="11"/>
        <v>0</v>
      </c>
      <c r="K113" s="362">
        <f t="shared" si="13"/>
        <v>0</v>
      </c>
      <c r="L113" s="162"/>
    </row>
    <row r="114" spans="2:12" ht="30" customHeight="1" x14ac:dyDescent="0.3">
      <c r="B114" s="33" t="str">
        <f t="shared" si="12"/>
        <v>LGen</v>
      </c>
      <c r="C114" s="1">
        <f>IF(ISTEXT(D114),MAX($C$4:$C113)+1,"")</f>
        <v>99</v>
      </c>
      <c r="D114" s="192" t="s">
        <v>9</v>
      </c>
      <c r="E114" s="51" t="s">
        <v>169</v>
      </c>
      <c r="F114" s="363" t="s">
        <v>43</v>
      </c>
      <c r="G114" s="358"/>
      <c r="H114" s="365"/>
      <c r="I114" s="369">
        <f t="shared" si="10"/>
        <v>3</v>
      </c>
      <c r="J114" s="370">
        <f t="shared" si="11"/>
        <v>0</v>
      </c>
      <c r="K114" s="362">
        <f t="shared" si="13"/>
        <v>0</v>
      </c>
      <c r="L114" s="162"/>
    </row>
    <row r="115" spans="2:12" ht="30" customHeight="1" x14ac:dyDescent="0.3">
      <c r="B115" s="33" t="str">
        <f t="shared" si="12"/>
        <v>LGen</v>
      </c>
      <c r="C115" s="1">
        <f>IF(ISTEXT(D115),MAX($C$4:$C114)+1,"")</f>
        <v>100</v>
      </c>
      <c r="D115" s="192" t="s">
        <v>9</v>
      </c>
      <c r="E115" s="51" t="s">
        <v>170</v>
      </c>
      <c r="F115" s="363" t="s">
        <v>43</v>
      </c>
      <c r="G115" s="358"/>
      <c r="H115" s="365"/>
      <c r="I115" s="369">
        <f t="shared" si="10"/>
        <v>3</v>
      </c>
      <c r="J115" s="370">
        <f t="shared" si="11"/>
        <v>0</v>
      </c>
      <c r="K115" s="362">
        <f t="shared" si="13"/>
        <v>0</v>
      </c>
      <c r="L115" s="162"/>
    </row>
    <row r="116" spans="2:12" ht="30" customHeight="1" x14ac:dyDescent="0.3">
      <c r="B116" s="33" t="str">
        <f t="shared" si="12"/>
        <v>LGen</v>
      </c>
      <c r="C116" s="1">
        <f>IF(ISTEXT(D116),MAX($C$4:$C115)+1,"")</f>
        <v>101</v>
      </c>
      <c r="D116" s="192" t="s">
        <v>9</v>
      </c>
      <c r="E116" s="51" t="s">
        <v>171</v>
      </c>
      <c r="F116" s="363" t="s">
        <v>43</v>
      </c>
      <c r="G116" s="358"/>
      <c r="H116" s="365"/>
      <c r="I116" s="369">
        <f t="shared" si="10"/>
        <v>3</v>
      </c>
      <c r="J116" s="370">
        <f t="shared" si="11"/>
        <v>0</v>
      </c>
      <c r="K116" s="362">
        <f t="shared" si="13"/>
        <v>0</v>
      </c>
      <c r="L116" s="162"/>
    </row>
    <row r="117" spans="2:12" ht="30" customHeight="1" x14ac:dyDescent="0.3">
      <c r="B117" s="33" t="str">
        <f t="shared" si="12"/>
        <v>LGen</v>
      </c>
      <c r="C117" s="1">
        <f>IF(ISTEXT(D117),MAX($C$4:$C116)+1,"")</f>
        <v>102</v>
      </c>
      <c r="D117" s="192" t="s">
        <v>9</v>
      </c>
      <c r="E117" s="51" t="s">
        <v>172</v>
      </c>
      <c r="F117" s="363" t="s">
        <v>43</v>
      </c>
      <c r="G117" s="358"/>
      <c r="H117" s="365"/>
      <c r="I117" s="369">
        <f t="shared" si="10"/>
        <v>3</v>
      </c>
      <c r="J117" s="370">
        <f t="shared" si="11"/>
        <v>0</v>
      </c>
      <c r="K117" s="362">
        <f t="shared" si="13"/>
        <v>0</v>
      </c>
      <c r="L117" s="162"/>
    </row>
    <row r="118" spans="2:12" ht="30" customHeight="1" x14ac:dyDescent="0.3">
      <c r="B118" s="33" t="str">
        <f t="shared" si="12"/>
        <v>LGen</v>
      </c>
      <c r="C118" s="1">
        <f>IF(ISTEXT(D118),MAX($C$4:$C117)+1,"")</f>
        <v>103</v>
      </c>
      <c r="D118" s="192" t="s">
        <v>9</v>
      </c>
      <c r="E118" s="51" t="s">
        <v>173</v>
      </c>
      <c r="F118" s="363" t="s">
        <v>43</v>
      </c>
      <c r="G118" s="358"/>
      <c r="H118" s="365"/>
      <c r="I118" s="369">
        <f t="shared" si="10"/>
        <v>3</v>
      </c>
      <c r="J118" s="370">
        <f t="shared" si="11"/>
        <v>0</v>
      </c>
      <c r="K118" s="362">
        <f t="shared" si="13"/>
        <v>0</v>
      </c>
      <c r="L118" s="162"/>
    </row>
    <row r="119" spans="2:12" ht="30" customHeight="1" x14ac:dyDescent="0.3">
      <c r="B119" s="33" t="str">
        <f t="shared" si="12"/>
        <v>LGen</v>
      </c>
      <c r="C119" s="1">
        <f>IF(ISTEXT(D119),MAX($C$4:$C118)+1,"")</f>
        <v>104</v>
      </c>
      <c r="D119" s="192" t="s">
        <v>11</v>
      </c>
      <c r="E119" s="51" t="s">
        <v>174</v>
      </c>
      <c r="F119" s="363" t="s">
        <v>43</v>
      </c>
      <c r="G119" s="358"/>
      <c r="H119" s="365"/>
      <c r="I119" s="369">
        <f t="shared" ref="I119:I134" si="14">VLOOKUP($D119,SpecData,2,FALSE)</f>
        <v>1</v>
      </c>
      <c r="J119" s="370">
        <f t="shared" ref="J119:J134" si="15">VLOOKUP($F119,AvailabilityData,2,FALSE)</f>
        <v>0</v>
      </c>
      <c r="K119" s="362">
        <f t="shared" si="13"/>
        <v>0</v>
      </c>
      <c r="L119" s="162"/>
    </row>
    <row r="120" spans="2:12" ht="30" customHeight="1" x14ac:dyDescent="0.3">
      <c r="B120" s="33" t="str">
        <f t="shared" si="12"/>
        <v>LGen</v>
      </c>
      <c r="C120" s="1">
        <f>IF(ISTEXT(D120),MAX($C$4:$C119)+1,"")</f>
        <v>105</v>
      </c>
      <c r="D120" s="192" t="s">
        <v>9</v>
      </c>
      <c r="E120" s="51" t="s">
        <v>175</v>
      </c>
      <c r="F120" s="363" t="s">
        <v>43</v>
      </c>
      <c r="G120" s="358"/>
      <c r="H120" s="365"/>
      <c r="I120" s="369">
        <f t="shared" si="14"/>
        <v>3</v>
      </c>
      <c r="J120" s="370">
        <f t="shared" si="15"/>
        <v>0</v>
      </c>
      <c r="K120" s="362">
        <f t="shared" si="13"/>
        <v>0</v>
      </c>
      <c r="L120" s="162"/>
    </row>
    <row r="121" spans="2:12" ht="30" customHeight="1" x14ac:dyDescent="0.3">
      <c r="B121" s="33" t="str">
        <f t="shared" si="12"/>
        <v>LGen</v>
      </c>
      <c r="C121" s="1">
        <f>IF(ISTEXT(D121),MAX($C$4:$C120)+1,"")</f>
        <v>106</v>
      </c>
      <c r="D121" s="192" t="s">
        <v>9</v>
      </c>
      <c r="E121" s="51" t="s">
        <v>176</v>
      </c>
      <c r="F121" s="363" t="s">
        <v>43</v>
      </c>
      <c r="G121" s="358"/>
      <c r="H121" s="365"/>
      <c r="I121" s="369">
        <f t="shared" si="14"/>
        <v>3</v>
      </c>
      <c r="J121" s="370">
        <f t="shared" si="15"/>
        <v>0</v>
      </c>
      <c r="K121" s="362">
        <f t="shared" si="13"/>
        <v>0</v>
      </c>
      <c r="L121" s="162"/>
    </row>
    <row r="122" spans="2:12" ht="30" customHeight="1" x14ac:dyDescent="0.3">
      <c r="B122" s="33" t="str">
        <f t="shared" ref="B122:B134" si="16">IF(C122="","",$B$4)</f>
        <v>LGen</v>
      </c>
      <c r="C122" s="1">
        <f>IF(ISTEXT(D122),MAX($C$4:$C121)+1,"")</f>
        <v>107</v>
      </c>
      <c r="D122" s="192" t="s">
        <v>9</v>
      </c>
      <c r="E122" s="51" t="s">
        <v>177</v>
      </c>
      <c r="F122" s="363" t="s">
        <v>43</v>
      </c>
      <c r="G122" s="358"/>
      <c r="H122" s="365"/>
      <c r="I122" s="369">
        <f t="shared" si="14"/>
        <v>3</v>
      </c>
      <c r="J122" s="370">
        <f t="shared" si="15"/>
        <v>0</v>
      </c>
      <c r="K122" s="362">
        <f t="shared" si="13"/>
        <v>0</v>
      </c>
      <c r="L122" s="162"/>
    </row>
    <row r="123" spans="2:12" ht="30" customHeight="1" x14ac:dyDescent="0.3">
      <c r="B123" s="33" t="str">
        <f t="shared" si="16"/>
        <v>LGen</v>
      </c>
      <c r="C123" s="1">
        <f>IF(ISTEXT(D123),MAX($C$4:$C122)+1,"")</f>
        <v>108</v>
      </c>
      <c r="D123" s="192" t="s">
        <v>10</v>
      </c>
      <c r="E123" s="51" t="s">
        <v>178</v>
      </c>
      <c r="F123" s="363" t="s">
        <v>43</v>
      </c>
      <c r="G123" s="358"/>
      <c r="H123" s="365"/>
      <c r="I123" s="369">
        <f t="shared" si="14"/>
        <v>2</v>
      </c>
      <c r="J123" s="370">
        <f t="shared" si="15"/>
        <v>0</v>
      </c>
      <c r="K123" s="362">
        <f t="shared" si="13"/>
        <v>0</v>
      </c>
      <c r="L123" s="162"/>
    </row>
    <row r="124" spans="2:12" ht="30" customHeight="1" x14ac:dyDescent="0.3">
      <c r="B124" s="33" t="str">
        <f t="shared" si="16"/>
        <v>LGen</v>
      </c>
      <c r="C124" s="1">
        <f>IF(ISTEXT(D124),MAX($C$4:$C123)+1,"")</f>
        <v>109</v>
      </c>
      <c r="D124" s="192" t="s">
        <v>10</v>
      </c>
      <c r="E124" s="51" t="s">
        <v>179</v>
      </c>
      <c r="F124" s="363" t="s">
        <v>43</v>
      </c>
      <c r="G124" s="358"/>
      <c r="H124" s="365"/>
      <c r="I124" s="369">
        <f t="shared" si="14"/>
        <v>2</v>
      </c>
      <c r="J124" s="370">
        <f t="shared" si="15"/>
        <v>0</v>
      </c>
      <c r="K124" s="362">
        <f t="shared" si="13"/>
        <v>0</v>
      </c>
      <c r="L124" s="162"/>
    </row>
    <row r="125" spans="2:12" ht="30" customHeight="1" x14ac:dyDescent="0.3">
      <c r="B125" s="33" t="str">
        <f t="shared" si="16"/>
        <v>LGen</v>
      </c>
      <c r="C125" s="1">
        <f>IF(ISTEXT(D125),MAX($C$4:$C124)+1,"")</f>
        <v>110</v>
      </c>
      <c r="D125" s="192" t="s">
        <v>11</v>
      </c>
      <c r="E125" s="51" t="s">
        <v>180</v>
      </c>
      <c r="F125" s="363" t="s">
        <v>43</v>
      </c>
      <c r="G125" s="358"/>
      <c r="H125" s="365"/>
      <c r="I125" s="369">
        <f t="shared" si="14"/>
        <v>1</v>
      </c>
      <c r="J125" s="370">
        <f t="shared" si="15"/>
        <v>0</v>
      </c>
      <c r="K125" s="362">
        <f t="shared" si="13"/>
        <v>0</v>
      </c>
      <c r="L125" s="162"/>
    </row>
    <row r="126" spans="2:12" ht="30" customHeight="1" x14ac:dyDescent="0.3">
      <c r="B126" s="33" t="str">
        <f t="shared" si="16"/>
        <v>LGen</v>
      </c>
      <c r="C126" s="1">
        <f>IF(ISTEXT(D126),MAX($C$4:$C125)+1,"")</f>
        <v>111</v>
      </c>
      <c r="D126" s="192" t="s">
        <v>11</v>
      </c>
      <c r="E126" s="51" t="s">
        <v>181</v>
      </c>
      <c r="F126" s="363" t="s">
        <v>43</v>
      </c>
      <c r="G126" s="358"/>
      <c r="H126" s="365"/>
      <c r="I126" s="369">
        <f t="shared" si="14"/>
        <v>1</v>
      </c>
      <c r="J126" s="370">
        <f t="shared" si="15"/>
        <v>0</v>
      </c>
      <c r="K126" s="362">
        <f t="shared" si="13"/>
        <v>0</v>
      </c>
      <c r="L126" s="162"/>
    </row>
    <row r="127" spans="2:12" ht="30" customHeight="1" x14ac:dyDescent="0.3">
      <c r="B127" s="33" t="str">
        <f t="shared" si="16"/>
        <v>LGen</v>
      </c>
      <c r="C127" s="1">
        <f>IF(ISTEXT(D127),MAX($C$4:$C126)+1,"")</f>
        <v>112</v>
      </c>
      <c r="D127" s="192" t="s">
        <v>11</v>
      </c>
      <c r="E127" s="51" t="s">
        <v>182</v>
      </c>
      <c r="F127" s="363" t="s">
        <v>43</v>
      </c>
      <c r="G127" s="358"/>
      <c r="H127" s="365"/>
      <c r="I127" s="369">
        <f t="shared" si="14"/>
        <v>1</v>
      </c>
      <c r="J127" s="370">
        <f t="shared" si="15"/>
        <v>0</v>
      </c>
      <c r="K127" s="362">
        <f t="shared" si="13"/>
        <v>0</v>
      </c>
      <c r="L127" s="162"/>
    </row>
    <row r="128" spans="2:12" ht="30" customHeight="1" x14ac:dyDescent="0.3">
      <c r="B128" s="33" t="str">
        <f t="shared" si="16"/>
        <v>LGen</v>
      </c>
      <c r="C128" s="1">
        <f>IF(ISTEXT(D128),MAX($C$4:$C127)+1,"")</f>
        <v>113</v>
      </c>
      <c r="D128" s="192" t="s">
        <v>11</v>
      </c>
      <c r="E128" s="51" t="s">
        <v>183</v>
      </c>
      <c r="F128" s="363" t="s">
        <v>43</v>
      </c>
      <c r="G128" s="358"/>
      <c r="H128" s="365"/>
      <c r="I128" s="369">
        <f t="shared" si="14"/>
        <v>1</v>
      </c>
      <c r="J128" s="370">
        <f t="shared" si="15"/>
        <v>0</v>
      </c>
      <c r="K128" s="362">
        <f t="shared" si="13"/>
        <v>0</v>
      </c>
      <c r="L128" s="162"/>
    </row>
    <row r="129" spans="2:12" ht="30" customHeight="1" x14ac:dyDescent="0.3">
      <c r="B129" s="33" t="str">
        <f t="shared" si="16"/>
        <v>LGen</v>
      </c>
      <c r="C129" s="1">
        <f>IF(ISTEXT(D129),MAX($C$4:$C128)+1,"")</f>
        <v>114</v>
      </c>
      <c r="D129" s="192" t="s">
        <v>11</v>
      </c>
      <c r="E129" s="51" t="s">
        <v>184</v>
      </c>
      <c r="F129" s="363" t="s">
        <v>43</v>
      </c>
      <c r="G129" s="358"/>
      <c r="H129" s="365"/>
      <c r="I129" s="369">
        <f t="shared" si="14"/>
        <v>1</v>
      </c>
      <c r="J129" s="370">
        <f t="shared" si="15"/>
        <v>0</v>
      </c>
      <c r="K129" s="362">
        <f t="shared" si="13"/>
        <v>0</v>
      </c>
      <c r="L129" s="162"/>
    </row>
    <row r="130" spans="2:12" ht="30" customHeight="1" x14ac:dyDescent="0.3">
      <c r="B130" s="33" t="str">
        <f t="shared" si="16"/>
        <v>LGen</v>
      </c>
      <c r="C130" s="1">
        <f>IF(ISTEXT(D130),MAX($C$4:$C129)+1,"")</f>
        <v>115</v>
      </c>
      <c r="D130" s="192" t="s">
        <v>11</v>
      </c>
      <c r="E130" s="51" t="s">
        <v>185</v>
      </c>
      <c r="F130" s="363" t="s">
        <v>43</v>
      </c>
      <c r="G130" s="358"/>
      <c r="H130" s="365"/>
      <c r="I130" s="369">
        <f t="shared" si="14"/>
        <v>1</v>
      </c>
      <c r="J130" s="370">
        <f t="shared" si="15"/>
        <v>0</v>
      </c>
      <c r="K130" s="362">
        <f t="shared" si="13"/>
        <v>0</v>
      </c>
      <c r="L130" s="162"/>
    </row>
    <row r="131" spans="2:12" ht="33" customHeight="1" x14ac:dyDescent="0.3">
      <c r="B131" s="33" t="str">
        <f t="shared" si="16"/>
        <v>LGen</v>
      </c>
      <c r="C131" s="1">
        <f>IF(ISTEXT(D131),MAX($C$4:$C130)+1,"")</f>
        <v>116</v>
      </c>
      <c r="D131" s="192" t="s">
        <v>11</v>
      </c>
      <c r="E131" s="51" t="s">
        <v>186</v>
      </c>
      <c r="F131" s="363" t="s">
        <v>43</v>
      </c>
      <c r="G131" s="358"/>
      <c r="H131" s="365"/>
      <c r="I131" s="369">
        <f t="shared" si="14"/>
        <v>1</v>
      </c>
      <c r="J131" s="370">
        <f t="shared" si="15"/>
        <v>0</v>
      </c>
      <c r="K131" s="362">
        <f t="shared" si="13"/>
        <v>0</v>
      </c>
      <c r="L131" s="162"/>
    </row>
    <row r="132" spans="2:12" ht="33" customHeight="1" x14ac:dyDescent="0.3">
      <c r="B132" s="33" t="str">
        <f t="shared" si="16"/>
        <v>LGen</v>
      </c>
      <c r="C132" s="1">
        <f>IF(ISTEXT(D132),MAX($C$4:$C131)+1,"")</f>
        <v>117</v>
      </c>
      <c r="D132" s="192" t="s">
        <v>11</v>
      </c>
      <c r="E132" s="51" t="s">
        <v>187</v>
      </c>
      <c r="F132" s="363" t="s">
        <v>43</v>
      </c>
      <c r="G132" s="358"/>
      <c r="H132" s="365"/>
      <c r="I132" s="369">
        <f t="shared" si="14"/>
        <v>1</v>
      </c>
      <c r="J132" s="370">
        <f t="shared" si="15"/>
        <v>0</v>
      </c>
      <c r="K132" s="362">
        <f t="shared" si="13"/>
        <v>0</v>
      </c>
      <c r="L132" s="162"/>
    </row>
    <row r="133" spans="2:12" ht="33" customHeight="1" x14ac:dyDescent="0.3">
      <c r="B133" s="33" t="str">
        <f t="shared" si="16"/>
        <v>LGen</v>
      </c>
      <c r="C133" s="1">
        <f>IF(ISTEXT(D133),MAX($C$4:$C132)+1,"")</f>
        <v>118</v>
      </c>
      <c r="D133" s="192" t="s">
        <v>9</v>
      </c>
      <c r="E133" s="209" t="s">
        <v>188</v>
      </c>
      <c r="F133" s="363" t="s">
        <v>43</v>
      </c>
      <c r="G133" s="358"/>
      <c r="H133" s="365"/>
      <c r="I133" s="369">
        <f t="shared" si="14"/>
        <v>3</v>
      </c>
      <c r="J133" s="370">
        <f t="shared" si="15"/>
        <v>0</v>
      </c>
      <c r="K133" s="362">
        <f t="shared" ref="K133:K134" si="17">I133*J133</f>
        <v>0</v>
      </c>
      <c r="L133" s="162"/>
    </row>
    <row r="134" spans="2:12" ht="33" customHeight="1" x14ac:dyDescent="0.3">
      <c r="B134" s="33" t="str">
        <f t="shared" si="16"/>
        <v>LGen</v>
      </c>
      <c r="C134" s="1">
        <f>IF(ISTEXT(D134),MAX($C$4:$C133)+1,"")</f>
        <v>119</v>
      </c>
      <c r="D134" s="192" t="s">
        <v>9</v>
      </c>
      <c r="E134" s="36" t="s">
        <v>189</v>
      </c>
      <c r="F134" s="363" t="s">
        <v>43</v>
      </c>
      <c r="G134" s="358"/>
      <c r="H134" s="365"/>
      <c r="I134" s="369">
        <f t="shared" si="14"/>
        <v>3</v>
      </c>
      <c r="J134" s="370">
        <f t="shared" si="15"/>
        <v>0</v>
      </c>
      <c r="K134" s="362">
        <f t="shared" si="17"/>
        <v>0</v>
      </c>
      <c r="L134" s="162"/>
    </row>
    <row r="135" spans="2:12" x14ac:dyDescent="0.3"/>
  </sheetData>
  <sheetProtection algorithmName="SHA-512" hashValue="Fwx8WRfv3mAJimc0+QlgHyrkYtm3EVJh4cy83ZltuRMnWtnt+yGh1Kdx79ZsS8dnZzsUzfsewrgEoqViwPFh2w==" saltValue="W0MpO4rtgavRtokpkV5Gpw==" spinCount="100000" sheet="1" selectLockedCells="1"/>
  <conditionalFormatting sqref="D4:D5 D7:D14 D16:D18 D20:D23 D30:D43">
    <cfRule type="cellIs" dxfId="446" priority="7" operator="equal">
      <formula>"Important"</formula>
    </cfRule>
    <cfRule type="cellIs" dxfId="445" priority="8" operator="equal">
      <formula>"Crucial"</formula>
    </cfRule>
    <cfRule type="cellIs" dxfId="444" priority="9" operator="equal">
      <formula>"N/A"</formula>
    </cfRule>
  </conditionalFormatting>
  <conditionalFormatting sqref="D25:D28 D85:D95 D105:D134">
    <cfRule type="cellIs" dxfId="443" priority="10" operator="equal">
      <formula>"Important"</formula>
    </cfRule>
    <cfRule type="cellIs" dxfId="442" priority="11" operator="equal">
      <formula>"Crucial"</formula>
    </cfRule>
    <cfRule type="cellIs" dxfId="441" priority="12" operator="equal">
      <formula>"N/A"</formula>
    </cfRule>
  </conditionalFormatting>
  <conditionalFormatting sqref="D45:D62 D64:D68 D70:D83 D97:D102">
    <cfRule type="cellIs" dxfId="440" priority="1" operator="equal">
      <formula>"Important"</formula>
    </cfRule>
    <cfRule type="cellIs" dxfId="439" priority="2" operator="equal">
      <formula>"Crucial"</formula>
    </cfRule>
    <cfRule type="cellIs" dxfId="438" priority="3" operator="equal">
      <formula>"N/A"</formula>
    </cfRule>
  </conditionalFormatting>
  <conditionalFormatting sqref="F4:F14">
    <cfRule type="cellIs" dxfId="437" priority="73" operator="equal">
      <formula>"Function Not Available"</formula>
    </cfRule>
    <cfRule type="cellIs" dxfId="436" priority="74" operator="equal">
      <formula>"Function Available"</formula>
    </cfRule>
    <cfRule type="cellIs" dxfId="435" priority="75" operator="equal">
      <formula>"Exception"</formula>
    </cfRule>
  </conditionalFormatting>
  <conditionalFormatting sqref="F16:F18 F20:F23">
    <cfRule type="cellIs" dxfId="434" priority="76" operator="equal">
      <formula>"Function Not Available"</formula>
    </cfRule>
    <cfRule type="cellIs" dxfId="433" priority="77" operator="equal">
      <formula>"Function Available"</formula>
    </cfRule>
    <cfRule type="cellIs" dxfId="432" priority="78" operator="equal">
      <formula>"Exception"</formula>
    </cfRule>
  </conditionalFormatting>
  <conditionalFormatting sqref="F25:F43">
    <cfRule type="cellIs" dxfId="431" priority="31" operator="equal">
      <formula>"Function Not Available"</formula>
    </cfRule>
    <cfRule type="cellIs" dxfId="430" priority="32" operator="equal">
      <formula>"Function Available"</formula>
    </cfRule>
    <cfRule type="cellIs" dxfId="429" priority="33" operator="equal">
      <formula>"Exception"</formula>
    </cfRule>
  </conditionalFormatting>
  <conditionalFormatting sqref="F45:F134">
    <cfRule type="cellIs" dxfId="428" priority="13" operator="equal">
      <formula>"Function Not Available"</formula>
    </cfRule>
    <cfRule type="cellIs" dxfId="427" priority="14" operator="equal">
      <formula>"Function Available"</formula>
    </cfRule>
    <cfRule type="cellIs" dxfId="426" priority="15" operator="equal">
      <formula>"Exception"</formula>
    </cfRule>
  </conditionalFormatting>
  <dataValidations count="3">
    <dataValidation type="list" allowBlank="1" showInputMessage="1" showErrorMessage="1" errorTitle="Invalid specification type" error="Please enter a Specification type from the drop-down list." sqref="F7:F14 F16:F18 F20:F23 F30:F43 F45:F62 F64:F68 F70:F83 F97:F102 F25:F28 F105:F134 F85:F95" xr:uid="{00000000-0002-0000-0200-000000000000}">
      <formula1>AvailabilityType</formula1>
    </dataValidation>
    <dataValidation type="list" allowBlank="1" showInputMessage="1" showErrorMessage="1" sqref="D4:D5 D7:D14 D16:D18 D20:D23 D30:D43 D45:D62 D64:D68 D70:D83 D97:D102 D25:D28 D105:D134 D85:D95" xr:uid="{72A95299-3CB3-436A-8678-118215329308}">
      <formula1>SpecType</formula1>
    </dataValidation>
    <dataValidation type="list" allowBlank="1" showInputMessage="1" showErrorMessage="1" sqref="F4:F5" xr:uid="{00000000-0002-0000-0200-000002000000}">
      <formula1>AvailabilityType</formula1>
    </dataValidation>
  </dataValidations>
  <pageMargins left="0.7" right="0.7" top="0.75" bottom="0.75" header="0.3" footer="0.3"/>
  <pageSetup scale="46"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C00"/>
  </sheetPr>
  <dimension ref="A1:M117"/>
  <sheetViews>
    <sheetView topLeftCell="A11" zoomScale="90" zoomScaleNormal="90" zoomScalePageLayoutView="70" workbookViewId="0">
      <selection activeCell="K24" sqref="K24"/>
    </sheetView>
  </sheetViews>
  <sheetFormatPr defaultColWidth="0" defaultRowHeight="14.4" zeroHeight="1" x14ac:dyDescent="0.3"/>
  <cols>
    <col min="1" max="1" width="0.4414062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 min="14" max="16384" width="8.77734375" hidden="1"/>
  </cols>
  <sheetData>
    <row r="1" spans="2:12" ht="5.7" customHeight="1" x14ac:dyDescent="0.3"/>
    <row r="2" spans="2:12" ht="129" customHeight="1" thickBot="1" x14ac:dyDescent="0.35">
      <c r="B2" s="147" t="s">
        <v>44</v>
      </c>
      <c r="C2" s="148" t="s">
        <v>45</v>
      </c>
      <c r="D2" s="148" t="s">
        <v>46</v>
      </c>
      <c r="E2" s="148" t="s">
        <v>1580</v>
      </c>
      <c r="F2" s="148" t="s">
        <v>42</v>
      </c>
      <c r="G2" s="149" t="s">
        <v>48</v>
      </c>
      <c r="H2" s="149" t="s">
        <v>49</v>
      </c>
      <c r="I2" s="150" t="s">
        <v>50</v>
      </c>
      <c r="J2" s="150" t="s">
        <v>51</v>
      </c>
      <c r="K2" s="151" t="s">
        <v>14</v>
      </c>
      <c r="L2" s="152" t="s">
        <v>52</v>
      </c>
    </row>
    <row r="3" spans="2:12" ht="16.2" thickBot="1" x14ac:dyDescent="0.35">
      <c r="B3" s="7" t="s">
        <v>1581</v>
      </c>
      <c r="C3" s="7"/>
      <c r="D3" s="7"/>
      <c r="E3" s="7"/>
      <c r="F3" s="7"/>
      <c r="G3" s="30" t="s">
        <v>54</v>
      </c>
      <c r="H3" s="6">
        <f>COUNTA(D4:D431)</f>
        <v>36</v>
      </c>
      <c r="I3" s="19"/>
      <c r="J3" s="20" t="s">
        <v>55</v>
      </c>
      <c r="K3" s="21">
        <f>SUM(K4:K431)</f>
        <v>0</v>
      </c>
      <c r="L3" s="7"/>
    </row>
    <row r="4" spans="2:12" ht="30" customHeight="1" x14ac:dyDescent="0.3">
      <c r="B4" s="33" t="s">
        <v>1582</v>
      </c>
      <c r="C4" s="1">
        <v>1</v>
      </c>
      <c r="D4" s="192" t="s">
        <v>9</v>
      </c>
      <c r="E4" s="36" t="s">
        <v>1583</v>
      </c>
      <c r="F4" s="357" t="s">
        <v>43</v>
      </c>
      <c r="G4" s="358" t="s">
        <v>58</v>
      </c>
      <c r="H4" s="359">
        <f>COUNTIF(F4:F431,"Select from Drop Down")</f>
        <v>36</v>
      </c>
      <c r="I4" s="360">
        <f>VLOOKUP($D4,SpecData,2,FALSE)</f>
        <v>3</v>
      </c>
      <c r="J4" s="361">
        <f>VLOOKUP($F4,AvailabilityData,2,FALSE)</f>
        <v>0</v>
      </c>
      <c r="K4" s="362">
        <f>I4*J4</f>
        <v>0</v>
      </c>
      <c r="L4" s="162"/>
    </row>
    <row r="5" spans="2:12" ht="30" customHeight="1" x14ac:dyDescent="0.3">
      <c r="B5" s="33" t="str">
        <f>IF(C5="","",$B$4)</f>
        <v>LMVI</v>
      </c>
      <c r="C5" s="1">
        <f>IF(ISTEXT(D5),MAX($C$4:$C4)+1,"")</f>
        <v>2</v>
      </c>
      <c r="D5" s="192" t="s">
        <v>9</v>
      </c>
      <c r="E5" s="36" t="s">
        <v>1584</v>
      </c>
      <c r="F5" s="357" t="s">
        <v>43</v>
      </c>
      <c r="G5" s="358" t="s">
        <v>60</v>
      </c>
      <c r="H5" s="359">
        <f>COUNTIF(F4:F431,"Function Available")</f>
        <v>0</v>
      </c>
      <c r="I5" s="360">
        <f>VLOOKUP($D5,SpecData,2,FALSE)</f>
        <v>3</v>
      </c>
      <c r="J5" s="361">
        <f>VLOOKUP($F5,AvailabilityData,2,FALSE)</f>
        <v>0</v>
      </c>
      <c r="K5" s="362">
        <f>I5*J5</f>
        <v>0</v>
      </c>
      <c r="L5" s="162"/>
    </row>
    <row r="6" spans="2:12" ht="30.6" customHeight="1" x14ac:dyDescent="0.3">
      <c r="B6" s="33" t="str">
        <f>IF(C6="","",$B$4)</f>
        <v>LMVI</v>
      </c>
      <c r="C6" s="1">
        <f>IF(ISTEXT(D6),MAX($C$4:$C5)+1,"")</f>
        <v>3</v>
      </c>
      <c r="D6" s="192" t="s">
        <v>9</v>
      </c>
      <c r="E6" s="40" t="s">
        <v>1585</v>
      </c>
      <c r="F6" s="357" t="s">
        <v>43</v>
      </c>
      <c r="G6" s="358" t="s">
        <v>63</v>
      </c>
      <c r="H6" s="365">
        <f>COUNTIF(F4:F431,"Function Not Available")</f>
        <v>0</v>
      </c>
      <c r="I6" s="360">
        <f t="shared" ref="I6:I41" si="0">VLOOKUP($D6,SpecData,2,FALSE)</f>
        <v>3</v>
      </c>
      <c r="J6" s="361">
        <f t="shared" ref="J6:J41" si="1">VLOOKUP($F6,AvailabilityData,2,FALSE)</f>
        <v>0</v>
      </c>
      <c r="K6" s="362">
        <f>I6*J6</f>
        <v>0</v>
      </c>
      <c r="L6" s="162"/>
    </row>
    <row r="7" spans="2:12" ht="30" customHeight="1" x14ac:dyDescent="0.3">
      <c r="B7" s="35" t="str">
        <f>IF(C7="","",$B$4)</f>
        <v/>
      </c>
      <c r="C7" s="35" t="str">
        <f>IF(ISTEXT(D7),MAX($C$6:$C6)+1,"")</f>
        <v/>
      </c>
      <c r="D7" s="2"/>
      <c r="E7" s="38" t="s">
        <v>1586</v>
      </c>
      <c r="F7" s="86"/>
      <c r="G7" s="28"/>
      <c r="H7" s="28"/>
      <c r="I7" s="28"/>
      <c r="J7" s="28"/>
      <c r="K7" s="28"/>
      <c r="L7" s="28"/>
    </row>
    <row r="8" spans="2:12" ht="30" customHeight="1" x14ac:dyDescent="0.3">
      <c r="B8" s="33" t="str">
        <f t="shared" ref="B8:B28" si="2">IF(C8="","",$B$4)</f>
        <v>LMVI</v>
      </c>
      <c r="C8" s="1">
        <f>IF(ISTEXT(D8),MAX($C$4:$C6)+1,"")</f>
        <v>4</v>
      </c>
      <c r="D8" s="192" t="s">
        <v>9</v>
      </c>
      <c r="E8" s="41" t="s">
        <v>1031</v>
      </c>
      <c r="F8" s="357" t="s">
        <v>43</v>
      </c>
      <c r="G8" s="358" t="s">
        <v>65</v>
      </c>
      <c r="H8" s="365">
        <f>COUNTIF(F4:F431,"Exception")</f>
        <v>0</v>
      </c>
      <c r="I8" s="360">
        <f t="shared" si="0"/>
        <v>3</v>
      </c>
      <c r="J8" s="361">
        <f t="shared" si="1"/>
        <v>0</v>
      </c>
      <c r="K8" s="362">
        <f>I8*J8</f>
        <v>0</v>
      </c>
      <c r="L8" s="162"/>
    </row>
    <row r="9" spans="2:12" ht="30" customHeight="1" x14ac:dyDescent="0.3">
      <c r="B9" s="33" t="str">
        <f t="shared" si="2"/>
        <v>LMVI</v>
      </c>
      <c r="C9" s="1">
        <f>IF(ISTEXT(D9),MAX($C$4:$C8)+1,"")</f>
        <v>5</v>
      </c>
      <c r="D9" s="192" t="s">
        <v>9</v>
      </c>
      <c r="E9" s="39" t="s">
        <v>379</v>
      </c>
      <c r="F9" s="357" t="s">
        <v>43</v>
      </c>
      <c r="G9" s="358" t="s">
        <v>67</v>
      </c>
      <c r="H9" s="366">
        <f>COUNTIFS(D:D,"=Crucial",F:F,"=Select From Drop Down")</f>
        <v>35</v>
      </c>
      <c r="I9" s="360">
        <f t="shared" si="0"/>
        <v>3</v>
      </c>
      <c r="J9" s="361">
        <f t="shared" si="1"/>
        <v>0</v>
      </c>
      <c r="K9" s="362">
        <f t="shared" ref="K9:K41" si="3">I9*J9</f>
        <v>0</v>
      </c>
      <c r="L9" s="162"/>
    </row>
    <row r="10" spans="2:12" ht="30" customHeight="1" x14ac:dyDescent="0.3">
      <c r="B10" s="33" t="str">
        <f t="shared" si="2"/>
        <v>LMVI</v>
      </c>
      <c r="C10" s="1">
        <f>IF(ISTEXT(D10),MAX($C$4:$C9)+1,"")</f>
        <v>6</v>
      </c>
      <c r="D10" s="192" t="s">
        <v>9</v>
      </c>
      <c r="E10" s="39" t="s">
        <v>380</v>
      </c>
      <c r="F10" s="357" t="s">
        <v>43</v>
      </c>
      <c r="G10" s="358" t="s">
        <v>69</v>
      </c>
      <c r="H10" s="366">
        <f>COUNTIFS(D:D,"=Crucial",F:F,"=Function Available")</f>
        <v>0</v>
      </c>
      <c r="I10" s="360">
        <f t="shared" si="0"/>
        <v>3</v>
      </c>
      <c r="J10" s="361">
        <f t="shared" si="1"/>
        <v>0</v>
      </c>
      <c r="K10" s="362">
        <f t="shared" si="3"/>
        <v>0</v>
      </c>
      <c r="L10" s="162"/>
    </row>
    <row r="11" spans="2:12" ht="30" customHeight="1" x14ac:dyDescent="0.3">
      <c r="B11" s="33" t="str">
        <f t="shared" si="2"/>
        <v>LMVI</v>
      </c>
      <c r="C11" s="1">
        <f>IF(ISTEXT(D11),MAX($C$4:$C10)+1,"")</f>
        <v>7</v>
      </c>
      <c r="D11" s="192" t="s">
        <v>9</v>
      </c>
      <c r="E11" s="39" t="s">
        <v>1587</v>
      </c>
      <c r="F11" s="357" t="s">
        <v>43</v>
      </c>
      <c r="G11" s="358" t="s">
        <v>71</v>
      </c>
      <c r="H11" s="366">
        <f>COUNTIFS(D:D,"=Crucial",F:F,"=Function Not Available")</f>
        <v>0</v>
      </c>
      <c r="I11" s="360">
        <f t="shared" si="0"/>
        <v>3</v>
      </c>
      <c r="J11" s="361">
        <f t="shared" si="1"/>
        <v>0</v>
      </c>
      <c r="K11" s="362">
        <f t="shared" si="3"/>
        <v>0</v>
      </c>
      <c r="L11" s="162"/>
    </row>
    <row r="12" spans="2:12" ht="30" customHeight="1" x14ac:dyDescent="0.3">
      <c r="B12" s="33" t="str">
        <f t="shared" si="2"/>
        <v>LMVI</v>
      </c>
      <c r="C12" s="1">
        <f>IF(ISTEXT(D12),MAX($C$4:$C11)+1,"")</f>
        <v>8</v>
      </c>
      <c r="D12" s="192" t="s">
        <v>9</v>
      </c>
      <c r="E12" s="39" t="s">
        <v>1424</v>
      </c>
      <c r="F12" s="357" t="s">
        <v>43</v>
      </c>
      <c r="G12" s="358" t="s">
        <v>73</v>
      </c>
      <c r="H12" s="366">
        <f>COUNTIFS(D:D,"=Crucial",F:F,"=Exception")</f>
        <v>0</v>
      </c>
      <c r="I12" s="360">
        <f t="shared" si="0"/>
        <v>3</v>
      </c>
      <c r="J12" s="361">
        <f t="shared" si="1"/>
        <v>0</v>
      </c>
      <c r="K12" s="362">
        <f t="shared" si="3"/>
        <v>0</v>
      </c>
      <c r="L12" s="162"/>
    </row>
    <row r="13" spans="2:12" ht="30" customHeight="1" x14ac:dyDescent="0.3">
      <c r="B13" s="33" t="str">
        <f t="shared" si="2"/>
        <v>LMVI</v>
      </c>
      <c r="C13" s="1">
        <f>IF(ISTEXT(D13),MAX($C$4:$C12)+1,"")</f>
        <v>9</v>
      </c>
      <c r="D13" s="192" t="s">
        <v>9</v>
      </c>
      <c r="E13" s="39" t="s">
        <v>1588</v>
      </c>
      <c r="F13" s="357" t="s">
        <v>43</v>
      </c>
      <c r="G13" s="367" t="s">
        <v>75</v>
      </c>
      <c r="H13" s="368">
        <f>COUNTIFS(D:D,"=Important",F:F,"=Select From Drop Down")</f>
        <v>1</v>
      </c>
      <c r="I13" s="360">
        <f t="shared" si="0"/>
        <v>3</v>
      </c>
      <c r="J13" s="361">
        <f t="shared" si="1"/>
        <v>0</v>
      </c>
      <c r="K13" s="362">
        <f t="shared" si="3"/>
        <v>0</v>
      </c>
      <c r="L13" s="162"/>
    </row>
    <row r="14" spans="2:12" ht="30" customHeight="1" x14ac:dyDescent="0.3">
      <c r="B14" s="33" t="str">
        <f t="shared" si="2"/>
        <v>LMVI</v>
      </c>
      <c r="C14" s="1">
        <f>IF(ISTEXT(D14),MAX($C$4:$C13)+1,"")</f>
        <v>10</v>
      </c>
      <c r="D14" s="192" t="s">
        <v>9</v>
      </c>
      <c r="E14" s="39" t="s">
        <v>1589</v>
      </c>
      <c r="F14" s="357" t="s">
        <v>43</v>
      </c>
      <c r="G14" s="367" t="s">
        <v>77</v>
      </c>
      <c r="H14" s="368">
        <f>COUNTIFS(D:D,"=Important",F:F,"=Function Available")</f>
        <v>0</v>
      </c>
      <c r="I14" s="360">
        <f t="shared" si="0"/>
        <v>3</v>
      </c>
      <c r="J14" s="361">
        <f t="shared" si="1"/>
        <v>0</v>
      </c>
      <c r="K14" s="362">
        <f t="shared" si="3"/>
        <v>0</v>
      </c>
      <c r="L14" s="162"/>
    </row>
    <row r="15" spans="2:12" ht="30" customHeight="1" x14ac:dyDescent="0.3">
      <c r="B15" s="33" t="str">
        <f t="shared" si="2"/>
        <v>LMVI</v>
      </c>
      <c r="C15" s="1">
        <f>IF(ISTEXT(D15),MAX($C$4:$C14)+1,"")</f>
        <v>11</v>
      </c>
      <c r="D15" s="192" t="s">
        <v>10</v>
      </c>
      <c r="E15" s="39" t="s">
        <v>1590</v>
      </c>
      <c r="F15" s="357" t="s">
        <v>43</v>
      </c>
      <c r="G15" s="358" t="s">
        <v>80</v>
      </c>
      <c r="H15" s="366">
        <f>COUNTIFS(D:D,"=Important",F:F,"=Function Not Available")</f>
        <v>0</v>
      </c>
      <c r="I15" s="369">
        <f t="shared" si="0"/>
        <v>2</v>
      </c>
      <c r="J15" s="370">
        <f t="shared" si="1"/>
        <v>0</v>
      </c>
      <c r="K15" s="362">
        <f t="shared" si="3"/>
        <v>0</v>
      </c>
      <c r="L15" s="162"/>
    </row>
    <row r="16" spans="2:12" ht="30" customHeight="1" x14ac:dyDescent="0.3">
      <c r="B16" s="33" t="str">
        <f t="shared" si="2"/>
        <v>LMVI</v>
      </c>
      <c r="C16" s="1">
        <f>IF(ISTEXT(D16),MAX($C$4:$C15)+1,"")</f>
        <v>12</v>
      </c>
      <c r="D16" s="192" t="s">
        <v>9</v>
      </c>
      <c r="E16" s="39" t="s">
        <v>1591</v>
      </c>
      <c r="F16" s="357" t="s">
        <v>43</v>
      </c>
      <c r="G16" s="358" t="s">
        <v>82</v>
      </c>
      <c r="H16" s="366">
        <f>COUNTIFS(D:D,"=Important",F:F,"=Exception")</f>
        <v>0</v>
      </c>
      <c r="I16" s="369">
        <f t="shared" si="0"/>
        <v>3</v>
      </c>
      <c r="J16" s="370">
        <f t="shared" si="1"/>
        <v>0</v>
      </c>
      <c r="K16" s="362">
        <f t="shared" si="3"/>
        <v>0</v>
      </c>
      <c r="L16" s="162"/>
    </row>
    <row r="17" spans="2:12" ht="30" customHeight="1" x14ac:dyDescent="0.3">
      <c r="B17" s="33" t="str">
        <f t="shared" si="2"/>
        <v>LMVI</v>
      </c>
      <c r="C17" s="1">
        <f>IF(ISTEXT(D17),MAX($C$4:$C16)+1,"")</f>
        <v>13</v>
      </c>
      <c r="D17" s="192" t="s">
        <v>9</v>
      </c>
      <c r="E17" s="39" t="s">
        <v>1592</v>
      </c>
      <c r="F17" s="357" t="s">
        <v>43</v>
      </c>
      <c r="G17" s="358" t="s">
        <v>84</v>
      </c>
      <c r="H17" s="366">
        <f>COUNTIFS(D:D,"=Minimal",F:F,"=Select From Drop Down")</f>
        <v>0</v>
      </c>
      <c r="I17" s="369">
        <f t="shared" si="0"/>
        <v>3</v>
      </c>
      <c r="J17" s="370">
        <f t="shared" si="1"/>
        <v>0</v>
      </c>
      <c r="K17" s="362">
        <f t="shared" si="3"/>
        <v>0</v>
      </c>
      <c r="L17" s="162"/>
    </row>
    <row r="18" spans="2:12" ht="30" customHeight="1" x14ac:dyDescent="0.3">
      <c r="B18" s="33" t="str">
        <f t="shared" si="2"/>
        <v>LMVI</v>
      </c>
      <c r="C18" s="1">
        <f>IF(ISTEXT(D18),MAX($C$4:$C17)+1,"")</f>
        <v>14</v>
      </c>
      <c r="D18" s="192" t="s">
        <v>9</v>
      </c>
      <c r="E18" s="39" t="s">
        <v>1593</v>
      </c>
      <c r="F18" s="357" t="s">
        <v>43</v>
      </c>
      <c r="G18" s="358" t="s">
        <v>86</v>
      </c>
      <c r="H18" s="366">
        <f>COUNTIFS(D:D,"=Minimal",F:F,"=Function Available")</f>
        <v>0</v>
      </c>
      <c r="I18" s="369">
        <f t="shared" si="0"/>
        <v>3</v>
      </c>
      <c r="J18" s="370">
        <f t="shared" si="1"/>
        <v>0</v>
      </c>
      <c r="K18" s="362">
        <f t="shared" si="3"/>
        <v>0</v>
      </c>
      <c r="L18" s="162"/>
    </row>
    <row r="19" spans="2:12" ht="30" customHeight="1" x14ac:dyDescent="0.3">
      <c r="B19" s="33" t="str">
        <f t="shared" si="2"/>
        <v>LMVI</v>
      </c>
      <c r="C19" s="1">
        <f>IF(ISTEXT(D19),MAX($C$4:$C18)+1,"")</f>
        <v>15</v>
      </c>
      <c r="D19" s="192" t="s">
        <v>9</v>
      </c>
      <c r="E19" s="39" t="s">
        <v>1594</v>
      </c>
      <c r="F19" s="357" t="s">
        <v>43</v>
      </c>
      <c r="G19" s="358" t="s">
        <v>87</v>
      </c>
      <c r="H19" s="366">
        <f>COUNTIFS(D:D,"=Minimal",F:F,"=Function Not Available")</f>
        <v>0</v>
      </c>
      <c r="I19" s="369">
        <f t="shared" si="0"/>
        <v>3</v>
      </c>
      <c r="J19" s="370">
        <f t="shared" si="1"/>
        <v>0</v>
      </c>
      <c r="K19" s="362">
        <f t="shared" si="3"/>
        <v>0</v>
      </c>
      <c r="L19" s="162"/>
    </row>
    <row r="20" spans="2:12" ht="30" customHeight="1" x14ac:dyDescent="0.3">
      <c r="B20" s="33" t="str">
        <f t="shared" si="2"/>
        <v>LMVI</v>
      </c>
      <c r="C20" s="1">
        <f>IF(ISTEXT(D20),MAX($C$4:$C19)+1,"")</f>
        <v>16</v>
      </c>
      <c r="D20" s="192" t="s">
        <v>9</v>
      </c>
      <c r="E20" s="39" t="s">
        <v>1595</v>
      </c>
      <c r="F20" s="357" t="s">
        <v>43</v>
      </c>
      <c r="G20" s="358" t="s">
        <v>88</v>
      </c>
      <c r="H20" s="366">
        <f>COUNTIFS(D:D,"=Minimal",F:F,"=Exception")</f>
        <v>0</v>
      </c>
      <c r="I20" s="369">
        <f t="shared" si="0"/>
        <v>3</v>
      </c>
      <c r="J20" s="370">
        <f t="shared" si="1"/>
        <v>0</v>
      </c>
      <c r="K20" s="362">
        <f t="shared" si="3"/>
        <v>0</v>
      </c>
      <c r="L20" s="162"/>
    </row>
    <row r="21" spans="2:12" ht="30" customHeight="1" x14ac:dyDescent="0.3">
      <c r="B21" s="33" t="str">
        <f t="shared" si="2"/>
        <v>LMVI</v>
      </c>
      <c r="C21" s="1">
        <f>IF(ISTEXT(D21),MAX($C$4:$C20)+1,"")</f>
        <v>17</v>
      </c>
      <c r="D21" s="192" t="s">
        <v>9</v>
      </c>
      <c r="E21" s="39" t="s">
        <v>1596</v>
      </c>
      <c r="F21" s="357" t="s">
        <v>43</v>
      </c>
      <c r="G21" s="358"/>
      <c r="H21" s="365"/>
      <c r="I21" s="369">
        <f t="shared" si="0"/>
        <v>3</v>
      </c>
      <c r="J21" s="370">
        <f t="shared" si="1"/>
        <v>0</v>
      </c>
      <c r="K21" s="362">
        <f t="shared" si="3"/>
        <v>0</v>
      </c>
      <c r="L21" s="162"/>
    </row>
    <row r="22" spans="2:12" ht="30" customHeight="1" x14ac:dyDescent="0.3">
      <c r="B22" s="33" t="str">
        <f t="shared" si="2"/>
        <v>LMVI</v>
      </c>
      <c r="C22" s="1">
        <f>IF(ISTEXT(D22),MAX($C$4:$C21)+1,"")</f>
        <v>18</v>
      </c>
      <c r="D22" s="192" t="s">
        <v>9</v>
      </c>
      <c r="E22" s="39" t="s">
        <v>1597</v>
      </c>
      <c r="F22" s="357" t="s">
        <v>43</v>
      </c>
      <c r="G22" s="358"/>
      <c r="H22" s="365"/>
      <c r="I22" s="369">
        <f t="shared" si="0"/>
        <v>3</v>
      </c>
      <c r="J22" s="370">
        <f t="shared" si="1"/>
        <v>0</v>
      </c>
      <c r="K22" s="362">
        <f t="shared" si="3"/>
        <v>0</v>
      </c>
      <c r="L22" s="162"/>
    </row>
    <row r="23" spans="2:12" ht="30" customHeight="1" x14ac:dyDescent="0.3">
      <c r="B23" s="33" t="str">
        <f t="shared" si="2"/>
        <v>LMVI</v>
      </c>
      <c r="C23" s="1">
        <f>IF(ISTEXT(D23),MAX($C$4:$C22)+1,"")</f>
        <v>19</v>
      </c>
      <c r="D23" s="192" t="s">
        <v>9</v>
      </c>
      <c r="E23" s="39" t="s">
        <v>1598</v>
      </c>
      <c r="F23" s="357" t="s">
        <v>43</v>
      </c>
      <c r="G23" s="358"/>
      <c r="H23" s="365"/>
      <c r="I23" s="369">
        <f t="shared" si="0"/>
        <v>3</v>
      </c>
      <c r="J23" s="370">
        <f t="shared" si="1"/>
        <v>0</v>
      </c>
      <c r="K23" s="362">
        <f t="shared" si="3"/>
        <v>0</v>
      </c>
      <c r="L23" s="162"/>
    </row>
    <row r="24" spans="2:12" ht="30" customHeight="1" x14ac:dyDescent="0.3">
      <c r="B24" s="33" t="str">
        <f t="shared" si="2"/>
        <v>LMVI</v>
      </c>
      <c r="C24" s="1">
        <f>IF(ISTEXT(D24),MAX($C$4:$C23)+1,"")</f>
        <v>20</v>
      </c>
      <c r="D24" s="192" t="s">
        <v>9</v>
      </c>
      <c r="E24" s="205" t="s">
        <v>2492</v>
      </c>
      <c r="F24" s="357" t="s">
        <v>43</v>
      </c>
      <c r="G24" s="358"/>
      <c r="H24" s="412"/>
      <c r="I24" s="413">
        <f>VLOOKUP($D24,SpecData,2,FALSE)</f>
        <v>3</v>
      </c>
      <c r="J24" s="414">
        <f>VLOOKUP($F24,AvailabilityData,2,FALSE)</f>
        <v>0</v>
      </c>
      <c r="K24" s="362">
        <f t="shared" si="3"/>
        <v>0</v>
      </c>
      <c r="L24" s="177"/>
    </row>
    <row r="25" spans="2:12" ht="30" customHeight="1" x14ac:dyDescent="0.3">
      <c r="B25" s="33" t="str">
        <f t="shared" si="2"/>
        <v>LMVI</v>
      </c>
      <c r="C25" s="1">
        <f>IF(ISTEXT(D25),MAX($C$4:$C24)+1,"")</f>
        <v>21</v>
      </c>
      <c r="D25" s="192" t="s">
        <v>9</v>
      </c>
      <c r="E25" s="40" t="s">
        <v>1599</v>
      </c>
      <c r="F25" s="357" t="s">
        <v>43</v>
      </c>
      <c r="G25" s="358"/>
      <c r="H25" s="365"/>
      <c r="I25" s="369">
        <f t="shared" si="0"/>
        <v>3</v>
      </c>
      <c r="J25" s="370">
        <f t="shared" si="1"/>
        <v>0</v>
      </c>
      <c r="K25" s="362">
        <f t="shared" si="3"/>
        <v>0</v>
      </c>
      <c r="L25" s="162"/>
    </row>
    <row r="26" spans="2:12" ht="30" customHeight="1" x14ac:dyDescent="0.3">
      <c r="B26" s="33" t="str">
        <f t="shared" si="2"/>
        <v>LMVI</v>
      </c>
      <c r="C26" s="1">
        <f>IF(ISTEXT(D26),MAX($C$4:$C25)+1,"")</f>
        <v>22</v>
      </c>
      <c r="D26" s="192" t="s">
        <v>9</v>
      </c>
      <c r="E26" s="36" t="s">
        <v>1600</v>
      </c>
      <c r="F26" s="357" t="s">
        <v>43</v>
      </c>
      <c r="G26" s="389"/>
      <c r="H26" s="403"/>
      <c r="I26" s="372">
        <f t="shared" si="0"/>
        <v>3</v>
      </c>
      <c r="J26" s="373">
        <f t="shared" si="1"/>
        <v>0</v>
      </c>
      <c r="K26" s="362">
        <f t="shared" si="3"/>
        <v>0</v>
      </c>
      <c r="L26" s="162"/>
    </row>
    <row r="27" spans="2:12" ht="30" customHeight="1" x14ac:dyDescent="0.3">
      <c r="B27" s="35" t="str">
        <f t="shared" si="2"/>
        <v/>
      </c>
      <c r="C27" s="35" t="str">
        <f>IF(ISTEXT(D27),MAX($C$6:$C26)+1,"")</f>
        <v/>
      </c>
      <c r="D27" s="2"/>
      <c r="E27" s="38" t="s">
        <v>1601</v>
      </c>
      <c r="F27" s="86"/>
      <c r="G27" s="28"/>
      <c r="H27" s="28"/>
      <c r="I27" s="28"/>
      <c r="J27" s="28"/>
      <c r="K27" s="28"/>
      <c r="L27" s="28"/>
    </row>
    <row r="28" spans="2:12" ht="30" customHeight="1" x14ac:dyDescent="0.3">
      <c r="B28" s="33" t="str">
        <f t="shared" si="2"/>
        <v>LMVI</v>
      </c>
      <c r="C28" s="1">
        <f>IF(ISTEXT(D28),MAX($C$4:$C26)+1,"")</f>
        <v>23</v>
      </c>
      <c r="D28" s="192" t="s">
        <v>9</v>
      </c>
      <c r="E28" s="41" t="s">
        <v>218</v>
      </c>
      <c r="F28" s="357" t="s">
        <v>43</v>
      </c>
      <c r="G28" s="367"/>
      <c r="H28" s="405"/>
      <c r="I28" s="360">
        <f t="shared" si="0"/>
        <v>3</v>
      </c>
      <c r="J28" s="361">
        <f t="shared" si="1"/>
        <v>0</v>
      </c>
      <c r="K28" s="362">
        <f t="shared" si="3"/>
        <v>0</v>
      </c>
      <c r="L28" s="162"/>
    </row>
    <row r="29" spans="2:12" ht="30" customHeight="1" x14ac:dyDescent="0.3">
      <c r="B29" s="33" t="str">
        <f>IF(C29="","",$B$4)</f>
        <v>LMVI</v>
      </c>
      <c r="C29" s="1">
        <f>IF(ISTEXT(D29),MAX($C$4:$C28)+1,"")</f>
        <v>24</v>
      </c>
      <c r="D29" s="192" t="s">
        <v>9</v>
      </c>
      <c r="E29" s="39" t="s">
        <v>1602</v>
      </c>
      <c r="F29" s="357" t="s">
        <v>43</v>
      </c>
      <c r="G29" s="367"/>
      <c r="H29" s="405"/>
      <c r="I29" s="360">
        <f t="shared" si="0"/>
        <v>3</v>
      </c>
      <c r="J29" s="361">
        <f t="shared" si="1"/>
        <v>0</v>
      </c>
      <c r="K29" s="362">
        <f t="shared" si="3"/>
        <v>0</v>
      </c>
      <c r="L29" s="162"/>
    </row>
    <row r="30" spans="2:12" ht="30" customHeight="1" x14ac:dyDescent="0.3">
      <c r="B30" s="33" t="str">
        <f t="shared" ref="B30:B40" si="4">IF(C30="","",$B$4)</f>
        <v>LMVI</v>
      </c>
      <c r="C30" s="1">
        <f>IF(ISTEXT(D30),MAX($C$4:$C29)+1,"")</f>
        <v>25</v>
      </c>
      <c r="D30" s="192" t="s">
        <v>9</v>
      </c>
      <c r="E30" s="39" t="s">
        <v>1603</v>
      </c>
      <c r="F30" s="357" t="s">
        <v>43</v>
      </c>
      <c r="G30" s="367"/>
      <c r="H30" s="405"/>
      <c r="I30" s="360">
        <f t="shared" si="0"/>
        <v>3</v>
      </c>
      <c r="J30" s="361">
        <f t="shared" si="1"/>
        <v>0</v>
      </c>
      <c r="K30" s="362">
        <f t="shared" si="3"/>
        <v>0</v>
      </c>
      <c r="L30" s="162"/>
    </row>
    <row r="31" spans="2:12" ht="30" customHeight="1" x14ac:dyDescent="0.3">
      <c r="B31" s="33" t="str">
        <f t="shared" si="4"/>
        <v>LMVI</v>
      </c>
      <c r="C31" s="1">
        <f>IF(ISTEXT(D31),MAX($C$4:$C30)+1,"")</f>
        <v>26</v>
      </c>
      <c r="D31" s="192" t="s">
        <v>9</v>
      </c>
      <c r="E31" s="39" t="s">
        <v>230</v>
      </c>
      <c r="F31" s="357" t="s">
        <v>43</v>
      </c>
      <c r="G31" s="367"/>
      <c r="H31" s="405"/>
      <c r="I31" s="360">
        <f t="shared" si="0"/>
        <v>3</v>
      </c>
      <c r="J31" s="361">
        <f t="shared" si="1"/>
        <v>0</v>
      </c>
      <c r="K31" s="362">
        <f t="shared" si="3"/>
        <v>0</v>
      </c>
      <c r="L31" s="162"/>
    </row>
    <row r="32" spans="2:12" ht="30" customHeight="1" x14ac:dyDescent="0.3">
      <c r="B32" s="33" t="str">
        <f t="shared" si="4"/>
        <v>LMVI</v>
      </c>
      <c r="C32" s="1">
        <f>IF(ISTEXT(D32),MAX($C$4:$C31)+1,"")</f>
        <v>27</v>
      </c>
      <c r="D32" s="192" t="s">
        <v>9</v>
      </c>
      <c r="E32" s="39" t="s">
        <v>1604</v>
      </c>
      <c r="F32" s="357" t="s">
        <v>43</v>
      </c>
      <c r="G32" s="367"/>
      <c r="H32" s="405"/>
      <c r="I32" s="360">
        <f t="shared" si="0"/>
        <v>3</v>
      </c>
      <c r="J32" s="361">
        <f t="shared" si="1"/>
        <v>0</v>
      </c>
      <c r="K32" s="362">
        <f t="shared" si="3"/>
        <v>0</v>
      </c>
      <c r="L32" s="162"/>
    </row>
    <row r="33" spans="2:12" ht="30" customHeight="1" x14ac:dyDescent="0.3">
      <c r="B33" s="33" t="str">
        <f t="shared" si="4"/>
        <v>LMVI</v>
      </c>
      <c r="C33" s="1">
        <f>IF(ISTEXT(D33),MAX($C$4:$C32)+1,"")</f>
        <v>28</v>
      </c>
      <c r="D33" s="192" t="s">
        <v>9</v>
      </c>
      <c r="E33" s="39" t="s">
        <v>902</v>
      </c>
      <c r="F33" s="357" t="s">
        <v>43</v>
      </c>
      <c r="G33" s="367"/>
      <c r="H33" s="405"/>
      <c r="I33" s="360">
        <f t="shared" si="0"/>
        <v>3</v>
      </c>
      <c r="J33" s="361">
        <f t="shared" si="1"/>
        <v>0</v>
      </c>
      <c r="K33" s="362">
        <f t="shared" si="3"/>
        <v>0</v>
      </c>
      <c r="L33" s="162"/>
    </row>
    <row r="34" spans="2:12" ht="30" customHeight="1" x14ac:dyDescent="0.3">
      <c r="B34" s="33" t="str">
        <f t="shared" si="4"/>
        <v>LMVI</v>
      </c>
      <c r="C34" s="1">
        <f>IF(ISTEXT(D34),MAX($C$4:$C33)+1,"")</f>
        <v>29</v>
      </c>
      <c r="D34" s="192" t="s">
        <v>9</v>
      </c>
      <c r="E34" s="39" t="s">
        <v>1605</v>
      </c>
      <c r="F34" s="357" t="s">
        <v>43</v>
      </c>
      <c r="G34" s="367"/>
      <c r="H34" s="405"/>
      <c r="I34" s="360">
        <f t="shared" si="0"/>
        <v>3</v>
      </c>
      <c r="J34" s="361">
        <f t="shared" si="1"/>
        <v>0</v>
      </c>
      <c r="K34" s="362">
        <f t="shared" si="3"/>
        <v>0</v>
      </c>
      <c r="L34" s="162"/>
    </row>
    <row r="35" spans="2:12" ht="30" customHeight="1" x14ac:dyDescent="0.3">
      <c r="B35" s="33" t="str">
        <f t="shared" si="4"/>
        <v>LMVI</v>
      </c>
      <c r="C35" s="1">
        <f>IF(ISTEXT(D35),MAX($C$4:$C34)+1,"")</f>
        <v>30</v>
      </c>
      <c r="D35" s="192" t="s">
        <v>9</v>
      </c>
      <c r="E35" s="39" t="s">
        <v>1606</v>
      </c>
      <c r="F35" s="357" t="s">
        <v>43</v>
      </c>
      <c r="G35" s="367"/>
      <c r="H35" s="405"/>
      <c r="I35" s="360">
        <f t="shared" si="0"/>
        <v>3</v>
      </c>
      <c r="J35" s="361">
        <f t="shared" si="1"/>
        <v>0</v>
      </c>
      <c r="K35" s="362">
        <f t="shared" si="3"/>
        <v>0</v>
      </c>
      <c r="L35" s="162"/>
    </row>
    <row r="36" spans="2:12" ht="30" customHeight="1" x14ac:dyDescent="0.3">
      <c r="B36" s="33" t="str">
        <f t="shared" si="4"/>
        <v>LMVI</v>
      </c>
      <c r="C36" s="1">
        <f>IF(ISTEXT(D36),MAX($C$4:$C35)+1,"")</f>
        <v>31</v>
      </c>
      <c r="D36" s="192" t="s">
        <v>9</v>
      </c>
      <c r="E36" s="39" t="s">
        <v>231</v>
      </c>
      <c r="F36" s="357" t="s">
        <v>43</v>
      </c>
      <c r="G36" s="367"/>
      <c r="H36" s="405"/>
      <c r="I36" s="360">
        <f t="shared" si="0"/>
        <v>3</v>
      </c>
      <c r="J36" s="361">
        <f t="shared" si="1"/>
        <v>0</v>
      </c>
      <c r="K36" s="362">
        <f t="shared" si="3"/>
        <v>0</v>
      </c>
      <c r="L36" s="162"/>
    </row>
    <row r="37" spans="2:12" ht="30" customHeight="1" x14ac:dyDescent="0.3">
      <c r="B37" s="33" t="str">
        <f t="shared" si="4"/>
        <v>LMVI</v>
      </c>
      <c r="C37" s="1">
        <f>IF(ISTEXT(D37),MAX($C$4:$C36)+1,"")</f>
        <v>32</v>
      </c>
      <c r="D37" s="192" t="s">
        <v>9</v>
      </c>
      <c r="E37" s="39" t="s">
        <v>1607</v>
      </c>
      <c r="F37" s="357" t="s">
        <v>43</v>
      </c>
      <c r="G37" s="367"/>
      <c r="H37" s="405"/>
      <c r="I37" s="360">
        <f t="shared" si="0"/>
        <v>3</v>
      </c>
      <c r="J37" s="361">
        <f t="shared" si="1"/>
        <v>0</v>
      </c>
      <c r="K37" s="362">
        <f t="shared" si="3"/>
        <v>0</v>
      </c>
      <c r="L37" s="162"/>
    </row>
    <row r="38" spans="2:12" ht="30" customHeight="1" x14ac:dyDescent="0.3">
      <c r="B38" s="33" t="str">
        <f t="shared" si="4"/>
        <v>LMVI</v>
      </c>
      <c r="C38" s="1">
        <f>IF(ISTEXT(D38),MAX($C$4:$C37)+1,"")</f>
        <v>33</v>
      </c>
      <c r="D38" s="192" t="s">
        <v>9</v>
      </c>
      <c r="E38" s="37" t="s">
        <v>1608</v>
      </c>
      <c r="F38" s="357" t="s">
        <v>43</v>
      </c>
      <c r="G38" s="367"/>
      <c r="H38" s="405"/>
      <c r="I38" s="360">
        <f t="shared" si="0"/>
        <v>3</v>
      </c>
      <c r="J38" s="361">
        <f t="shared" si="1"/>
        <v>0</v>
      </c>
      <c r="K38" s="362">
        <f t="shared" si="3"/>
        <v>0</v>
      </c>
      <c r="L38" s="162"/>
    </row>
    <row r="39" spans="2:12" ht="30" customHeight="1" x14ac:dyDescent="0.3">
      <c r="B39" s="33" t="str">
        <f t="shared" si="4"/>
        <v>LMVI</v>
      </c>
      <c r="C39" s="1">
        <f>IF(ISTEXT(D39),MAX($C$4:$C38)+1,"")</f>
        <v>34</v>
      </c>
      <c r="D39" s="192" t="s">
        <v>9</v>
      </c>
      <c r="E39" s="37" t="s">
        <v>1609</v>
      </c>
      <c r="F39" s="357" t="s">
        <v>43</v>
      </c>
      <c r="G39" s="367"/>
      <c r="H39" s="405"/>
      <c r="I39" s="360">
        <f t="shared" si="0"/>
        <v>3</v>
      </c>
      <c r="J39" s="361">
        <f t="shared" si="1"/>
        <v>0</v>
      </c>
      <c r="K39" s="362">
        <f t="shared" si="3"/>
        <v>0</v>
      </c>
      <c r="L39" s="162"/>
    </row>
    <row r="40" spans="2:12" ht="30" customHeight="1" x14ac:dyDescent="0.3">
      <c r="B40" s="33" t="str">
        <f t="shared" si="4"/>
        <v>LMVI</v>
      </c>
      <c r="C40" s="1">
        <f>IF(ISTEXT(D40),MAX($C$4:$C39)+1,"")</f>
        <v>35</v>
      </c>
      <c r="D40" s="192" t="s">
        <v>9</v>
      </c>
      <c r="E40" s="37" t="s">
        <v>1610</v>
      </c>
      <c r="F40" s="357" t="s">
        <v>43</v>
      </c>
      <c r="G40" s="367"/>
      <c r="H40" s="405"/>
      <c r="I40" s="360">
        <f t="shared" si="0"/>
        <v>3</v>
      </c>
      <c r="J40" s="361">
        <f t="shared" si="1"/>
        <v>0</v>
      </c>
      <c r="K40" s="362">
        <f t="shared" si="3"/>
        <v>0</v>
      </c>
      <c r="L40" s="162"/>
    </row>
    <row r="41" spans="2:12" ht="30" customHeight="1" x14ac:dyDescent="0.3">
      <c r="B41" s="33" t="str">
        <f>IF(C41="","",$B$4)</f>
        <v>LMVI</v>
      </c>
      <c r="C41" s="1">
        <f>IF(ISTEXT(D41),MAX($C$4:$C40)+1,"")</f>
        <v>36</v>
      </c>
      <c r="D41" s="192" t="s">
        <v>9</v>
      </c>
      <c r="E41" s="40" t="s">
        <v>1611</v>
      </c>
      <c r="F41" s="357" t="s">
        <v>43</v>
      </c>
      <c r="G41" s="367"/>
      <c r="H41" s="405"/>
      <c r="I41" s="360">
        <f t="shared" si="0"/>
        <v>3</v>
      </c>
      <c r="J41" s="361">
        <f t="shared" si="1"/>
        <v>0</v>
      </c>
      <c r="K41" s="362">
        <f t="shared" si="3"/>
        <v>0</v>
      </c>
      <c r="L41" s="162"/>
    </row>
    <row r="42" spans="2:12" ht="12" customHeight="1" x14ac:dyDescent="0.3">
      <c r="B42" s="267"/>
      <c r="C42" s="267"/>
      <c r="D42" s="268"/>
      <c r="E42" s="236"/>
      <c r="F42" s="270"/>
      <c r="H42" s="281"/>
      <c r="I42" s="272"/>
      <c r="J42" s="273"/>
      <c r="K42" s="272"/>
      <c r="L42" s="274"/>
    </row>
    <row r="43" spans="2:12" ht="30" hidden="1" customHeight="1" x14ac:dyDescent="0.3">
      <c r="B43" s="267"/>
      <c r="C43" s="267"/>
      <c r="D43" s="268"/>
      <c r="E43" s="236"/>
      <c r="F43" s="270"/>
      <c r="H43" s="281"/>
      <c r="I43" s="272"/>
      <c r="J43" s="273"/>
      <c r="K43" s="272"/>
      <c r="L43" s="274"/>
    </row>
    <row r="44" spans="2:12" ht="7.95" customHeight="1" x14ac:dyDescent="0.3">
      <c r="E44" s="46"/>
    </row>
    <row r="45" spans="2:12" hidden="1" x14ac:dyDescent="0.3">
      <c r="E45" s="46"/>
    </row>
    <row r="46" spans="2:12" hidden="1" x14ac:dyDescent="0.3">
      <c r="E46" s="46"/>
    </row>
    <row r="47" spans="2:12" hidden="1" x14ac:dyDescent="0.3">
      <c r="E47" s="46"/>
    </row>
    <row r="48" spans="2:12" hidden="1" x14ac:dyDescent="0.3">
      <c r="E48" s="46"/>
    </row>
    <row r="49" spans="5:5" hidden="1" x14ac:dyDescent="0.3">
      <c r="E49" s="46"/>
    </row>
    <row r="50" spans="5:5" hidden="1" x14ac:dyDescent="0.3">
      <c r="E50" s="46"/>
    </row>
    <row r="51" spans="5:5" hidden="1" x14ac:dyDescent="0.3">
      <c r="E51" s="46"/>
    </row>
    <row r="52" spans="5:5" hidden="1" x14ac:dyDescent="0.3">
      <c r="E52" s="46"/>
    </row>
    <row r="53" spans="5:5" hidden="1" x14ac:dyDescent="0.3">
      <c r="E53" s="46"/>
    </row>
    <row r="54" spans="5:5" hidden="1" x14ac:dyDescent="0.3">
      <c r="E54" s="46"/>
    </row>
    <row r="55" spans="5:5" hidden="1" x14ac:dyDescent="0.3">
      <c r="E55" s="46"/>
    </row>
    <row r="56" spans="5:5" hidden="1" x14ac:dyDescent="0.3">
      <c r="E56" s="46"/>
    </row>
    <row r="57" spans="5:5" hidden="1" x14ac:dyDescent="0.3">
      <c r="E57" s="46"/>
    </row>
    <row r="58" spans="5:5" hidden="1" x14ac:dyDescent="0.3">
      <c r="E58" s="46"/>
    </row>
    <row r="59" spans="5:5" hidden="1" x14ac:dyDescent="0.3">
      <c r="E59" s="46"/>
    </row>
    <row r="60" spans="5:5" hidden="1" x14ac:dyDescent="0.3">
      <c r="E60" s="46"/>
    </row>
    <row r="61" spans="5:5" hidden="1" x14ac:dyDescent="0.3">
      <c r="E61" s="46"/>
    </row>
    <row r="62" spans="5:5" hidden="1" x14ac:dyDescent="0.3">
      <c r="E62" s="46"/>
    </row>
    <row r="63" spans="5:5" hidden="1" x14ac:dyDescent="0.3">
      <c r="E63" s="46"/>
    </row>
    <row r="64" spans="5:5" hidden="1" x14ac:dyDescent="0.3">
      <c r="E64" s="46"/>
    </row>
    <row r="65" spans="5:5" hidden="1" x14ac:dyDescent="0.3">
      <c r="E65" s="46"/>
    </row>
    <row r="66" spans="5:5" hidden="1" x14ac:dyDescent="0.3">
      <c r="E66" s="46"/>
    </row>
    <row r="67" spans="5:5" hidden="1" x14ac:dyDescent="0.3">
      <c r="E67" s="46"/>
    </row>
    <row r="68" spans="5:5" hidden="1" x14ac:dyDescent="0.3">
      <c r="E68" s="46"/>
    </row>
    <row r="69" spans="5:5" hidden="1" x14ac:dyDescent="0.3">
      <c r="E69" s="46"/>
    </row>
    <row r="70" spans="5:5" hidden="1" x14ac:dyDescent="0.3">
      <c r="E70" s="46"/>
    </row>
    <row r="71" spans="5:5" hidden="1" x14ac:dyDescent="0.3">
      <c r="E71" s="46"/>
    </row>
    <row r="72" spans="5:5" hidden="1" x14ac:dyDescent="0.3">
      <c r="E72" s="46"/>
    </row>
    <row r="73" spans="5:5" hidden="1" x14ac:dyDescent="0.3">
      <c r="E73" s="46"/>
    </row>
    <row r="74" spans="5:5" hidden="1" x14ac:dyDescent="0.3">
      <c r="E74" s="46"/>
    </row>
    <row r="75" spans="5:5" hidden="1" x14ac:dyDescent="0.3">
      <c r="E75" s="46"/>
    </row>
    <row r="76" spans="5:5" hidden="1" x14ac:dyDescent="0.3">
      <c r="E76" s="46"/>
    </row>
    <row r="77" spans="5:5" hidden="1" x14ac:dyDescent="0.3">
      <c r="E77" s="46"/>
    </row>
    <row r="78" spans="5:5" hidden="1" x14ac:dyDescent="0.3">
      <c r="E78" s="46"/>
    </row>
    <row r="79" spans="5:5" hidden="1" x14ac:dyDescent="0.3">
      <c r="E79" s="46"/>
    </row>
    <row r="80" spans="5:5" hidden="1" x14ac:dyDescent="0.3">
      <c r="E80" s="46"/>
    </row>
    <row r="81" spans="5:5" hidden="1" x14ac:dyDescent="0.3">
      <c r="E81" s="46"/>
    </row>
    <row r="82" spans="5:5" hidden="1" x14ac:dyDescent="0.3">
      <c r="E82" s="46"/>
    </row>
    <row r="83" spans="5:5" hidden="1" x14ac:dyDescent="0.3">
      <c r="E83" s="46"/>
    </row>
    <row r="84" spans="5:5" hidden="1" x14ac:dyDescent="0.3">
      <c r="E84" s="46"/>
    </row>
    <row r="85" spans="5:5" hidden="1" x14ac:dyDescent="0.3">
      <c r="E85" s="46"/>
    </row>
    <row r="86" spans="5:5" hidden="1" x14ac:dyDescent="0.3">
      <c r="E86" s="46"/>
    </row>
    <row r="87" spans="5:5" hidden="1" x14ac:dyDescent="0.3">
      <c r="E87" s="46"/>
    </row>
    <row r="88" spans="5:5" hidden="1" x14ac:dyDescent="0.3">
      <c r="E88" s="46"/>
    </row>
    <row r="89" spans="5:5" hidden="1" x14ac:dyDescent="0.3">
      <c r="E89" s="46"/>
    </row>
    <row r="90" spans="5:5" hidden="1" x14ac:dyDescent="0.3">
      <c r="E90" s="46"/>
    </row>
    <row r="91" spans="5:5" hidden="1" x14ac:dyDescent="0.3">
      <c r="E91" s="46"/>
    </row>
    <row r="92" spans="5:5" hidden="1" x14ac:dyDescent="0.3">
      <c r="E92" s="46"/>
    </row>
    <row r="93" spans="5:5" hidden="1" x14ac:dyDescent="0.3">
      <c r="E93" s="46"/>
    </row>
    <row r="94" spans="5:5" hidden="1" x14ac:dyDescent="0.3">
      <c r="E94" s="46"/>
    </row>
    <row r="95" spans="5:5" hidden="1" x14ac:dyDescent="0.3">
      <c r="E95" s="46"/>
    </row>
    <row r="96" spans="5:5" hidden="1" x14ac:dyDescent="0.3">
      <c r="E96" s="46"/>
    </row>
    <row r="97" spans="5:5" hidden="1" x14ac:dyDescent="0.3">
      <c r="E97" s="46"/>
    </row>
    <row r="98" spans="5:5" hidden="1" x14ac:dyDescent="0.3">
      <c r="E98" s="46"/>
    </row>
    <row r="99" spans="5:5" hidden="1" x14ac:dyDescent="0.3">
      <c r="E99" s="46"/>
    </row>
    <row r="100" spans="5:5" hidden="1" x14ac:dyDescent="0.3">
      <c r="E100" s="46"/>
    </row>
    <row r="101" spans="5:5" hidden="1" x14ac:dyDescent="0.3">
      <c r="E101" s="46"/>
    </row>
    <row r="102" spans="5:5" hidden="1" x14ac:dyDescent="0.3">
      <c r="E102" s="46"/>
    </row>
    <row r="103" spans="5:5" hidden="1" x14ac:dyDescent="0.3">
      <c r="E103" s="46"/>
    </row>
    <row r="104" spans="5:5" hidden="1" x14ac:dyDescent="0.3">
      <c r="E104" s="46"/>
    </row>
    <row r="105" spans="5:5" hidden="1" x14ac:dyDescent="0.3">
      <c r="E105" s="46"/>
    </row>
    <row r="106" spans="5:5" hidden="1" x14ac:dyDescent="0.3">
      <c r="E106" s="46"/>
    </row>
    <row r="107" spans="5:5" hidden="1" x14ac:dyDescent="0.3">
      <c r="E107" s="46"/>
    </row>
    <row r="108" spans="5:5" hidden="1" x14ac:dyDescent="0.3">
      <c r="E108" s="46"/>
    </row>
    <row r="109" spans="5:5" hidden="1" x14ac:dyDescent="0.3">
      <c r="E109" s="46"/>
    </row>
    <row r="110" spans="5:5" hidden="1" x14ac:dyDescent="0.3">
      <c r="E110" s="46"/>
    </row>
    <row r="111" spans="5:5" hidden="1" x14ac:dyDescent="0.3">
      <c r="E111" s="46"/>
    </row>
    <row r="112" spans="5:5" hidden="1" x14ac:dyDescent="0.3">
      <c r="E112" s="46"/>
    </row>
    <row r="113" spans="5:5" hidden="1" x14ac:dyDescent="0.3">
      <c r="E113" s="46"/>
    </row>
    <row r="114" spans="5:5" hidden="1" x14ac:dyDescent="0.3">
      <c r="E114" s="46"/>
    </row>
    <row r="115" spans="5:5" hidden="1" x14ac:dyDescent="0.3">
      <c r="E115" s="46"/>
    </row>
    <row r="116" spans="5:5" hidden="1" x14ac:dyDescent="0.3">
      <c r="E116" s="46"/>
    </row>
    <row r="117" spans="5:5" hidden="1" x14ac:dyDescent="0.3">
      <c r="E117" s="46"/>
    </row>
  </sheetData>
  <sheetProtection algorithmName="SHA-512" hashValue="ODbJ1sN0TtpWIZnwyAhK5l5HwIjAMhfE/OAaiPpX6lGYtQwnKfZF9gefr5A+4FbfOO2XSsv+I5s1IPVOLDsvSw==" saltValue="PxqKzCG+Bc34Dcocpqwg7Q==" spinCount="100000" sheet="1" selectLockedCells="1"/>
  <conditionalFormatting sqref="D4:D6 D8:D26">
    <cfRule type="cellIs" dxfId="128" priority="10" operator="equal">
      <formula>"Important"</formula>
    </cfRule>
    <cfRule type="cellIs" dxfId="127" priority="11" operator="equal">
      <formula>"Crucial"</formula>
    </cfRule>
    <cfRule type="cellIs" dxfId="126" priority="12" operator="equal">
      <formula>"N/A"</formula>
    </cfRule>
  </conditionalFormatting>
  <conditionalFormatting sqref="D28:D41">
    <cfRule type="cellIs" dxfId="125" priority="1" operator="equal">
      <formula>"Important"</formula>
    </cfRule>
    <cfRule type="cellIs" dxfId="124" priority="2" operator="equal">
      <formula>"Crucial"</formula>
    </cfRule>
    <cfRule type="cellIs" dxfId="123" priority="3" operator="equal">
      <formula>"N/A"</formula>
    </cfRule>
  </conditionalFormatting>
  <conditionalFormatting sqref="D42:D43">
    <cfRule type="cellIs" dxfId="122" priority="19" operator="equal">
      <formula>"Important"</formula>
    </cfRule>
    <cfRule type="cellIs" dxfId="121" priority="20" operator="equal">
      <formula>"Crucial"</formula>
    </cfRule>
    <cfRule type="cellIs" dxfId="120" priority="21" operator="equal">
      <formula>"N/A"</formula>
    </cfRule>
  </conditionalFormatting>
  <conditionalFormatting sqref="F4:F40">
    <cfRule type="cellIs" dxfId="119" priority="22" operator="equal">
      <formula>"Function Not Available"</formula>
    </cfRule>
    <cfRule type="cellIs" dxfId="118" priority="23" operator="equal">
      <formula>"Function Available"</formula>
    </cfRule>
    <cfRule type="cellIs" dxfId="117" priority="24" operator="equal">
      <formula>"Exception"</formula>
    </cfRule>
  </conditionalFormatting>
  <conditionalFormatting sqref="F41:F43">
    <cfRule type="cellIs" dxfId="116" priority="16" operator="equal">
      <formula>"Function Not Available"</formula>
    </cfRule>
    <cfRule type="cellIs" dxfId="115" priority="17" operator="equal">
      <formula>"Function Available"</formula>
    </cfRule>
    <cfRule type="cellIs" dxfId="114" priority="18" operator="equal">
      <formula>"Exception"</formula>
    </cfRule>
  </conditionalFormatting>
  <dataValidations count="3">
    <dataValidation type="list" allowBlank="1" showInputMessage="1" showErrorMessage="1" errorTitle="Invalid specification type" error="Please enter a Specification type from the drop-down list." sqref="F6 F28:F43 F8:F26" xr:uid="{00000000-0002-0000-1D00-000000000000}">
      <formula1>AvailabilityType</formula1>
    </dataValidation>
    <dataValidation type="list" allowBlank="1" showInputMessage="1" showErrorMessage="1" sqref="D28:D43 D4:D6 D8:D26" xr:uid="{00000000-0002-0000-1D00-000001000000}">
      <formula1>SpecType</formula1>
    </dataValidation>
    <dataValidation type="list" allowBlank="1" showInputMessage="1" showErrorMessage="1" sqref="F4:F5" xr:uid="{00000000-0002-0000-1D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00"/>
  </sheetPr>
  <dimension ref="A1:N110"/>
  <sheetViews>
    <sheetView zoomScale="120" zoomScaleNormal="120" zoomScalePageLayoutView="70" workbookViewId="0">
      <selection activeCell="F18" sqref="F18"/>
    </sheetView>
  </sheetViews>
  <sheetFormatPr defaultColWidth="0" defaultRowHeight="14.4" zeroHeight="1" x14ac:dyDescent="0.3"/>
  <cols>
    <col min="1" max="1" width="0.77734375" customWidth="1"/>
    <col min="2" max="2" width="11.77734375" customWidth="1"/>
    <col min="3" max="3" width="11.44140625" customWidth="1"/>
    <col min="4" max="4" width="23.21875" style="158" customWidth="1"/>
    <col min="5" max="5" width="65.77734375" customWidth="1"/>
    <col min="6" max="6" width="28.77734375" customWidth="1"/>
    <col min="7" max="7" width="15.44140625" style="31" hidden="1" customWidth="1"/>
    <col min="8" max="11" width="12.77734375" hidden="1" customWidth="1"/>
    <col min="12" max="12" width="49.44140625" style="158" customWidth="1"/>
    <col min="13" max="13" width="8.77734375" customWidth="1"/>
    <col min="14" max="16384" width="8.77734375" hidden="1"/>
  </cols>
  <sheetData>
    <row r="1" spans="2:12" ht="4.95" customHeight="1" x14ac:dyDescent="0.3"/>
    <row r="2" spans="2:12" ht="129" customHeight="1" thickBot="1" x14ac:dyDescent="0.35">
      <c r="B2" s="147" t="s">
        <v>44</v>
      </c>
      <c r="C2" s="148" t="s">
        <v>45</v>
      </c>
      <c r="D2" s="148" t="s">
        <v>46</v>
      </c>
      <c r="E2" s="148" t="s">
        <v>1612</v>
      </c>
      <c r="F2" s="148" t="s">
        <v>42</v>
      </c>
      <c r="G2" s="149" t="s">
        <v>48</v>
      </c>
      <c r="H2" s="149" t="s">
        <v>49</v>
      </c>
      <c r="I2" s="150" t="s">
        <v>50</v>
      </c>
      <c r="J2" s="150" t="s">
        <v>51</v>
      </c>
      <c r="K2" s="151" t="s">
        <v>14</v>
      </c>
      <c r="L2" s="152" t="s">
        <v>52</v>
      </c>
    </row>
    <row r="3" spans="2:12" ht="16.2" thickBot="1" x14ac:dyDescent="0.35">
      <c r="B3" s="7" t="s">
        <v>1613</v>
      </c>
      <c r="C3" s="7"/>
      <c r="D3" s="7"/>
      <c r="E3" s="7"/>
      <c r="F3" s="7"/>
      <c r="G3" s="30" t="s">
        <v>54</v>
      </c>
      <c r="H3" s="6">
        <f>COUNTA(D4:D425)</f>
        <v>38</v>
      </c>
      <c r="I3" s="19"/>
      <c r="J3" s="20" t="s">
        <v>55</v>
      </c>
      <c r="K3" s="21">
        <f>SUM(K4:K425)</f>
        <v>0</v>
      </c>
      <c r="L3" s="7"/>
    </row>
    <row r="4" spans="2:12" ht="30" customHeight="1" x14ac:dyDescent="0.3">
      <c r="B4" s="33" t="s">
        <v>1614</v>
      </c>
      <c r="C4" s="1">
        <v>1</v>
      </c>
      <c r="D4" s="159" t="s">
        <v>11</v>
      </c>
      <c r="E4" s="40" t="s">
        <v>1615</v>
      </c>
      <c r="F4" s="70" t="s">
        <v>43</v>
      </c>
      <c r="G4" s="25" t="s">
        <v>58</v>
      </c>
      <c r="H4" s="71">
        <f>COUNTIF(F4:F425,"Select from Drop Down")</f>
        <v>38</v>
      </c>
      <c r="I4" s="72">
        <f>VLOOKUP($D4,SpecData,2,FALSE)</f>
        <v>1</v>
      </c>
      <c r="J4" s="73">
        <f>VLOOKUP($F4,AvailabilityData,2,FALSE)</f>
        <v>0</v>
      </c>
      <c r="K4" s="74">
        <f>I4*J4</f>
        <v>0</v>
      </c>
      <c r="L4" s="162"/>
    </row>
    <row r="5" spans="2:12" ht="30" customHeight="1" x14ac:dyDescent="0.3">
      <c r="B5" s="33" t="str">
        <f>IF(C5="","",$B$4)</f>
        <v>LOrProt</v>
      </c>
      <c r="C5" s="1">
        <f>IF(ISTEXT(D5),MAX($C$4:$C4)+1,"")</f>
        <v>2</v>
      </c>
      <c r="D5" s="159" t="s">
        <v>11</v>
      </c>
      <c r="E5" s="40" t="s">
        <v>1616</v>
      </c>
      <c r="F5" s="70" t="s">
        <v>43</v>
      </c>
      <c r="G5" s="25" t="s">
        <v>60</v>
      </c>
      <c r="H5" s="71">
        <f>COUNTIF(F4:F425,"Function Available")</f>
        <v>0</v>
      </c>
      <c r="I5" s="72">
        <f>VLOOKUP($D5,SpecData,2,FALSE)</f>
        <v>1</v>
      </c>
      <c r="J5" s="73">
        <f>VLOOKUP($F5,AvailabilityData,2,FALSE)</f>
        <v>0</v>
      </c>
      <c r="K5" s="74">
        <f>I5*J5</f>
        <v>0</v>
      </c>
      <c r="L5" s="162"/>
    </row>
    <row r="6" spans="2:12" ht="30" customHeight="1" x14ac:dyDescent="0.3">
      <c r="B6" s="33" t="str">
        <f>IF(C6="","",$B$4)</f>
        <v>LOrProt</v>
      </c>
      <c r="C6" s="1">
        <f>IF(ISTEXT(D6),MAX($C$4:$C5)+1,"")</f>
        <v>3</v>
      </c>
      <c r="D6" s="159" t="s">
        <v>11</v>
      </c>
      <c r="E6" s="37" t="s">
        <v>1617</v>
      </c>
      <c r="F6" s="70" t="s">
        <v>43</v>
      </c>
      <c r="G6" s="25" t="s">
        <v>63</v>
      </c>
      <c r="H6" s="75">
        <f>COUNTIF(F4:F425,"Function Not Available")</f>
        <v>0</v>
      </c>
      <c r="I6" s="72">
        <f t="shared" ref="I6:I43" si="0">VLOOKUP($D6,SpecData,2,FALSE)</f>
        <v>1</v>
      </c>
      <c r="J6" s="73">
        <f t="shared" ref="J6:J43" si="1">VLOOKUP($F6,AvailabilityData,2,FALSE)</f>
        <v>0</v>
      </c>
      <c r="K6" s="74">
        <f>I6*J6</f>
        <v>0</v>
      </c>
      <c r="L6" s="162"/>
    </row>
    <row r="7" spans="2:12" ht="30" customHeight="1" x14ac:dyDescent="0.3">
      <c r="B7" s="35" t="str">
        <f>IF(C7="","",$B$4)</f>
        <v/>
      </c>
      <c r="C7" s="35" t="str">
        <f>IF(D7="","",$B$4)</f>
        <v/>
      </c>
      <c r="D7" s="2"/>
      <c r="E7" s="38" t="s">
        <v>1618</v>
      </c>
      <c r="F7" s="86"/>
      <c r="G7" s="28"/>
      <c r="H7" s="28"/>
      <c r="I7" s="28"/>
      <c r="J7" s="28"/>
      <c r="K7" s="28"/>
      <c r="L7" s="28"/>
    </row>
    <row r="8" spans="2:12" ht="30" customHeight="1" x14ac:dyDescent="0.3">
      <c r="B8" s="33" t="str">
        <f t="shared" ref="B8:B10" si="2">IF(C8="","",$B$4)</f>
        <v>LOrProt</v>
      </c>
      <c r="C8" s="1">
        <f>IF(ISTEXT(D8),MAX($C$4:$C7)+1,"")</f>
        <v>4</v>
      </c>
      <c r="D8" s="161" t="s">
        <v>11</v>
      </c>
      <c r="E8" s="41" t="s">
        <v>1619</v>
      </c>
      <c r="F8" s="90" t="s">
        <v>43</v>
      </c>
      <c r="G8" s="25" t="s">
        <v>65</v>
      </c>
      <c r="H8" s="75">
        <f>COUNTIF(F4:F425,"Exception")</f>
        <v>0</v>
      </c>
      <c r="I8" s="29">
        <f>VLOOKUP($D8,SpecData,2,FALSE)</f>
        <v>1</v>
      </c>
      <c r="J8" s="26">
        <f>VLOOKUP($F8,AvailabilityData,2,FALSE)</f>
        <v>0</v>
      </c>
      <c r="K8" s="27">
        <f t="shared" ref="K8:K10" si="3">SUM(K9:K430)</f>
        <v>0</v>
      </c>
      <c r="L8" s="162"/>
    </row>
    <row r="9" spans="2:12" ht="30" customHeight="1" x14ac:dyDescent="0.3">
      <c r="B9" s="33" t="str">
        <f t="shared" si="2"/>
        <v>LOrProt</v>
      </c>
      <c r="C9" s="1">
        <f>IF(ISTEXT(D9),MAX($C$4:$C8)+1,"")</f>
        <v>5</v>
      </c>
      <c r="D9" s="161" t="s">
        <v>11</v>
      </c>
      <c r="E9" s="41" t="s">
        <v>1620</v>
      </c>
      <c r="F9" s="90" t="s">
        <v>43</v>
      </c>
      <c r="G9" s="25" t="s">
        <v>67</v>
      </c>
      <c r="H9" s="23">
        <f>COUNTIFS(D:D,"=Crucial",F:F,"=Select From Drop Down")</f>
        <v>0</v>
      </c>
      <c r="I9" s="29">
        <f>VLOOKUP($D9,SpecData,2,FALSE)</f>
        <v>1</v>
      </c>
      <c r="J9" s="26">
        <f>VLOOKUP($F9,AvailabilityData,2,FALSE)</f>
        <v>0</v>
      </c>
      <c r="K9" s="27">
        <f t="shared" si="3"/>
        <v>0</v>
      </c>
      <c r="L9" s="162"/>
    </row>
    <row r="10" spans="2:12" ht="30" customHeight="1" x14ac:dyDescent="0.3">
      <c r="B10" s="33" t="str">
        <f t="shared" si="2"/>
        <v>LOrProt</v>
      </c>
      <c r="C10" s="1">
        <f>IF(ISTEXT(D10),MAX($C$4:$C9)+1,"")</f>
        <v>6</v>
      </c>
      <c r="D10" s="161" t="s">
        <v>11</v>
      </c>
      <c r="E10" s="41" t="s">
        <v>1621</v>
      </c>
      <c r="F10" s="90" t="s">
        <v>43</v>
      </c>
      <c r="G10" s="25" t="s">
        <v>69</v>
      </c>
      <c r="H10" s="23">
        <f>COUNTIFS(D:D,"=Crucial",F:F,"=Function Available")</f>
        <v>0</v>
      </c>
      <c r="I10" s="29">
        <f>VLOOKUP($D10,SpecData,2,FALSE)</f>
        <v>1</v>
      </c>
      <c r="J10" s="26">
        <f>VLOOKUP($F10,AvailabilityData,2,FALSE)</f>
        <v>0</v>
      </c>
      <c r="K10" s="27">
        <f t="shared" si="3"/>
        <v>0</v>
      </c>
      <c r="L10" s="162"/>
    </row>
    <row r="11" spans="2:12" ht="30" customHeight="1" x14ac:dyDescent="0.3">
      <c r="B11" s="33" t="str">
        <f t="shared" ref="B11:B43" si="4">IF(C11="","",$B$4)</f>
        <v>LOrProt</v>
      </c>
      <c r="C11" s="1">
        <f>IF(ISTEXT(D11),MAX($C$4:$C10)+1,"")</f>
        <v>7</v>
      </c>
      <c r="D11" s="159" t="s">
        <v>11</v>
      </c>
      <c r="E11" s="41" t="s">
        <v>1622</v>
      </c>
      <c r="F11" s="70" t="s">
        <v>43</v>
      </c>
      <c r="G11" s="25" t="s">
        <v>71</v>
      </c>
      <c r="H11" s="75">
        <f>COUNTIFS(D:D,"=Crucial",F:F,"=Function Not Available")</f>
        <v>0</v>
      </c>
      <c r="I11" s="72">
        <f t="shared" si="0"/>
        <v>1</v>
      </c>
      <c r="J11" s="73">
        <f t="shared" si="1"/>
        <v>0</v>
      </c>
      <c r="K11" s="74">
        <f>I11*J11</f>
        <v>0</v>
      </c>
      <c r="L11" s="162"/>
    </row>
    <row r="12" spans="2:12" ht="30" customHeight="1" x14ac:dyDescent="0.3">
      <c r="B12" s="33" t="str">
        <f t="shared" si="4"/>
        <v>LOrProt</v>
      </c>
      <c r="C12" s="1">
        <f>IF(ISTEXT(D12),MAX($C$4:$C11)+1,"")</f>
        <v>8</v>
      </c>
      <c r="D12" s="159" t="s">
        <v>11</v>
      </c>
      <c r="E12" s="39" t="s">
        <v>1623</v>
      </c>
      <c r="F12" s="70" t="s">
        <v>43</v>
      </c>
      <c r="G12" s="25" t="s">
        <v>73</v>
      </c>
      <c r="H12" s="75">
        <f>COUNTIFS(D:D,"=Crucial",F:F,"=Exception")</f>
        <v>0</v>
      </c>
      <c r="I12" s="72">
        <f t="shared" si="0"/>
        <v>1</v>
      </c>
      <c r="J12" s="73">
        <f t="shared" si="1"/>
        <v>0</v>
      </c>
      <c r="K12" s="74">
        <f t="shared" ref="K12:K43" si="5">I12*J12</f>
        <v>0</v>
      </c>
      <c r="L12" s="162"/>
    </row>
    <row r="13" spans="2:12" ht="30" customHeight="1" x14ac:dyDescent="0.3">
      <c r="B13" s="33" t="str">
        <f t="shared" si="4"/>
        <v>LOrProt</v>
      </c>
      <c r="C13" s="1">
        <f>IF(ISTEXT(D13),MAX($C$4:$C12)+1,"")</f>
        <v>9</v>
      </c>
      <c r="D13" s="159" t="s">
        <v>11</v>
      </c>
      <c r="E13" s="39" t="s">
        <v>1624</v>
      </c>
      <c r="F13" s="70" t="s">
        <v>43</v>
      </c>
      <c r="G13" s="25" t="s">
        <v>75</v>
      </c>
      <c r="H13" s="75">
        <f>COUNTIFS(D:D,"=Important",F:F,"=Select From Drop Down")</f>
        <v>0</v>
      </c>
      <c r="I13" s="72">
        <f t="shared" si="0"/>
        <v>1</v>
      </c>
      <c r="J13" s="73">
        <f t="shared" si="1"/>
        <v>0</v>
      </c>
      <c r="K13" s="74">
        <f t="shared" si="5"/>
        <v>0</v>
      </c>
      <c r="L13" s="162"/>
    </row>
    <row r="14" spans="2:12" ht="30" customHeight="1" x14ac:dyDescent="0.3">
      <c r="B14" s="33" t="str">
        <f t="shared" si="4"/>
        <v>LOrProt</v>
      </c>
      <c r="C14" s="1">
        <f>IF(ISTEXT(D14),MAX($C$4:$C13)+1,"")</f>
        <v>10</v>
      </c>
      <c r="D14" s="159" t="s">
        <v>11</v>
      </c>
      <c r="E14" s="39" t="s">
        <v>1625</v>
      </c>
      <c r="F14" s="70" t="s">
        <v>43</v>
      </c>
      <c r="G14" s="25" t="s">
        <v>77</v>
      </c>
      <c r="H14" s="75">
        <f>COUNTIFS(D:D,"=Important",F:F,"=Function Available")</f>
        <v>0</v>
      </c>
      <c r="I14" s="72">
        <f t="shared" si="0"/>
        <v>1</v>
      </c>
      <c r="J14" s="73">
        <f t="shared" si="1"/>
        <v>0</v>
      </c>
      <c r="K14" s="74">
        <f t="shared" si="5"/>
        <v>0</v>
      </c>
      <c r="L14" s="162"/>
    </row>
    <row r="15" spans="2:12" ht="30" customHeight="1" x14ac:dyDescent="0.3">
      <c r="B15" s="33" t="str">
        <f t="shared" si="4"/>
        <v>LOrProt</v>
      </c>
      <c r="C15" s="1">
        <f>IF(ISTEXT(D15),MAX($C$4:$C14)+1,"")</f>
        <v>11</v>
      </c>
      <c r="D15" s="159" t="s">
        <v>11</v>
      </c>
      <c r="E15" s="39" t="s">
        <v>1626</v>
      </c>
      <c r="F15" s="70" t="s">
        <v>43</v>
      </c>
      <c r="G15" s="25" t="s">
        <v>80</v>
      </c>
      <c r="H15" s="75">
        <f>COUNTIFS(D:D,"=Important",F:F,"=Function Not Available")</f>
        <v>0</v>
      </c>
      <c r="I15" s="72">
        <f t="shared" si="0"/>
        <v>1</v>
      </c>
      <c r="J15" s="73">
        <f t="shared" si="1"/>
        <v>0</v>
      </c>
      <c r="K15" s="74">
        <f t="shared" si="5"/>
        <v>0</v>
      </c>
      <c r="L15" s="162"/>
    </row>
    <row r="16" spans="2:12" ht="30" customHeight="1" x14ac:dyDescent="0.3">
      <c r="B16" s="33" t="str">
        <f t="shared" si="4"/>
        <v>LOrProt</v>
      </c>
      <c r="C16" s="1">
        <f>IF(ISTEXT(D16),MAX($C$4:$C15)+1,"")</f>
        <v>12</v>
      </c>
      <c r="D16" s="159" t="s">
        <v>11</v>
      </c>
      <c r="E16" s="39" t="s">
        <v>1627</v>
      </c>
      <c r="F16" s="70" t="s">
        <v>43</v>
      </c>
      <c r="G16" s="25" t="s">
        <v>82</v>
      </c>
      <c r="H16" s="75">
        <f>COUNTIFS(D:D,"=Important",F:F,"=Exception")</f>
        <v>0</v>
      </c>
      <c r="I16" s="72">
        <f t="shared" si="0"/>
        <v>1</v>
      </c>
      <c r="J16" s="73">
        <f t="shared" si="1"/>
        <v>0</v>
      </c>
      <c r="K16" s="74">
        <f t="shared" si="5"/>
        <v>0</v>
      </c>
      <c r="L16" s="162"/>
    </row>
    <row r="17" spans="2:12" ht="30" customHeight="1" x14ac:dyDescent="0.3">
      <c r="B17" s="33" t="str">
        <f t="shared" si="4"/>
        <v>LOrProt</v>
      </c>
      <c r="C17" s="1">
        <f>IF(ISTEXT(D17),MAX($C$4:$C16)+1,"")</f>
        <v>13</v>
      </c>
      <c r="D17" s="159" t="s">
        <v>11</v>
      </c>
      <c r="E17" s="39" t="s">
        <v>661</v>
      </c>
      <c r="F17" s="70" t="s">
        <v>43</v>
      </c>
      <c r="G17" s="25" t="s">
        <v>84</v>
      </c>
      <c r="H17" s="75">
        <f>COUNTIFS(D:D,"=Minimal",F:F,"=Select From Drop Down")</f>
        <v>38</v>
      </c>
      <c r="I17" s="72">
        <f t="shared" si="0"/>
        <v>1</v>
      </c>
      <c r="J17" s="73">
        <f t="shared" si="1"/>
        <v>0</v>
      </c>
      <c r="K17" s="74">
        <f t="shared" si="5"/>
        <v>0</v>
      </c>
      <c r="L17" s="162"/>
    </row>
    <row r="18" spans="2:12" ht="30" customHeight="1" x14ac:dyDescent="0.3">
      <c r="B18" s="33" t="str">
        <f t="shared" si="4"/>
        <v>LOrProt</v>
      </c>
      <c r="C18" s="1">
        <f>IF(ISTEXT(D18),MAX($C$4:$C17)+1,"")</f>
        <v>14</v>
      </c>
      <c r="D18" s="159" t="s">
        <v>11</v>
      </c>
      <c r="E18" s="39" t="s">
        <v>1424</v>
      </c>
      <c r="F18" s="70" t="s">
        <v>43</v>
      </c>
      <c r="G18" s="25" t="s">
        <v>86</v>
      </c>
      <c r="H18" s="75">
        <f>COUNTIFS(D:D,"=Minimal",F:F,"=Function Available")</f>
        <v>0</v>
      </c>
      <c r="I18" s="29">
        <f t="shared" si="0"/>
        <v>1</v>
      </c>
      <c r="J18" s="26">
        <f t="shared" si="1"/>
        <v>0</v>
      </c>
      <c r="K18" s="74">
        <f t="shared" si="5"/>
        <v>0</v>
      </c>
      <c r="L18" s="162"/>
    </row>
    <row r="19" spans="2:12" ht="41.4" x14ac:dyDescent="0.3">
      <c r="B19" s="33" t="str">
        <f t="shared" si="4"/>
        <v>LOrProt</v>
      </c>
      <c r="C19" s="1">
        <f>IF(ISTEXT(D19),MAX($C$4:$C18)+1,"")</f>
        <v>15</v>
      </c>
      <c r="D19" s="159" t="s">
        <v>11</v>
      </c>
      <c r="E19" s="40" t="s">
        <v>1628</v>
      </c>
      <c r="F19" s="70" t="s">
        <v>43</v>
      </c>
      <c r="G19" s="25" t="s">
        <v>87</v>
      </c>
      <c r="H19" s="75">
        <f>COUNTIFS(D:D,"=Minimal",F:F,"=Function Not Available")</f>
        <v>0</v>
      </c>
      <c r="I19" s="29">
        <f t="shared" si="0"/>
        <v>1</v>
      </c>
      <c r="J19" s="26">
        <f t="shared" si="1"/>
        <v>0</v>
      </c>
      <c r="K19" s="74">
        <f t="shared" si="5"/>
        <v>0</v>
      </c>
      <c r="L19" s="162"/>
    </row>
    <row r="20" spans="2:12" ht="30" customHeight="1" x14ac:dyDescent="0.3">
      <c r="B20" s="33" t="str">
        <f t="shared" si="4"/>
        <v>LOrProt</v>
      </c>
      <c r="C20" s="1">
        <f>IF(ISTEXT(D20),MAX($C$4:$C19)+1,"")</f>
        <v>16</v>
      </c>
      <c r="D20" s="159" t="s">
        <v>11</v>
      </c>
      <c r="E20" s="40" t="s">
        <v>1629</v>
      </c>
      <c r="F20" s="70" t="s">
        <v>43</v>
      </c>
      <c r="G20" s="25" t="s">
        <v>88</v>
      </c>
      <c r="H20" s="75">
        <f>COUNTIFS(D:D,"=Minimal",F:F,"=Exception")</f>
        <v>0</v>
      </c>
      <c r="I20" s="29">
        <f t="shared" si="0"/>
        <v>1</v>
      </c>
      <c r="J20" s="26">
        <f t="shared" si="1"/>
        <v>0</v>
      </c>
      <c r="K20" s="74">
        <f t="shared" si="5"/>
        <v>0</v>
      </c>
      <c r="L20" s="162"/>
    </row>
    <row r="21" spans="2:12" ht="30" customHeight="1" x14ac:dyDescent="0.3">
      <c r="B21" s="33" t="str">
        <f t="shared" si="4"/>
        <v>LOrProt</v>
      </c>
      <c r="C21" s="1">
        <f>IF(ISTEXT(D21),MAX($C$4:$C20)+1,"")</f>
        <v>17</v>
      </c>
      <c r="D21" s="159" t="s">
        <v>11</v>
      </c>
      <c r="E21" s="40" t="s">
        <v>1630</v>
      </c>
      <c r="F21" s="70" t="s">
        <v>43</v>
      </c>
      <c r="G21" s="25"/>
      <c r="H21" s="75"/>
      <c r="I21" s="29">
        <f t="shared" si="0"/>
        <v>1</v>
      </c>
      <c r="J21" s="26">
        <f t="shared" si="1"/>
        <v>0</v>
      </c>
      <c r="K21" s="74">
        <f t="shared" si="5"/>
        <v>0</v>
      </c>
      <c r="L21" s="162"/>
    </row>
    <row r="22" spans="2:12" ht="30" customHeight="1" x14ac:dyDescent="0.3">
      <c r="B22" s="33" t="str">
        <f t="shared" si="4"/>
        <v>LOrProt</v>
      </c>
      <c r="C22" s="1">
        <f>IF(ISTEXT(D22),MAX($C$4:$C21)+1,"")</f>
        <v>18</v>
      </c>
      <c r="D22" s="159" t="s">
        <v>11</v>
      </c>
      <c r="E22" s="40" t="s">
        <v>1631</v>
      </c>
      <c r="F22" s="70" t="s">
        <v>43</v>
      </c>
      <c r="G22" s="25"/>
      <c r="H22" s="75"/>
      <c r="I22" s="29">
        <f t="shared" si="0"/>
        <v>1</v>
      </c>
      <c r="J22" s="26">
        <f t="shared" si="1"/>
        <v>0</v>
      </c>
      <c r="K22" s="74">
        <f t="shared" si="5"/>
        <v>0</v>
      </c>
      <c r="L22" s="162"/>
    </row>
    <row r="23" spans="2:12" ht="30" customHeight="1" x14ac:dyDescent="0.3">
      <c r="B23" s="33" t="str">
        <f t="shared" si="4"/>
        <v>LOrProt</v>
      </c>
      <c r="C23" s="1">
        <f>IF(ISTEXT(D23),MAX($C$4:$C22)+1,"")</f>
        <v>19</v>
      </c>
      <c r="D23" s="159" t="s">
        <v>11</v>
      </c>
      <c r="E23" s="40" t="s">
        <v>1632</v>
      </c>
      <c r="F23" s="70" t="s">
        <v>43</v>
      </c>
      <c r="G23" s="25"/>
      <c r="H23" s="75"/>
      <c r="I23" s="29">
        <f t="shared" si="0"/>
        <v>1</v>
      </c>
      <c r="J23" s="26">
        <f t="shared" si="1"/>
        <v>0</v>
      </c>
      <c r="K23" s="74">
        <f t="shared" si="5"/>
        <v>0</v>
      </c>
      <c r="L23" s="162"/>
    </row>
    <row r="24" spans="2:12" ht="30" customHeight="1" x14ac:dyDescent="0.3">
      <c r="B24" s="33" t="str">
        <f t="shared" si="4"/>
        <v>LOrProt</v>
      </c>
      <c r="C24" s="1">
        <f>IF(ISTEXT(D24),MAX($C$4:$C23)+1,"")</f>
        <v>20</v>
      </c>
      <c r="D24" s="159" t="s">
        <v>11</v>
      </c>
      <c r="E24" s="40" t="s">
        <v>1633</v>
      </c>
      <c r="F24" s="70" t="s">
        <v>43</v>
      </c>
      <c r="G24" s="25"/>
      <c r="H24" s="75"/>
      <c r="I24" s="29">
        <f t="shared" si="0"/>
        <v>1</v>
      </c>
      <c r="J24" s="26">
        <f t="shared" si="1"/>
        <v>0</v>
      </c>
      <c r="K24" s="74">
        <f t="shared" si="5"/>
        <v>0</v>
      </c>
      <c r="L24" s="162"/>
    </row>
    <row r="25" spans="2:12" ht="30" customHeight="1" x14ac:dyDescent="0.3">
      <c r="B25" s="33" t="str">
        <f t="shared" si="4"/>
        <v>LOrProt</v>
      </c>
      <c r="C25" s="1">
        <f>IF(ISTEXT(D25),MAX($C$4:$C24)+1,"")</f>
        <v>21</v>
      </c>
      <c r="D25" s="159" t="s">
        <v>11</v>
      </c>
      <c r="E25" s="40" t="s">
        <v>1634</v>
      </c>
      <c r="F25" s="70" t="s">
        <v>43</v>
      </c>
      <c r="G25" s="25"/>
      <c r="H25" s="75"/>
      <c r="I25" s="29">
        <f t="shared" si="0"/>
        <v>1</v>
      </c>
      <c r="J25" s="26">
        <f t="shared" si="1"/>
        <v>0</v>
      </c>
      <c r="K25" s="74">
        <f t="shared" si="5"/>
        <v>0</v>
      </c>
      <c r="L25" s="162"/>
    </row>
    <row r="26" spans="2:12" ht="30" customHeight="1" x14ac:dyDescent="0.3">
      <c r="B26" s="33" t="str">
        <f t="shared" si="4"/>
        <v>LOrProt</v>
      </c>
      <c r="C26" s="1">
        <f>IF(ISTEXT(D26),MAX($C$4:$C25)+1,"")</f>
        <v>22</v>
      </c>
      <c r="D26" s="159" t="s">
        <v>11</v>
      </c>
      <c r="E26" s="40" t="s">
        <v>1635</v>
      </c>
      <c r="F26" s="70" t="s">
        <v>43</v>
      </c>
      <c r="G26" s="25"/>
      <c r="H26" s="75"/>
      <c r="I26" s="29">
        <f t="shared" si="0"/>
        <v>1</v>
      </c>
      <c r="J26" s="26">
        <f t="shared" si="1"/>
        <v>0</v>
      </c>
      <c r="K26" s="74">
        <f t="shared" si="5"/>
        <v>0</v>
      </c>
      <c r="L26" s="162"/>
    </row>
    <row r="27" spans="2:12" ht="30" customHeight="1" x14ac:dyDescent="0.3">
      <c r="B27" s="33" t="str">
        <f t="shared" si="4"/>
        <v>LOrProt</v>
      </c>
      <c r="C27" s="1">
        <f>IF(ISTEXT(D27),MAX($C$4:$C26)+1,"")</f>
        <v>23</v>
      </c>
      <c r="D27" s="159" t="s">
        <v>11</v>
      </c>
      <c r="E27" s="40" t="s">
        <v>1636</v>
      </c>
      <c r="F27" s="70" t="s">
        <v>43</v>
      </c>
      <c r="G27" s="76"/>
      <c r="H27" s="77"/>
      <c r="I27" s="52">
        <f t="shared" si="0"/>
        <v>1</v>
      </c>
      <c r="J27" s="53">
        <f t="shared" si="1"/>
        <v>0</v>
      </c>
      <c r="K27" s="74">
        <f t="shared" si="5"/>
        <v>0</v>
      </c>
      <c r="L27" s="162"/>
    </row>
    <row r="28" spans="2:12" ht="30" customHeight="1" x14ac:dyDescent="0.3">
      <c r="B28" s="33" t="str">
        <f t="shared" si="4"/>
        <v>LOrProt</v>
      </c>
      <c r="C28" s="1">
        <f>IF(ISTEXT(D28),MAX($C$4:$C27)+1,"")</f>
        <v>24</v>
      </c>
      <c r="D28" s="159" t="s">
        <v>11</v>
      </c>
      <c r="E28" s="40" t="s">
        <v>1637</v>
      </c>
      <c r="F28" s="70" t="s">
        <v>43</v>
      </c>
      <c r="G28" s="30"/>
      <c r="H28" s="78"/>
      <c r="I28" s="72">
        <f t="shared" si="0"/>
        <v>1</v>
      </c>
      <c r="J28" s="73">
        <f t="shared" si="1"/>
        <v>0</v>
      </c>
      <c r="K28" s="74">
        <f t="shared" si="5"/>
        <v>0</v>
      </c>
      <c r="L28" s="162"/>
    </row>
    <row r="29" spans="2:12" ht="30" customHeight="1" x14ac:dyDescent="0.3">
      <c r="B29" s="33" t="str">
        <f t="shared" si="4"/>
        <v>LOrProt</v>
      </c>
      <c r="C29" s="1">
        <f>IF(ISTEXT(D29),MAX($C$4:$C28)+1,"")</f>
        <v>25</v>
      </c>
      <c r="D29" s="159" t="s">
        <v>11</v>
      </c>
      <c r="E29" s="40" t="s">
        <v>1638</v>
      </c>
      <c r="F29" s="90" t="s">
        <v>43</v>
      </c>
      <c r="G29" s="25"/>
      <c r="H29" s="75"/>
      <c r="I29" s="29">
        <f t="shared" ref="I29:I37" si="6">VLOOKUP($D29,SpecData,2,FALSE)</f>
        <v>1</v>
      </c>
      <c r="J29" s="26">
        <f t="shared" ref="J29:J37" si="7">VLOOKUP($F29,AvailabilityData,2,FALSE)</f>
        <v>0</v>
      </c>
      <c r="K29" s="27">
        <f>SUM(K43:K448)</f>
        <v>0</v>
      </c>
      <c r="L29" s="162"/>
    </row>
    <row r="30" spans="2:12" ht="30" customHeight="1" x14ac:dyDescent="0.3">
      <c r="B30" s="33" t="str">
        <f t="shared" si="4"/>
        <v>LOrProt</v>
      </c>
      <c r="C30" s="1">
        <f>IF(ISTEXT(D30),MAX($C$4:$C29)+1,"")</f>
        <v>26</v>
      </c>
      <c r="D30" s="161" t="s">
        <v>11</v>
      </c>
      <c r="E30" s="40" t="s">
        <v>1639</v>
      </c>
      <c r="F30" s="90" t="s">
        <v>43</v>
      </c>
      <c r="G30" s="25"/>
      <c r="H30" s="75"/>
      <c r="I30" s="29">
        <f t="shared" si="6"/>
        <v>1</v>
      </c>
      <c r="J30" s="26">
        <f t="shared" si="7"/>
        <v>0</v>
      </c>
      <c r="K30" s="27">
        <f>SUM(K31:K449)</f>
        <v>0</v>
      </c>
      <c r="L30" s="162"/>
    </row>
    <row r="31" spans="2:12" ht="30" customHeight="1" x14ac:dyDescent="0.3">
      <c r="B31" s="33" t="str">
        <f t="shared" si="4"/>
        <v>LOrProt</v>
      </c>
      <c r="C31" s="1">
        <f>IF(ISTEXT(D31),MAX($C$4:$C30)+1,"")</f>
        <v>27</v>
      </c>
      <c r="D31" s="161" t="s">
        <v>11</v>
      </c>
      <c r="E31" s="40" t="s">
        <v>1640</v>
      </c>
      <c r="F31" s="90" t="s">
        <v>43</v>
      </c>
      <c r="G31" s="25"/>
      <c r="H31" s="75"/>
      <c r="I31" s="29">
        <f t="shared" si="6"/>
        <v>1</v>
      </c>
      <c r="J31" s="26">
        <f t="shared" si="7"/>
        <v>0</v>
      </c>
      <c r="K31" s="27">
        <f>SUM(K32:K450)</f>
        <v>0</v>
      </c>
      <c r="L31" s="162"/>
    </row>
    <row r="32" spans="2:12" ht="30" customHeight="1" x14ac:dyDescent="0.3">
      <c r="B32" s="33" t="str">
        <f t="shared" si="4"/>
        <v>LOrProt</v>
      </c>
      <c r="C32" s="1">
        <f>IF(ISTEXT(D32),MAX($C$4:$C31)+1,"")</f>
        <v>28</v>
      </c>
      <c r="D32" s="161" t="s">
        <v>11</v>
      </c>
      <c r="E32" s="40" t="s">
        <v>1641</v>
      </c>
      <c r="F32" s="90" t="s">
        <v>43</v>
      </c>
      <c r="G32" s="25"/>
      <c r="H32" s="75"/>
      <c r="I32" s="29">
        <f t="shared" si="6"/>
        <v>1</v>
      </c>
      <c r="J32" s="26">
        <f t="shared" si="7"/>
        <v>0</v>
      </c>
      <c r="K32" s="27">
        <f>SUM(K34:K451)</f>
        <v>0</v>
      </c>
      <c r="L32" s="162"/>
    </row>
    <row r="33" spans="2:14" ht="30" customHeight="1" x14ac:dyDescent="0.3">
      <c r="B33" s="33" t="str">
        <f t="shared" si="4"/>
        <v>LOrProt</v>
      </c>
      <c r="C33" s="1">
        <f>IF(ISTEXT(D33),MAX($C$4:$C32)+1,"")</f>
        <v>29</v>
      </c>
      <c r="D33" s="159" t="s">
        <v>11</v>
      </c>
      <c r="E33" s="37" t="s">
        <v>1642</v>
      </c>
      <c r="F33" s="90" t="s">
        <v>43</v>
      </c>
      <c r="G33" s="25"/>
      <c r="H33" s="75"/>
      <c r="I33" s="29">
        <f t="shared" si="6"/>
        <v>1</v>
      </c>
      <c r="J33" s="26">
        <f t="shared" si="7"/>
        <v>0</v>
      </c>
      <c r="K33" s="27">
        <f>SUM(K34:K452)</f>
        <v>0</v>
      </c>
      <c r="L33" s="162"/>
    </row>
    <row r="34" spans="2:14" ht="41.4" x14ac:dyDescent="0.3">
      <c r="B34" s="33" t="str">
        <f t="shared" si="4"/>
        <v>LOrProt</v>
      </c>
      <c r="C34" s="1">
        <f>IF(ISTEXT(D34),MAX($C$4:$C33)+1,"")</f>
        <v>30</v>
      </c>
      <c r="D34" s="159" t="s">
        <v>11</v>
      </c>
      <c r="E34" s="40" t="s">
        <v>1643</v>
      </c>
      <c r="F34" s="90" t="s">
        <v>43</v>
      </c>
      <c r="G34" s="25"/>
      <c r="H34" s="75"/>
      <c r="I34" s="29">
        <f t="shared" si="6"/>
        <v>1</v>
      </c>
      <c r="J34" s="26">
        <f t="shared" si="7"/>
        <v>0</v>
      </c>
      <c r="K34" s="27">
        <f>SUM(K35:K449)</f>
        <v>0</v>
      </c>
      <c r="L34" s="162"/>
    </row>
    <row r="35" spans="2:14" ht="41.4" x14ac:dyDescent="0.3">
      <c r="B35" s="33" t="str">
        <f t="shared" si="4"/>
        <v>LOrProt</v>
      </c>
      <c r="C35" s="1">
        <f>IF(ISTEXT(D35),MAX($C$4:$C34)+1,"")</f>
        <v>31</v>
      </c>
      <c r="D35" s="159" t="s">
        <v>11</v>
      </c>
      <c r="E35" s="40" t="s">
        <v>1644</v>
      </c>
      <c r="F35" s="90" t="s">
        <v>43</v>
      </c>
      <c r="G35" s="25"/>
      <c r="H35" s="75"/>
      <c r="I35" s="29">
        <f t="shared" si="6"/>
        <v>1</v>
      </c>
      <c r="J35" s="26">
        <f t="shared" si="7"/>
        <v>0</v>
      </c>
      <c r="K35" s="27">
        <f>SUM(K36:K450)</f>
        <v>0</v>
      </c>
      <c r="L35" s="162"/>
    </row>
    <row r="36" spans="2:14" ht="41.4" x14ac:dyDescent="0.3">
      <c r="B36" s="33" t="str">
        <f t="shared" si="4"/>
        <v>LOrProt</v>
      </c>
      <c r="C36" s="1">
        <f>IF(ISTEXT(D36),MAX($C$4:$C35)+1,"")</f>
        <v>32</v>
      </c>
      <c r="D36" s="159" t="s">
        <v>11</v>
      </c>
      <c r="E36" s="40" t="s">
        <v>1645</v>
      </c>
      <c r="F36" s="90" t="s">
        <v>43</v>
      </c>
      <c r="G36" s="25"/>
      <c r="H36" s="75"/>
      <c r="I36" s="29">
        <f t="shared" si="6"/>
        <v>1</v>
      </c>
      <c r="J36" s="26">
        <f t="shared" si="7"/>
        <v>0</v>
      </c>
      <c r="K36" s="27">
        <f>SUM(K37:K451)</f>
        <v>0</v>
      </c>
      <c r="L36" s="162"/>
    </row>
    <row r="37" spans="2:14" ht="41.4" x14ac:dyDescent="0.3">
      <c r="B37" s="33" t="str">
        <f t="shared" si="4"/>
        <v>LOrProt</v>
      </c>
      <c r="C37" s="1">
        <f>IF(ISTEXT(D37),MAX($C$4:$C36)+1,"")</f>
        <v>33</v>
      </c>
      <c r="D37" s="159" t="s">
        <v>11</v>
      </c>
      <c r="E37" s="40" t="s">
        <v>1646</v>
      </c>
      <c r="F37" s="90" t="s">
        <v>43</v>
      </c>
      <c r="G37" s="25"/>
      <c r="H37" s="75"/>
      <c r="I37" s="29">
        <f t="shared" si="6"/>
        <v>1</v>
      </c>
      <c r="J37" s="26">
        <f t="shared" si="7"/>
        <v>0</v>
      </c>
      <c r="K37" s="27">
        <f>SUM(K39:K452)</f>
        <v>0</v>
      </c>
      <c r="L37" s="162"/>
    </row>
    <row r="38" spans="2:14" ht="41.4" x14ac:dyDescent="0.3">
      <c r="B38" s="35" t="str">
        <f>IF(C38="","",$B$4)</f>
        <v/>
      </c>
      <c r="C38" s="35" t="str">
        <f>IF(D38="","",$B$4)</f>
        <v/>
      </c>
      <c r="D38" s="2"/>
      <c r="E38" s="38" t="s">
        <v>1647</v>
      </c>
      <c r="F38" s="86"/>
      <c r="G38" s="86"/>
      <c r="H38" s="86"/>
      <c r="I38" s="28"/>
      <c r="J38" s="28"/>
      <c r="K38" s="28"/>
      <c r="L38" s="28"/>
      <c r="M38" s="28"/>
      <c r="N38" s="28"/>
    </row>
    <row r="39" spans="2:14" ht="30" customHeight="1" x14ac:dyDescent="0.3">
      <c r="B39" s="33" t="str">
        <f t="shared" si="4"/>
        <v>LOrProt</v>
      </c>
      <c r="C39" s="1">
        <f>IF(ISTEXT(D39),MAX($C$4:$C38)+1,"")</f>
        <v>34</v>
      </c>
      <c r="D39" s="159" t="s">
        <v>11</v>
      </c>
      <c r="E39" s="41" t="s">
        <v>1648</v>
      </c>
      <c r="F39" s="90" t="s">
        <v>43</v>
      </c>
      <c r="G39" s="25"/>
      <c r="H39" s="75"/>
      <c r="I39" s="29">
        <f>VLOOKUP($D39,SpecData,2,FALSE)</f>
        <v>1</v>
      </c>
      <c r="J39" s="26">
        <f>VLOOKUP($F39,AvailabilityData,2,FALSE)</f>
        <v>0</v>
      </c>
      <c r="K39" s="27">
        <f>SUM(K40:K449)</f>
        <v>0</v>
      </c>
      <c r="L39" s="162"/>
    </row>
    <row r="40" spans="2:14" ht="30" customHeight="1" x14ac:dyDescent="0.3">
      <c r="B40" s="33" t="str">
        <f t="shared" si="4"/>
        <v>LOrProt</v>
      </c>
      <c r="C40" s="1">
        <f>IF(ISTEXT(D40),MAX($C$4:$C39)+1,"")</f>
        <v>35</v>
      </c>
      <c r="D40" s="159" t="s">
        <v>11</v>
      </c>
      <c r="E40" s="41" t="s">
        <v>1649</v>
      </c>
      <c r="F40" s="90" t="s">
        <v>43</v>
      </c>
      <c r="G40" s="25"/>
      <c r="H40" s="75"/>
      <c r="I40" s="29">
        <f>VLOOKUP($D40,SpecData,2,FALSE)</f>
        <v>1</v>
      </c>
      <c r="J40" s="26">
        <f>VLOOKUP($F40,AvailabilityData,2,FALSE)</f>
        <v>0</v>
      </c>
      <c r="K40" s="27">
        <f>SUM(K41:K449)</f>
        <v>0</v>
      </c>
      <c r="L40" s="162"/>
    </row>
    <row r="41" spans="2:14" ht="30" customHeight="1" x14ac:dyDescent="0.3">
      <c r="B41" s="33" t="str">
        <f t="shared" si="4"/>
        <v>LOrProt</v>
      </c>
      <c r="C41" s="1">
        <f>IF(ISTEXT(D41),MAX($C$4:$C40)+1,"")</f>
        <v>36</v>
      </c>
      <c r="D41" s="159" t="s">
        <v>11</v>
      </c>
      <c r="E41" s="41" t="s">
        <v>1650</v>
      </c>
      <c r="F41" s="90" t="s">
        <v>43</v>
      </c>
      <c r="G41" s="25"/>
      <c r="H41" s="75"/>
      <c r="I41" s="29">
        <f>VLOOKUP($D41,SpecData,2,FALSE)</f>
        <v>1</v>
      </c>
      <c r="J41" s="26">
        <f>VLOOKUP($F41,AvailabilityData,2,FALSE)</f>
        <v>0</v>
      </c>
      <c r="K41" s="27">
        <f>SUM(K42:K449)</f>
        <v>0</v>
      </c>
      <c r="L41" s="162"/>
    </row>
    <row r="42" spans="2:14" ht="30" customHeight="1" x14ac:dyDescent="0.3">
      <c r="B42" s="33" t="str">
        <f t="shared" si="4"/>
        <v>LOrProt</v>
      </c>
      <c r="C42" s="1">
        <f>IF(ISTEXT(D42),MAX($C$4:$C41)+1,"")</f>
        <v>37</v>
      </c>
      <c r="D42" s="159" t="s">
        <v>11</v>
      </c>
      <c r="E42" s="41" t="s">
        <v>1651</v>
      </c>
      <c r="F42" s="90" t="s">
        <v>43</v>
      </c>
      <c r="G42" s="25"/>
      <c r="H42" s="75"/>
      <c r="I42" s="29">
        <f>VLOOKUP($D42,SpecData,2,FALSE)</f>
        <v>1</v>
      </c>
      <c r="J42" s="26">
        <f>VLOOKUP($F42,AvailabilityData,2,FALSE)</f>
        <v>0</v>
      </c>
      <c r="K42" s="27">
        <f>SUM(K43:K449)</f>
        <v>0</v>
      </c>
      <c r="L42" s="162"/>
    </row>
    <row r="43" spans="2:14" ht="30" customHeight="1" x14ac:dyDescent="0.3">
      <c r="B43" s="33" t="str">
        <f t="shared" si="4"/>
        <v>LOrProt</v>
      </c>
      <c r="C43" s="1">
        <f>IF(ISTEXT(D43),MAX($C$4:$C42)+1,"")</f>
        <v>38</v>
      </c>
      <c r="D43" s="159" t="s">
        <v>11</v>
      </c>
      <c r="E43" s="41" t="s">
        <v>1652</v>
      </c>
      <c r="F43" s="70" t="s">
        <v>43</v>
      </c>
      <c r="G43" s="25"/>
      <c r="H43" s="75"/>
      <c r="I43" s="29">
        <f t="shared" si="0"/>
        <v>1</v>
      </c>
      <c r="J43" s="26">
        <f t="shared" si="1"/>
        <v>0</v>
      </c>
      <c r="K43" s="74">
        <f t="shared" si="5"/>
        <v>0</v>
      </c>
      <c r="L43" s="162"/>
    </row>
    <row r="44" spans="2:14" ht="6.6" customHeight="1" x14ac:dyDescent="0.3">
      <c r="E44" s="46"/>
    </row>
    <row r="45" spans="2:14" hidden="1" x14ac:dyDescent="0.3">
      <c r="E45" s="46"/>
    </row>
    <row r="46" spans="2:14" hidden="1" x14ac:dyDescent="0.3">
      <c r="E46" s="46"/>
    </row>
    <row r="47" spans="2:14" hidden="1" x14ac:dyDescent="0.3">
      <c r="E47" s="46"/>
    </row>
    <row r="48" spans="2:14" hidden="1" x14ac:dyDescent="0.3">
      <c r="E48" s="46"/>
    </row>
    <row r="49" spans="5:5" hidden="1" x14ac:dyDescent="0.3">
      <c r="E49" s="46"/>
    </row>
    <row r="50" spans="5:5" hidden="1" x14ac:dyDescent="0.3">
      <c r="E50" s="46"/>
    </row>
    <row r="51" spans="5:5" hidden="1" x14ac:dyDescent="0.3">
      <c r="E51" s="46"/>
    </row>
    <row r="52" spans="5:5" hidden="1" x14ac:dyDescent="0.3">
      <c r="E52" s="46"/>
    </row>
    <row r="53" spans="5:5" hidden="1" x14ac:dyDescent="0.3">
      <c r="E53" s="46"/>
    </row>
    <row r="54" spans="5:5" hidden="1" x14ac:dyDescent="0.3">
      <c r="E54" s="46"/>
    </row>
    <row r="55" spans="5:5" hidden="1" x14ac:dyDescent="0.3">
      <c r="E55" s="46"/>
    </row>
    <row r="56" spans="5:5" hidden="1" x14ac:dyDescent="0.3">
      <c r="E56" s="46"/>
    </row>
    <row r="57" spans="5:5" hidden="1" x14ac:dyDescent="0.3">
      <c r="E57" s="46"/>
    </row>
    <row r="58" spans="5:5" hidden="1" x14ac:dyDescent="0.3">
      <c r="E58" s="46"/>
    </row>
    <row r="59" spans="5:5" hidden="1" x14ac:dyDescent="0.3">
      <c r="E59" s="46"/>
    </row>
    <row r="60" spans="5:5" hidden="1" x14ac:dyDescent="0.3">
      <c r="E60" s="46"/>
    </row>
    <row r="61" spans="5:5" hidden="1" x14ac:dyDescent="0.3">
      <c r="E61" s="46"/>
    </row>
    <row r="62" spans="5:5" hidden="1" x14ac:dyDescent="0.3">
      <c r="E62" s="46"/>
    </row>
    <row r="63" spans="5:5" hidden="1" x14ac:dyDescent="0.3">
      <c r="E63" s="46"/>
    </row>
    <row r="64" spans="5:5" hidden="1" x14ac:dyDescent="0.3">
      <c r="E64" s="46"/>
    </row>
    <row r="65" spans="5:5" hidden="1" x14ac:dyDescent="0.3">
      <c r="E65" s="46"/>
    </row>
    <row r="66" spans="5:5" hidden="1" x14ac:dyDescent="0.3">
      <c r="E66" s="46"/>
    </row>
    <row r="67" spans="5:5" hidden="1" x14ac:dyDescent="0.3">
      <c r="E67" s="46"/>
    </row>
    <row r="68" spans="5:5" hidden="1" x14ac:dyDescent="0.3">
      <c r="E68" s="46"/>
    </row>
    <row r="69" spans="5:5" hidden="1" x14ac:dyDescent="0.3">
      <c r="E69" s="46"/>
    </row>
    <row r="70" spans="5:5" hidden="1" x14ac:dyDescent="0.3">
      <c r="E70" s="46"/>
    </row>
    <row r="71" spans="5:5" hidden="1" x14ac:dyDescent="0.3">
      <c r="E71" s="46"/>
    </row>
    <row r="72" spans="5:5" hidden="1" x14ac:dyDescent="0.3">
      <c r="E72" s="46"/>
    </row>
    <row r="73" spans="5:5" hidden="1" x14ac:dyDescent="0.3">
      <c r="E73" s="46"/>
    </row>
    <row r="74" spans="5:5" hidden="1" x14ac:dyDescent="0.3">
      <c r="E74" s="46"/>
    </row>
    <row r="75" spans="5:5" hidden="1" x14ac:dyDescent="0.3">
      <c r="E75" s="46"/>
    </row>
    <row r="76" spans="5:5" hidden="1" x14ac:dyDescent="0.3">
      <c r="E76" s="46"/>
    </row>
    <row r="77" spans="5:5" hidden="1" x14ac:dyDescent="0.3">
      <c r="E77" s="46"/>
    </row>
    <row r="78" spans="5:5" hidden="1" x14ac:dyDescent="0.3">
      <c r="E78" s="46"/>
    </row>
    <row r="79" spans="5:5" hidden="1" x14ac:dyDescent="0.3">
      <c r="E79" s="46"/>
    </row>
    <row r="80" spans="5:5" hidden="1" x14ac:dyDescent="0.3">
      <c r="E80" s="46"/>
    </row>
    <row r="81" spans="5:5" hidden="1" x14ac:dyDescent="0.3">
      <c r="E81" s="46"/>
    </row>
    <row r="82" spans="5:5" hidden="1" x14ac:dyDescent="0.3">
      <c r="E82" s="46"/>
    </row>
    <row r="83" spans="5:5" hidden="1" x14ac:dyDescent="0.3">
      <c r="E83" s="46"/>
    </row>
    <row r="84" spans="5:5" hidden="1" x14ac:dyDescent="0.3">
      <c r="E84" s="46"/>
    </row>
    <row r="85" spans="5:5" hidden="1" x14ac:dyDescent="0.3">
      <c r="E85" s="46"/>
    </row>
    <row r="86" spans="5:5" hidden="1" x14ac:dyDescent="0.3">
      <c r="E86" s="46"/>
    </row>
    <row r="87" spans="5:5" hidden="1" x14ac:dyDescent="0.3">
      <c r="E87" s="46"/>
    </row>
    <row r="88" spans="5:5" hidden="1" x14ac:dyDescent="0.3">
      <c r="E88" s="46"/>
    </row>
    <row r="89" spans="5:5" hidden="1" x14ac:dyDescent="0.3">
      <c r="E89" s="46"/>
    </row>
    <row r="90" spans="5:5" hidden="1" x14ac:dyDescent="0.3">
      <c r="E90" s="46"/>
    </row>
    <row r="91" spans="5:5" hidden="1" x14ac:dyDescent="0.3">
      <c r="E91" s="46"/>
    </row>
    <row r="92" spans="5:5" hidden="1" x14ac:dyDescent="0.3">
      <c r="E92" s="46"/>
    </row>
    <row r="93" spans="5:5" hidden="1" x14ac:dyDescent="0.3">
      <c r="E93" s="46"/>
    </row>
    <row r="94" spans="5:5" hidden="1" x14ac:dyDescent="0.3">
      <c r="E94" s="46"/>
    </row>
    <row r="95" spans="5:5" hidden="1" x14ac:dyDescent="0.3">
      <c r="E95" s="46"/>
    </row>
    <row r="96" spans="5:5" hidden="1" x14ac:dyDescent="0.3">
      <c r="E96" s="46"/>
    </row>
    <row r="97" spans="5:5" hidden="1" x14ac:dyDescent="0.3">
      <c r="E97" s="46"/>
    </row>
    <row r="98" spans="5:5" hidden="1" x14ac:dyDescent="0.3">
      <c r="E98" s="46"/>
    </row>
    <row r="99" spans="5:5" hidden="1" x14ac:dyDescent="0.3">
      <c r="E99" s="46"/>
    </row>
    <row r="100" spans="5:5" hidden="1" x14ac:dyDescent="0.3">
      <c r="E100" s="46"/>
    </row>
    <row r="101" spans="5:5" hidden="1" x14ac:dyDescent="0.3">
      <c r="E101" s="46"/>
    </row>
    <row r="102" spans="5:5" hidden="1" x14ac:dyDescent="0.3">
      <c r="E102" s="46"/>
    </row>
    <row r="103" spans="5:5" hidden="1" x14ac:dyDescent="0.3">
      <c r="E103" s="46"/>
    </row>
    <row r="104" spans="5:5" hidden="1" x14ac:dyDescent="0.3">
      <c r="E104" s="46"/>
    </row>
    <row r="105" spans="5:5" hidden="1" x14ac:dyDescent="0.3">
      <c r="E105" s="46"/>
    </row>
    <row r="106" spans="5:5" hidden="1" x14ac:dyDescent="0.3">
      <c r="E106" s="46"/>
    </row>
    <row r="107" spans="5:5" hidden="1" x14ac:dyDescent="0.3">
      <c r="E107" s="46"/>
    </row>
    <row r="108" spans="5:5" hidden="1" x14ac:dyDescent="0.3">
      <c r="E108" s="46"/>
    </row>
    <row r="109" spans="5:5" hidden="1" x14ac:dyDescent="0.3">
      <c r="E109" s="46"/>
    </row>
    <row r="110" spans="5:5" hidden="1" x14ac:dyDescent="0.3">
      <c r="E110" s="46"/>
    </row>
  </sheetData>
  <sheetProtection password="CC1B" sheet="1" objects="1" scenarios="1" selectLockedCells="1"/>
  <conditionalFormatting sqref="D4:D6 D11:D37">
    <cfRule type="cellIs" dxfId="113" priority="49" operator="equal">
      <formula>"Important"</formula>
    </cfRule>
    <cfRule type="cellIs" dxfId="112" priority="50" operator="equal">
      <formula>"Crucial"</formula>
    </cfRule>
    <cfRule type="cellIs" dxfId="111" priority="51" operator="equal">
      <formula>"N/A"</formula>
    </cfRule>
  </conditionalFormatting>
  <conditionalFormatting sqref="D39:D43">
    <cfRule type="cellIs" dxfId="110" priority="1" operator="equal">
      <formula>"Important"</formula>
    </cfRule>
    <cfRule type="cellIs" dxfId="109" priority="2" operator="equal">
      <formula>"Crucial"</formula>
    </cfRule>
    <cfRule type="cellIs" dxfId="108" priority="3" operator="equal">
      <formula>"N/A"</formula>
    </cfRule>
  </conditionalFormatting>
  <conditionalFormatting sqref="F4:F37">
    <cfRule type="cellIs" dxfId="107" priority="7" operator="equal">
      <formula>"Function Not Available"</formula>
    </cfRule>
    <cfRule type="cellIs" dxfId="106" priority="8" operator="equal">
      <formula>"Function Available"</formula>
    </cfRule>
    <cfRule type="cellIs" dxfId="105" priority="9" operator="equal">
      <formula>"Exception"</formula>
    </cfRule>
  </conditionalFormatting>
  <conditionalFormatting sqref="F39:F43">
    <cfRule type="cellIs" dxfId="104" priority="40" operator="equal">
      <formula>"Function Not Available"</formula>
    </cfRule>
    <cfRule type="cellIs" dxfId="103" priority="41" operator="equal">
      <formula>"Function Available"</formula>
    </cfRule>
    <cfRule type="cellIs" dxfId="102" priority="42" operator="equal">
      <formula>"Exception"</formula>
    </cfRule>
  </conditionalFormatting>
  <conditionalFormatting sqref="F38:H38">
    <cfRule type="cellIs" dxfId="101" priority="4" operator="equal">
      <formula>"Function Not Available"</formula>
    </cfRule>
    <cfRule type="cellIs" dxfId="100" priority="5" operator="equal">
      <formula>"Function Available"</formula>
    </cfRule>
    <cfRule type="cellIs" dxfId="99" priority="6" operator="equal">
      <formula>"Exception"</formula>
    </cfRule>
  </conditionalFormatting>
  <dataValidations count="3">
    <dataValidation type="list" allowBlank="1" showInputMessage="1" showErrorMessage="1" errorTitle="Invalid specification type" error="Please enter a Specification type from the drop-down list." sqref="F6 F39:F43 F11:F37" xr:uid="{00000000-0002-0000-1E00-000000000000}">
      <formula1>AvailabilityType</formula1>
    </dataValidation>
    <dataValidation type="list" allowBlank="1" showInputMessage="1" showErrorMessage="1" sqref="D4:D6 D11:D37 D39:D43" xr:uid="{00000000-0002-0000-1E00-000001000000}">
      <formula1>SpecType</formula1>
    </dataValidation>
    <dataValidation type="list" allowBlank="1" showInputMessage="1" showErrorMessage="1" sqref="F4:F5" xr:uid="{00000000-0002-0000-1E00-000002000000}">
      <formula1>AvailabilityType</formula1>
    </dataValidation>
  </dataValidations>
  <pageMargins left="0.7" right="0.7" top="0.75" bottom="0.75" header="0.3" footer="0.3"/>
  <pageSetup scale="49" fitToHeight="0" orientation="portrait" r:id="rId1"/>
  <headerFooter>
    <oddHeader xml:space="preserve">&amp;CLos Alamos, NM
&amp;F&amp;R&amp;A
</oddHeader>
    <oddFooter>&amp;LTSSI Consulting LLC, October 2016&amp;CPage &amp;P of &amp;N</oddFooter>
  </headerFooter>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4">
    <tabColor rgb="FFFFCC00"/>
    <pageSetUpPr fitToPage="1"/>
  </sheetPr>
  <dimension ref="A1:M157"/>
  <sheetViews>
    <sheetView showGridLines="0" zoomScale="80" zoomScaleNormal="80" zoomScalePageLayoutView="70" workbookViewId="0">
      <selection activeCell="F18" sqref="F18"/>
    </sheetView>
  </sheetViews>
  <sheetFormatPr defaultColWidth="0" defaultRowHeight="14.4" zeroHeight="1" x14ac:dyDescent="0.3"/>
  <cols>
    <col min="1" max="1" width="0.77734375" customWidth="1"/>
    <col min="2" max="2" width="11.77734375" customWidth="1"/>
    <col min="3" max="3" width="11.44140625" customWidth="1"/>
    <col min="4" max="4" width="23.21875" style="158" customWidth="1"/>
    <col min="5" max="5" width="65.77734375" customWidth="1"/>
    <col min="6" max="6" width="28.77734375" customWidth="1"/>
    <col min="7" max="7" width="15.44140625" style="31" hidden="1" customWidth="1"/>
    <col min="8" max="11" width="12.77734375" hidden="1" customWidth="1"/>
    <col min="12" max="12" width="49.44140625" style="158" customWidth="1"/>
    <col min="13" max="13" width="2" customWidth="1"/>
    <col min="14" max="16384" width="9.21875" hidden="1"/>
  </cols>
  <sheetData>
    <row r="1" spans="2:12" ht="4.95" customHeight="1" x14ac:dyDescent="0.3"/>
    <row r="2" spans="2:12" s="24" customFormat="1" ht="129" customHeight="1" thickBot="1" x14ac:dyDescent="0.3">
      <c r="B2" s="147" t="s">
        <v>44</v>
      </c>
      <c r="C2" s="148" t="s">
        <v>45</v>
      </c>
      <c r="D2" s="148" t="s">
        <v>46</v>
      </c>
      <c r="E2" s="148" t="s">
        <v>1653</v>
      </c>
      <c r="F2" s="148" t="s">
        <v>42</v>
      </c>
      <c r="G2" s="149" t="s">
        <v>48</v>
      </c>
      <c r="H2" s="149" t="s">
        <v>49</v>
      </c>
      <c r="I2" s="150" t="s">
        <v>50</v>
      </c>
      <c r="J2" s="150" t="s">
        <v>51</v>
      </c>
      <c r="K2" s="151" t="s">
        <v>14</v>
      </c>
      <c r="L2" s="152" t="s">
        <v>52</v>
      </c>
    </row>
    <row r="3" spans="2:12" ht="16.2" thickBot="1" x14ac:dyDescent="0.35">
      <c r="B3" s="7" t="s">
        <v>1654</v>
      </c>
      <c r="C3" s="7"/>
      <c r="D3" s="7"/>
      <c r="E3" s="7"/>
      <c r="F3" s="7"/>
      <c r="G3" s="30" t="s">
        <v>54</v>
      </c>
      <c r="H3" s="6">
        <f>COUNTA(D4:D473)</f>
        <v>25</v>
      </c>
      <c r="I3" s="19"/>
      <c r="J3" s="20" t="s">
        <v>55</v>
      </c>
      <c r="K3" s="21">
        <f>SUM(K4:K473)</f>
        <v>0</v>
      </c>
      <c r="L3" s="7"/>
    </row>
    <row r="4" spans="2:12" ht="30" customHeight="1" x14ac:dyDescent="0.3">
      <c r="B4" s="33" t="s">
        <v>1655</v>
      </c>
      <c r="C4" s="1">
        <v>1</v>
      </c>
      <c r="D4" s="159" t="s">
        <v>11</v>
      </c>
      <c r="E4" s="37" t="s">
        <v>1656</v>
      </c>
      <c r="F4" s="70" t="s">
        <v>43</v>
      </c>
      <c r="G4" s="25" t="s">
        <v>58</v>
      </c>
      <c r="H4" s="71">
        <f>COUNTIF(F4:F473,"Select from Drop Down")</f>
        <v>25</v>
      </c>
      <c r="I4" s="72">
        <f>VLOOKUP($D4,SpecData,2,FALSE)</f>
        <v>1</v>
      </c>
      <c r="J4" s="73">
        <f>VLOOKUP($F4,AvailabilityData,2,FALSE)</f>
        <v>0</v>
      </c>
      <c r="K4" s="74">
        <f>I4*J4</f>
        <v>0</v>
      </c>
      <c r="L4" s="162"/>
    </row>
    <row r="5" spans="2:12" ht="30" customHeight="1" x14ac:dyDescent="0.3">
      <c r="B5" s="33" t="str">
        <f>IF(C5="","",$B$4)</f>
        <v>LPawn</v>
      </c>
      <c r="C5" s="1">
        <v>2</v>
      </c>
      <c r="D5" s="159" t="s">
        <v>11</v>
      </c>
      <c r="E5" s="37" t="s">
        <v>1657</v>
      </c>
      <c r="F5" s="70" t="s">
        <v>43</v>
      </c>
      <c r="G5" s="25" t="s">
        <v>60</v>
      </c>
      <c r="H5" s="71">
        <f>COUNTIF(F4:F473,"Function Available")</f>
        <v>0</v>
      </c>
      <c r="I5" s="72">
        <f>VLOOKUP($D5,SpecData,2,FALSE)</f>
        <v>1</v>
      </c>
      <c r="J5" s="73">
        <f>VLOOKUP($F5,AvailabilityData,2,FALSE)</f>
        <v>0</v>
      </c>
      <c r="K5" s="74">
        <f>I5*J5</f>
        <v>0</v>
      </c>
      <c r="L5" s="162"/>
    </row>
    <row r="6" spans="2:12" ht="30" customHeight="1" x14ac:dyDescent="0.3">
      <c r="B6" s="33" t="str">
        <f t="shared" ref="B6:B29" si="0">IF(C6="","",$B$4)</f>
        <v>LPawn</v>
      </c>
      <c r="C6" s="1">
        <v>3</v>
      </c>
      <c r="D6" s="159" t="s">
        <v>11</v>
      </c>
      <c r="E6" s="40" t="s">
        <v>1658</v>
      </c>
      <c r="F6" s="70" t="s">
        <v>43</v>
      </c>
      <c r="G6" s="25" t="s">
        <v>63</v>
      </c>
      <c r="H6" s="75">
        <f>COUNTIF(F4:F473,"Function Not Available")</f>
        <v>0</v>
      </c>
      <c r="I6" s="72">
        <f t="shared" ref="I6:I13" si="1">VLOOKUP($D6,SpecData,2,FALSE)</f>
        <v>1</v>
      </c>
      <c r="J6" s="73">
        <f t="shared" ref="J6:J13" si="2">VLOOKUP($F6,AvailabilityData,2,FALSE)</f>
        <v>0</v>
      </c>
      <c r="K6" s="27">
        <f t="shared" ref="K6:K13" si="3">I6*J6</f>
        <v>0</v>
      </c>
      <c r="L6" s="162"/>
    </row>
    <row r="7" spans="2:12" ht="30" customHeight="1" x14ac:dyDescent="0.3">
      <c r="B7" s="33" t="str">
        <f t="shared" si="0"/>
        <v>LPawn</v>
      </c>
      <c r="C7" s="1">
        <f>IF(ISTEXT(D7),MAX($C$6:$C6)+1,"")</f>
        <v>4</v>
      </c>
      <c r="D7" s="159" t="s">
        <v>11</v>
      </c>
      <c r="E7" s="40" t="s">
        <v>1659</v>
      </c>
      <c r="F7" s="70" t="s">
        <v>43</v>
      </c>
      <c r="G7" s="25" t="s">
        <v>65</v>
      </c>
      <c r="H7" s="75">
        <f>COUNTIF(F4:F473,"Exception")</f>
        <v>0</v>
      </c>
      <c r="I7" s="72">
        <f t="shared" si="1"/>
        <v>1</v>
      </c>
      <c r="J7" s="73">
        <f t="shared" si="2"/>
        <v>0</v>
      </c>
      <c r="K7" s="74">
        <f t="shared" si="3"/>
        <v>0</v>
      </c>
      <c r="L7" s="162"/>
    </row>
    <row r="8" spans="2:12" ht="30" customHeight="1" x14ac:dyDescent="0.3">
      <c r="B8" s="35" t="str">
        <f t="shared" si="0"/>
        <v/>
      </c>
      <c r="C8" s="35" t="str">
        <f>IF(ISTEXT(D8),MAX($C$6:$C7)+1,"")</f>
        <v/>
      </c>
      <c r="D8" s="2"/>
      <c r="E8" s="38" t="s">
        <v>1660</v>
      </c>
      <c r="F8" s="86"/>
      <c r="G8" s="28"/>
      <c r="H8" s="28"/>
      <c r="I8" s="28"/>
      <c r="J8" s="28"/>
      <c r="K8" s="28"/>
      <c r="L8" s="28"/>
    </row>
    <row r="9" spans="2:12" ht="30" customHeight="1" x14ac:dyDescent="0.3">
      <c r="B9" s="33" t="str">
        <f t="shared" si="0"/>
        <v>LPawn</v>
      </c>
      <c r="C9" s="1">
        <f>IF(ISTEXT(D9),MAX($C$6:$C7)+1,"")</f>
        <v>5</v>
      </c>
      <c r="D9" s="159" t="s">
        <v>11</v>
      </c>
      <c r="E9" s="39" t="s">
        <v>1661</v>
      </c>
      <c r="F9" s="70" t="s">
        <v>43</v>
      </c>
      <c r="G9" s="25" t="s">
        <v>67</v>
      </c>
      <c r="H9" s="23">
        <f>COUNTIFS(D:D,"=Crucial",F:F,"=Select From Drop Down")</f>
        <v>0</v>
      </c>
      <c r="I9" s="72">
        <f t="shared" si="1"/>
        <v>1</v>
      </c>
      <c r="J9" s="73">
        <f t="shared" si="2"/>
        <v>0</v>
      </c>
      <c r="K9" s="27">
        <f t="shared" si="3"/>
        <v>0</v>
      </c>
      <c r="L9" s="162"/>
    </row>
    <row r="10" spans="2:12" ht="30" customHeight="1" x14ac:dyDescent="0.3">
      <c r="B10" s="33" t="str">
        <f t="shared" si="0"/>
        <v>LPawn</v>
      </c>
      <c r="C10" s="1">
        <f>IF(ISTEXT(D10),MAX($C$6:$C9)+1,"")</f>
        <v>6</v>
      </c>
      <c r="D10" s="159" t="s">
        <v>11</v>
      </c>
      <c r="E10" s="39" t="s">
        <v>1662</v>
      </c>
      <c r="F10" s="70" t="s">
        <v>43</v>
      </c>
      <c r="G10" s="25" t="s">
        <v>69</v>
      </c>
      <c r="H10" s="23">
        <f>COUNTIFS(D:D,"=Crucial",F:F,"=Function Available")</f>
        <v>0</v>
      </c>
      <c r="I10" s="72">
        <f t="shared" si="1"/>
        <v>1</v>
      </c>
      <c r="J10" s="73">
        <f t="shared" si="2"/>
        <v>0</v>
      </c>
      <c r="K10" s="27">
        <f t="shared" si="3"/>
        <v>0</v>
      </c>
      <c r="L10" s="162"/>
    </row>
    <row r="11" spans="2:12" ht="30" customHeight="1" x14ac:dyDescent="0.3">
      <c r="B11" s="33" t="str">
        <f t="shared" si="0"/>
        <v>LPawn</v>
      </c>
      <c r="C11" s="1">
        <f>IF(ISTEXT(D11),MAX($C$6:$C10)+1,"")</f>
        <v>7</v>
      </c>
      <c r="D11" s="159" t="s">
        <v>11</v>
      </c>
      <c r="E11" s="39" t="s">
        <v>1663</v>
      </c>
      <c r="F11" s="70" t="s">
        <v>43</v>
      </c>
      <c r="G11" s="25" t="s">
        <v>71</v>
      </c>
      <c r="H11" s="23">
        <f>COUNTIFS(D:D,"=Crucial",F:F,"=Function Not Available")</f>
        <v>0</v>
      </c>
      <c r="I11" s="72">
        <f t="shared" si="1"/>
        <v>1</v>
      </c>
      <c r="J11" s="73">
        <f t="shared" si="2"/>
        <v>0</v>
      </c>
      <c r="K11" s="27">
        <f t="shared" si="3"/>
        <v>0</v>
      </c>
      <c r="L11" s="162"/>
    </row>
    <row r="12" spans="2:12" ht="30" customHeight="1" x14ac:dyDescent="0.3">
      <c r="B12" s="33" t="str">
        <f t="shared" si="0"/>
        <v>LPawn</v>
      </c>
      <c r="C12" s="1">
        <f>IF(ISTEXT(D12),MAX($C$6:$C11)+1,"")</f>
        <v>8</v>
      </c>
      <c r="D12" s="159" t="s">
        <v>11</v>
      </c>
      <c r="E12" s="39" t="s">
        <v>385</v>
      </c>
      <c r="F12" s="70" t="s">
        <v>43</v>
      </c>
      <c r="G12" s="25" t="s">
        <v>73</v>
      </c>
      <c r="H12" s="23">
        <f>COUNTIFS(D:D,"=Crucial",F:F,"=Exception")</f>
        <v>0</v>
      </c>
      <c r="I12" s="72">
        <f t="shared" si="1"/>
        <v>1</v>
      </c>
      <c r="J12" s="73">
        <f t="shared" si="2"/>
        <v>0</v>
      </c>
      <c r="K12" s="27">
        <f t="shared" si="3"/>
        <v>0</v>
      </c>
      <c r="L12" s="163"/>
    </row>
    <row r="13" spans="2:12" ht="30" customHeight="1" x14ac:dyDescent="0.3">
      <c r="B13" s="33" t="str">
        <f t="shared" si="0"/>
        <v>LPawn</v>
      </c>
      <c r="C13" s="1">
        <f>IF(ISTEXT(D13),MAX($C$6:$C12)+1,"")</f>
        <v>9</v>
      </c>
      <c r="D13" s="159" t="s">
        <v>11</v>
      </c>
      <c r="E13" s="39" t="s">
        <v>1664</v>
      </c>
      <c r="F13" s="70" t="s">
        <v>43</v>
      </c>
      <c r="G13" s="25" t="s">
        <v>75</v>
      </c>
      <c r="H13" s="23">
        <f>COUNTIFS(D:D,"=Important",F:F,"=Select From Drop Down")</f>
        <v>0</v>
      </c>
      <c r="I13" s="72">
        <f t="shared" si="1"/>
        <v>1</v>
      </c>
      <c r="J13" s="73">
        <f t="shared" si="2"/>
        <v>0</v>
      </c>
      <c r="K13" s="27">
        <f t="shared" si="3"/>
        <v>0</v>
      </c>
      <c r="L13" s="163"/>
    </row>
    <row r="14" spans="2:12" ht="30" customHeight="1" x14ac:dyDescent="0.3">
      <c r="B14" s="33" t="str">
        <f t="shared" si="0"/>
        <v>LPawn</v>
      </c>
      <c r="C14" s="1">
        <f>IF(ISTEXT(D14),MAX($C$6:$C13)+1,"")</f>
        <v>10</v>
      </c>
      <c r="D14" s="159" t="s">
        <v>11</v>
      </c>
      <c r="E14" s="39" t="s">
        <v>1665</v>
      </c>
      <c r="F14" s="70" t="s">
        <v>43</v>
      </c>
      <c r="G14" s="25" t="s">
        <v>77</v>
      </c>
      <c r="H14" s="23">
        <f>COUNTIFS(D:D,"=Important",F:F,"=Function Available")</f>
        <v>0</v>
      </c>
      <c r="I14" s="72">
        <f t="shared" ref="I14:I25" si="4">VLOOKUP($D14,SpecData,2,FALSE)</f>
        <v>1</v>
      </c>
      <c r="J14" s="73">
        <f t="shared" ref="J14:J25" si="5">VLOOKUP($F14,AvailabilityData,2,FALSE)</f>
        <v>0</v>
      </c>
      <c r="K14" s="27">
        <f t="shared" ref="K14:K29" si="6">I14*J14</f>
        <v>0</v>
      </c>
      <c r="L14" s="164"/>
    </row>
    <row r="15" spans="2:12" ht="30" customHeight="1" x14ac:dyDescent="0.3">
      <c r="B15" s="33" t="str">
        <f t="shared" si="0"/>
        <v>LPawn</v>
      </c>
      <c r="C15" s="1">
        <f>IF(ISTEXT(D15),MAX($C$6:$C14)+1,"")</f>
        <v>11</v>
      </c>
      <c r="D15" s="159" t="s">
        <v>11</v>
      </c>
      <c r="E15" s="39" t="s">
        <v>1031</v>
      </c>
      <c r="F15" s="70" t="s">
        <v>43</v>
      </c>
      <c r="G15" s="25" t="s">
        <v>80</v>
      </c>
      <c r="H15" s="23">
        <f>COUNTIFS(D:D,"=Important",F:F,"=Function Not Available")</f>
        <v>0</v>
      </c>
      <c r="I15" s="29">
        <f t="shared" si="4"/>
        <v>1</v>
      </c>
      <c r="J15" s="26">
        <f t="shared" si="5"/>
        <v>0</v>
      </c>
      <c r="K15" s="27">
        <f t="shared" si="6"/>
        <v>0</v>
      </c>
      <c r="L15" s="162"/>
    </row>
    <row r="16" spans="2:12" ht="30" customHeight="1" x14ac:dyDescent="0.3">
      <c r="B16" s="33" t="str">
        <f t="shared" si="0"/>
        <v>LPawn</v>
      </c>
      <c r="C16" s="1">
        <f>IF(ISTEXT(D16),MAX($C$6:$C15)+1,"")</f>
        <v>12</v>
      </c>
      <c r="D16" s="159" t="s">
        <v>11</v>
      </c>
      <c r="E16" s="39" t="s">
        <v>1666</v>
      </c>
      <c r="F16" s="70" t="s">
        <v>43</v>
      </c>
      <c r="G16" s="25" t="s">
        <v>82</v>
      </c>
      <c r="H16" s="23">
        <f>COUNTIFS(D:D,"=Important",F:F,"=Exception")</f>
        <v>0</v>
      </c>
      <c r="I16" s="29">
        <f t="shared" si="4"/>
        <v>1</v>
      </c>
      <c r="J16" s="26">
        <f t="shared" si="5"/>
        <v>0</v>
      </c>
      <c r="K16" s="27">
        <f t="shared" si="6"/>
        <v>0</v>
      </c>
      <c r="L16" s="162"/>
    </row>
    <row r="17" spans="2:12" ht="30" customHeight="1" x14ac:dyDescent="0.3">
      <c r="B17" s="33" t="str">
        <f t="shared" si="0"/>
        <v>LPawn</v>
      </c>
      <c r="C17" s="1">
        <f>IF(ISTEXT(D17),MAX($C$6:$C16)+1,"")</f>
        <v>13</v>
      </c>
      <c r="D17" s="159" t="s">
        <v>11</v>
      </c>
      <c r="E17" s="39" t="s">
        <v>1667</v>
      </c>
      <c r="F17" s="70" t="s">
        <v>43</v>
      </c>
      <c r="G17" s="25" t="s">
        <v>84</v>
      </c>
      <c r="H17" s="23">
        <f>COUNTIFS(D:D,"=Minimal",F:F,"=Select From Drop Down")</f>
        <v>25</v>
      </c>
      <c r="I17" s="29">
        <f t="shared" si="4"/>
        <v>1</v>
      </c>
      <c r="J17" s="26">
        <f t="shared" si="5"/>
        <v>0</v>
      </c>
      <c r="K17" s="27">
        <f t="shared" si="6"/>
        <v>0</v>
      </c>
      <c r="L17" s="162"/>
    </row>
    <row r="18" spans="2:12" ht="30" customHeight="1" x14ac:dyDescent="0.3">
      <c r="B18" s="33" t="str">
        <f t="shared" si="0"/>
        <v>LPawn</v>
      </c>
      <c r="C18" s="1">
        <f>IF(ISTEXT(D18),MAX($C$6:$C17)+1,"")</f>
        <v>14</v>
      </c>
      <c r="D18" s="159" t="s">
        <v>11</v>
      </c>
      <c r="E18" s="39" t="s">
        <v>1668</v>
      </c>
      <c r="F18" s="70" t="s">
        <v>43</v>
      </c>
      <c r="G18" s="25" t="s">
        <v>86</v>
      </c>
      <c r="H18" s="23">
        <f>COUNTIFS(D:D,"=Minimal",F:F,"=Function Available")</f>
        <v>0</v>
      </c>
      <c r="I18" s="29">
        <f t="shared" si="4"/>
        <v>1</v>
      </c>
      <c r="J18" s="26">
        <f t="shared" si="5"/>
        <v>0</v>
      </c>
      <c r="K18" s="27">
        <f t="shared" si="6"/>
        <v>0</v>
      </c>
      <c r="L18" s="162"/>
    </row>
    <row r="19" spans="2:12" ht="30" customHeight="1" x14ac:dyDescent="0.3">
      <c r="B19" s="33" t="str">
        <f t="shared" si="0"/>
        <v>LPawn</v>
      </c>
      <c r="C19" s="1">
        <f>IF(ISTEXT(D19),MAX($C$6:$C18)+1,"")</f>
        <v>15</v>
      </c>
      <c r="D19" s="159" t="s">
        <v>11</v>
      </c>
      <c r="E19" s="40" t="s">
        <v>1669</v>
      </c>
      <c r="F19" s="70" t="s">
        <v>43</v>
      </c>
      <c r="G19" s="25" t="s">
        <v>87</v>
      </c>
      <c r="H19" s="23">
        <f>COUNTIFS(D:D,"=Minimal",F:F,"=Function Not Available")</f>
        <v>0</v>
      </c>
      <c r="I19" s="29">
        <f t="shared" si="4"/>
        <v>1</v>
      </c>
      <c r="J19" s="26">
        <f t="shared" si="5"/>
        <v>0</v>
      </c>
      <c r="K19" s="27">
        <f t="shared" si="6"/>
        <v>0</v>
      </c>
      <c r="L19" s="162"/>
    </row>
    <row r="20" spans="2:12" ht="30" customHeight="1" x14ac:dyDescent="0.3">
      <c r="B20" s="33" t="str">
        <f t="shared" si="0"/>
        <v>LPawn</v>
      </c>
      <c r="C20" s="1">
        <f>IF(ISTEXT(D20),MAX($C$6:$C19)+1,"")</f>
        <v>16</v>
      </c>
      <c r="D20" s="159" t="s">
        <v>11</v>
      </c>
      <c r="E20" s="40" t="s">
        <v>1670</v>
      </c>
      <c r="F20" s="70" t="s">
        <v>43</v>
      </c>
      <c r="G20" s="25" t="s">
        <v>88</v>
      </c>
      <c r="H20" s="23">
        <f>COUNTIFS(D:D,"=Minimal",F:F,"=Exception")</f>
        <v>0</v>
      </c>
      <c r="I20" s="29">
        <f t="shared" si="4"/>
        <v>1</v>
      </c>
      <c r="J20" s="26">
        <f t="shared" si="5"/>
        <v>0</v>
      </c>
      <c r="K20" s="27">
        <f t="shared" si="6"/>
        <v>0</v>
      </c>
      <c r="L20" s="162"/>
    </row>
    <row r="21" spans="2:12" ht="30" customHeight="1" x14ac:dyDescent="0.3">
      <c r="B21" s="33" t="str">
        <f t="shared" si="0"/>
        <v>LPawn</v>
      </c>
      <c r="C21" s="1">
        <f>IF(ISTEXT(D21),MAX($C$6:$C20)+1,"")</f>
        <v>17</v>
      </c>
      <c r="D21" s="159" t="s">
        <v>11</v>
      </c>
      <c r="E21" s="40" t="s">
        <v>1671</v>
      </c>
      <c r="F21" s="70" t="s">
        <v>43</v>
      </c>
      <c r="G21" s="25"/>
      <c r="H21" s="75"/>
      <c r="I21" s="29">
        <f t="shared" si="4"/>
        <v>1</v>
      </c>
      <c r="J21" s="26">
        <f t="shared" si="5"/>
        <v>0</v>
      </c>
      <c r="K21" s="27">
        <f t="shared" si="6"/>
        <v>0</v>
      </c>
      <c r="L21" s="162"/>
    </row>
    <row r="22" spans="2:12" ht="30" customHeight="1" x14ac:dyDescent="0.3">
      <c r="B22" s="33" t="str">
        <f t="shared" si="0"/>
        <v>LPawn</v>
      </c>
      <c r="C22" s="1">
        <f>IF(ISTEXT(D22),MAX($C$6:$C21)+1,"")</f>
        <v>18</v>
      </c>
      <c r="D22" s="159" t="s">
        <v>11</v>
      </c>
      <c r="E22" s="40" t="s">
        <v>1672</v>
      </c>
      <c r="F22" s="70" t="s">
        <v>43</v>
      </c>
      <c r="G22" s="25"/>
      <c r="H22" s="75"/>
      <c r="I22" s="29">
        <f t="shared" si="4"/>
        <v>1</v>
      </c>
      <c r="J22" s="26">
        <f t="shared" si="5"/>
        <v>0</v>
      </c>
      <c r="K22" s="27">
        <f t="shared" si="6"/>
        <v>0</v>
      </c>
      <c r="L22" s="162"/>
    </row>
    <row r="23" spans="2:12" ht="30" customHeight="1" x14ac:dyDescent="0.3">
      <c r="B23" s="33" t="str">
        <f t="shared" si="0"/>
        <v>LPawn</v>
      </c>
      <c r="C23" s="1">
        <f>IF(ISTEXT(D23),MAX($C$6:$C22)+1,"")</f>
        <v>19</v>
      </c>
      <c r="D23" s="159" t="s">
        <v>11</v>
      </c>
      <c r="E23" s="40" t="s">
        <v>1673</v>
      </c>
      <c r="F23" s="70" t="s">
        <v>43</v>
      </c>
      <c r="G23" s="25"/>
      <c r="H23" s="75"/>
      <c r="I23" s="29">
        <f t="shared" si="4"/>
        <v>1</v>
      </c>
      <c r="J23" s="26">
        <f t="shared" si="5"/>
        <v>0</v>
      </c>
      <c r="K23" s="27">
        <f t="shared" si="6"/>
        <v>0</v>
      </c>
      <c r="L23" s="162"/>
    </row>
    <row r="24" spans="2:12" ht="30" customHeight="1" x14ac:dyDescent="0.3">
      <c r="B24" s="33" t="str">
        <f t="shared" si="0"/>
        <v>LPawn</v>
      </c>
      <c r="C24" s="1">
        <f>IF(ISTEXT(D24),MAX($C$6:$C23)+1,"")</f>
        <v>20</v>
      </c>
      <c r="D24" s="159" t="s">
        <v>11</v>
      </c>
      <c r="E24" s="40" t="s">
        <v>1674</v>
      </c>
      <c r="F24" s="70" t="s">
        <v>43</v>
      </c>
      <c r="G24" s="25"/>
      <c r="H24" s="75"/>
      <c r="I24" s="29">
        <f t="shared" si="4"/>
        <v>1</v>
      </c>
      <c r="J24" s="26">
        <f t="shared" si="5"/>
        <v>0</v>
      </c>
      <c r="K24" s="27">
        <f t="shared" si="6"/>
        <v>0</v>
      </c>
      <c r="L24" s="162"/>
    </row>
    <row r="25" spans="2:12" ht="30" customHeight="1" x14ac:dyDescent="0.3">
      <c r="B25" s="33" t="str">
        <f t="shared" si="0"/>
        <v>LPawn</v>
      </c>
      <c r="C25" s="1">
        <f>IF(ISTEXT(D25),MAX($C$6:$C24)+1,"")</f>
        <v>21</v>
      </c>
      <c r="D25" s="159" t="s">
        <v>11</v>
      </c>
      <c r="E25" s="40" t="s">
        <v>1675</v>
      </c>
      <c r="F25" s="70" t="s">
        <v>43</v>
      </c>
      <c r="G25" s="76"/>
      <c r="H25" s="77"/>
      <c r="I25" s="52">
        <f t="shared" si="4"/>
        <v>1</v>
      </c>
      <c r="J25" s="53">
        <f t="shared" si="5"/>
        <v>0</v>
      </c>
      <c r="K25" s="54">
        <f t="shared" si="6"/>
        <v>0</v>
      </c>
      <c r="L25" s="162"/>
    </row>
    <row r="26" spans="2:12" ht="30" customHeight="1" x14ac:dyDescent="0.3">
      <c r="B26" s="33" t="str">
        <f t="shared" si="0"/>
        <v>LPawn</v>
      </c>
      <c r="C26" s="1">
        <f>IF(ISTEXT(D26),MAX($C$6:$C25)+1,"")</f>
        <v>22</v>
      </c>
      <c r="D26" s="159" t="s">
        <v>11</v>
      </c>
      <c r="E26" s="40" t="s">
        <v>1676</v>
      </c>
      <c r="F26" s="70" t="s">
        <v>43</v>
      </c>
      <c r="G26" s="30"/>
      <c r="H26" s="78"/>
      <c r="I26" s="72">
        <f>VLOOKUP($D26,SpecData,2,FALSE)</f>
        <v>1</v>
      </c>
      <c r="J26" s="73">
        <f>VLOOKUP($F26,AvailabilityData,2,FALSE)</f>
        <v>0</v>
      </c>
      <c r="K26" s="74">
        <f t="shared" si="6"/>
        <v>0</v>
      </c>
      <c r="L26" s="162"/>
    </row>
    <row r="27" spans="2:12" ht="41.4" x14ac:dyDescent="0.3">
      <c r="B27" s="33" t="str">
        <f t="shared" si="0"/>
        <v>LPawn</v>
      </c>
      <c r="C27" s="1">
        <f>IF(ISTEXT(D27),MAX($C$6:$C26)+1,"")</f>
        <v>23</v>
      </c>
      <c r="D27" s="159" t="s">
        <v>11</v>
      </c>
      <c r="E27" s="40" t="s">
        <v>1677</v>
      </c>
      <c r="F27" s="70" t="s">
        <v>43</v>
      </c>
      <c r="G27" s="25"/>
      <c r="H27" s="75"/>
      <c r="I27" s="29">
        <f>VLOOKUP($D27,SpecData,2,FALSE)</f>
        <v>1</v>
      </c>
      <c r="J27" s="26">
        <f>VLOOKUP($F27,AvailabilityData,2,FALSE)</f>
        <v>0</v>
      </c>
      <c r="K27" s="27">
        <f t="shared" si="6"/>
        <v>0</v>
      </c>
      <c r="L27" s="162"/>
    </row>
    <row r="28" spans="2:12" ht="30" customHeight="1" x14ac:dyDescent="0.3">
      <c r="B28" s="33" t="str">
        <f t="shared" si="0"/>
        <v>LPawn</v>
      </c>
      <c r="C28" s="1">
        <f>IF(ISTEXT(D28),MAX($C$6:$C27)+1,"")</f>
        <v>24</v>
      </c>
      <c r="D28" s="159" t="s">
        <v>11</v>
      </c>
      <c r="E28" s="40" t="s">
        <v>1678</v>
      </c>
      <c r="F28" s="70" t="s">
        <v>43</v>
      </c>
      <c r="G28" s="25"/>
      <c r="H28" s="75"/>
      <c r="I28" s="29">
        <f>VLOOKUP($D28,SpecData,2,FALSE)</f>
        <v>1</v>
      </c>
      <c r="J28" s="26">
        <f>VLOOKUP($F28,AvailabilityData,2,FALSE)</f>
        <v>0</v>
      </c>
      <c r="K28" s="27">
        <f t="shared" si="6"/>
        <v>0</v>
      </c>
      <c r="L28" s="162"/>
    </row>
    <row r="29" spans="2:12" ht="30" customHeight="1" x14ac:dyDescent="0.3">
      <c r="B29" s="33" t="str">
        <f t="shared" si="0"/>
        <v>LPawn</v>
      </c>
      <c r="C29" s="1">
        <f>IF(ISTEXT(D29),MAX($C$6:$C28)+1,"")</f>
        <v>25</v>
      </c>
      <c r="D29" s="159" t="s">
        <v>11</v>
      </c>
      <c r="E29" s="40" t="s">
        <v>1679</v>
      </c>
      <c r="F29" s="70" t="s">
        <v>43</v>
      </c>
      <c r="G29" s="25"/>
      <c r="H29" s="75"/>
      <c r="I29" s="29">
        <f>VLOOKUP($D29,SpecData,2,FALSE)</f>
        <v>1</v>
      </c>
      <c r="J29" s="26">
        <f>VLOOKUP($F29,AvailabilityData,2,FALSE)</f>
        <v>0</v>
      </c>
      <c r="K29" s="27">
        <f t="shared" si="6"/>
        <v>0</v>
      </c>
      <c r="L29" s="162"/>
    </row>
    <row r="30" spans="2:12" ht="9" customHeight="1" x14ac:dyDescent="0.3">
      <c r="E30" s="46"/>
    </row>
    <row r="31" spans="2:12" ht="30" hidden="1" customHeight="1" x14ac:dyDescent="0.3">
      <c r="E31" s="46"/>
    </row>
    <row r="32" spans="2:12" ht="30" hidden="1" customHeight="1" x14ac:dyDescent="0.3">
      <c r="E32" s="46"/>
    </row>
    <row r="33" spans="5:5" ht="30" hidden="1" customHeight="1" x14ac:dyDescent="0.3">
      <c r="E33" s="46"/>
    </row>
    <row r="34" spans="5:5" ht="30" hidden="1" customHeight="1" x14ac:dyDescent="0.3">
      <c r="E34" s="46"/>
    </row>
    <row r="35" spans="5:5" ht="30" hidden="1" customHeight="1" x14ac:dyDescent="0.3">
      <c r="E35" s="46"/>
    </row>
    <row r="36" spans="5:5" ht="30" hidden="1" customHeight="1" x14ac:dyDescent="0.3">
      <c r="E36" s="46"/>
    </row>
    <row r="37" spans="5:5" ht="30" hidden="1" customHeight="1" x14ac:dyDescent="0.3">
      <c r="E37" s="46"/>
    </row>
    <row r="38" spans="5:5" ht="30" hidden="1" customHeight="1" x14ac:dyDescent="0.3">
      <c r="E38" s="46"/>
    </row>
    <row r="39" spans="5:5" ht="30" hidden="1" customHeight="1" x14ac:dyDescent="0.3">
      <c r="E39" s="46"/>
    </row>
    <row r="40" spans="5:5" ht="30" hidden="1" customHeight="1" x14ac:dyDescent="0.3">
      <c r="E40" s="46"/>
    </row>
    <row r="41" spans="5:5" ht="30" hidden="1" customHeight="1" x14ac:dyDescent="0.3">
      <c r="E41" s="46"/>
    </row>
    <row r="42" spans="5:5" ht="30" hidden="1" customHeight="1" x14ac:dyDescent="0.3">
      <c r="E42" s="46"/>
    </row>
    <row r="43" spans="5:5" ht="30" hidden="1" customHeight="1" x14ac:dyDescent="0.3">
      <c r="E43" s="46"/>
    </row>
    <row r="44" spans="5:5" ht="30" hidden="1" customHeight="1" x14ac:dyDescent="0.3">
      <c r="E44" s="46"/>
    </row>
    <row r="45" spans="5:5" ht="30" hidden="1" customHeight="1" x14ac:dyDescent="0.3">
      <c r="E45" s="46"/>
    </row>
    <row r="46" spans="5:5" ht="30" hidden="1" customHeight="1" x14ac:dyDescent="0.3">
      <c r="E46" s="46"/>
    </row>
    <row r="47" spans="5:5" ht="30" hidden="1" customHeight="1" x14ac:dyDescent="0.3">
      <c r="E47" s="46"/>
    </row>
    <row r="48" spans="5:5" ht="30" hidden="1" customHeight="1" x14ac:dyDescent="0.3">
      <c r="E48" s="46"/>
    </row>
    <row r="49" spans="5:5" ht="30" hidden="1" customHeight="1" x14ac:dyDescent="0.3">
      <c r="E49" s="46"/>
    </row>
    <row r="50" spans="5:5" ht="30" hidden="1" customHeight="1" x14ac:dyDescent="0.3">
      <c r="E50" s="46"/>
    </row>
    <row r="51" spans="5:5" ht="30" hidden="1" customHeight="1" x14ac:dyDescent="0.3">
      <c r="E51" s="46"/>
    </row>
    <row r="52" spans="5:5" ht="30" hidden="1" customHeight="1" x14ac:dyDescent="0.3">
      <c r="E52" s="46"/>
    </row>
    <row r="53" spans="5:5" ht="30" hidden="1" customHeight="1" x14ac:dyDescent="0.3">
      <c r="E53" s="46"/>
    </row>
    <row r="54" spans="5:5" ht="30" hidden="1" customHeight="1" x14ac:dyDescent="0.3">
      <c r="E54" s="46"/>
    </row>
    <row r="55" spans="5:5" ht="30" hidden="1" customHeight="1" x14ac:dyDescent="0.3">
      <c r="E55" s="46"/>
    </row>
    <row r="56" spans="5:5" ht="30" hidden="1" customHeight="1" x14ac:dyDescent="0.3">
      <c r="E56" s="46"/>
    </row>
    <row r="57" spans="5:5" ht="30" hidden="1" customHeight="1" x14ac:dyDescent="0.3">
      <c r="E57" s="46"/>
    </row>
    <row r="58" spans="5:5" ht="30" hidden="1" customHeight="1" x14ac:dyDescent="0.3">
      <c r="E58" s="46"/>
    </row>
    <row r="59" spans="5:5" ht="30" hidden="1" customHeight="1" x14ac:dyDescent="0.3">
      <c r="E59" s="46"/>
    </row>
    <row r="60" spans="5:5" ht="30" hidden="1" customHeight="1" x14ac:dyDescent="0.3">
      <c r="E60" s="46"/>
    </row>
    <row r="61" spans="5:5" ht="30" hidden="1" customHeight="1" x14ac:dyDescent="0.3">
      <c r="E61" s="46"/>
    </row>
    <row r="62" spans="5:5" ht="30" hidden="1" customHeight="1" x14ac:dyDescent="0.3">
      <c r="E62" s="46"/>
    </row>
    <row r="63" spans="5:5" ht="30" hidden="1" customHeight="1" x14ac:dyDescent="0.3">
      <c r="E63" s="46"/>
    </row>
    <row r="64" spans="5:5" ht="30" hidden="1" customHeight="1" x14ac:dyDescent="0.3">
      <c r="E64" s="46"/>
    </row>
    <row r="65" spans="5:5" ht="30" hidden="1" customHeight="1" x14ac:dyDescent="0.3">
      <c r="E65" s="46"/>
    </row>
    <row r="66" spans="5:5" ht="30" hidden="1" customHeight="1" x14ac:dyDescent="0.3">
      <c r="E66" s="46"/>
    </row>
    <row r="67" spans="5:5" ht="30" hidden="1" customHeight="1" x14ac:dyDescent="0.3">
      <c r="E67" s="46"/>
    </row>
    <row r="68" spans="5:5" ht="30" hidden="1" customHeight="1" x14ac:dyDescent="0.3">
      <c r="E68" s="46"/>
    </row>
    <row r="69" spans="5:5" ht="30" hidden="1" customHeight="1" x14ac:dyDescent="0.3">
      <c r="E69" s="46"/>
    </row>
    <row r="70" spans="5:5" ht="30" hidden="1" customHeight="1" x14ac:dyDescent="0.3">
      <c r="E70" s="46"/>
    </row>
    <row r="71" spans="5:5" ht="30" hidden="1" customHeight="1" x14ac:dyDescent="0.3">
      <c r="E71" s="46"/>
    </row>
    <row r="72" spans="5:5" ht="30" hidden="1" customHeight="1" x14ac:dyDescent="0.3">
      <c r="E72" s="46"/>
    </row>
    <row r="73" spans="5:5" ht="30" hidden="1" customHeight="1" x14ac:dyDescent="0.3">
      <c r="E73" s="46"/>
    </row>
    <row r="74" spans="5:5" ht="30" hidden="1" customHeight="1" x14ac:dyDescent="0.3">
      <c r="E74" s="46"/>
    </row>
    <row r="75" spans="5:5" ht="30" hidden="1" customHeight="1" x14ac:dyDescent="0.3">
      <c r="E75" s="46"/>
    </row>
    <row r="76" spans="5:5" ht="30" hidden="1" customHeight="1" x14ac:dyDescent="0.3">
      <c r="E76" s="46"/>
    </row>
    <row r="77" spans="5:5" ht="30" hidden="1" customHeight="1" x14ac:dyDescent="0.3">
      <c r="E77" s="46"/>
    </row>
    <row r="78" spans="5:5" ht="30" hidden="1" customHeight="1" x14ac:dyDescent="0.3">
      <c r="E78" s="46"/>
    </row>
    <row r="79" spans="5:5" ht="30" hidden="1" customHeight="1" x14ac:dyDescent="0.3">
      <c r="E79" s="46"/>
    </row>
    <row r="80" spans="5:5" ht="30" hidden="1" customHeight="1" x14ac:dyDescent="0.3">
      <c r="E80" s="46"/>
    </row>
    <row r="81" spans="5:5" ht="30" hidden="1" customHeight="1" x14ac:dyDescent="0.3">
      <c r="E81" s="46"/>
    </row>
    <row r="82" spans="5:5" ht="30" hidden="1" customHeight="1" x14ac:dyDescent="0.3">
      <c r="E82" s="46"/>
    </row>
    <row r="83" spans="5:5" ht="30" hidden="1" customHeight="1" x14ac:dyDescent="0.3">
      <c r="E83" s="46"/>
    </row>
    <row r="84" spans="5:5" ht="30" hidden="1" customHeight="1" x14ac:dyDescent="0.3">
      <c r="E84" s="46"/>
    </row>
    <row r="85" spans="5:5" ht="30" hidden="1" customHeight="1" x14ac:dyDescent="0.3">
      <c r="E85" s="46"/>
    </row>
    <row r="86" spans="5:5" ht="30" hidden="1" customHeight="1" x14ac:dyDescent="0.3">
      <c r="E86" s="46"/>
    </row>
    <row r="87" spans="5:5" ht="30" hidden="1" customHeight="1" x14ac:dyDescent="0.3">
      <c r="E87" s="46"/>
    </row>
    <row r="88" spans="5:5" ht="30" hidden="1" customHeight="1" x14ac:dyDescent="0.3">
      <c r="E88" s="46"/>
    </row>
    <row r="89" spans="5:5" ht="30" hidden="1" customHeight="1" x14ac:dyDescent="0.3">
      <c r="E89" s="46"/>
    </row>
    <row r="90" spans="5:5" ht="30" hidden="1" customHeight="1" x14ac:dyDescent="0.3">
      <c r="E90" s="46"/>
    </row>
    <row r="91" spans="5:5" ht="30" hidden="1" customHeight="1" x14ac:dyDescent="0.3">
      <c r="E91" s="46"/>
    </row>
    <row r="92" spans="5:5" ht="30" hidden="1" customHeight="1" x14ac:dyDescent="0.3">
      <c r="E92" s="46"/>
    </row>
    <row r="93" spans="5:5" ht="30" hidden="1" customHeight="1" x14ac:dyDescent="0.3">
      <c r="E93" s="46"/>
    </row>
    <row r="94" spans="5:5" ht="30" hidden="1" customHeight="1" x14ac:dyDescent="0.3">
      <c r="E94" s="46"/>
    </row>
    <row r="95" spans="5:5" ht="30" hidden="1" customHeight="1" x14ac:dyDescent="0.3">
      <c r="E95" s="46"/>
    </row>
    <row r="96" spans="5:5" ht="30" hidden="1" customHeight="1" x14ac:dyDescent="0.3">
      <c r="E96" s="46"/>
    </row>
    <row r="97" spans="5:5" ht="30" hidden="1" customHeight="1" x14ac:dyDescent="0.3">
      <c r="E97" s="46"/>
    </row>
    <row r="98" spans="5:5" ht="30" hidden="1" customHeight="1" x14ac:dyDescent="0.3">
      <c r="E98" s="46"/>
    </row>
    <row r="99" spans="5:5" ht="30" hidden="1" customHeight="1" x14ac:dyDescent="0.3">
      <c r="E99" s="46"/>
    </row>
    <row r="100" spans="5:5" ht="30" hidden="1" customHeight="1" x14ac:dyDescent="0.3">
      <c r="E100" s="46"/>
    </row>
    <row r="101" spans="5:5" ht="30" hidden="1" customHeight="1" x14ac:dyDescent="0.3">
      <c r="E101" s="46"/>
    </row>
    <row r="102" spans="5:5" ht="30" hidden="1" customHeight="1" x14ac:dyDescent="0.3">
      <c r="E102" s="46"/>
    </row>
    <row r="103" spans="5:5" ht="30" hidden="1" customHeight="1" x14ac:dyDescent="0.3">
      <c r="E103" s="46"/>
    </row>
    <row r="104" spans="5:5" ht="30" hidden="1" customHeight="1" x14ac:dyDescent="0.3">
      <c r="E104" s="46"/>
    </row>
    <row r="105" spans="5:5" ht="30" hidden="1" customHeight="1" x14ac:dyDescent="0.3">
      <c r="E105" s="46"/>
    </row>
    <row r="106" spans="5:5" ht="30" hidden="1" customHeight="1" x14ac:dyDescent="0.3">
      <c r="E106" s="46"/>
    </row>
    <row r="107" spans="5:5" ht="30" hidden="1" customHeight="1" x14ac:dyDescent="0.3">
      <c r="E107" s="46"/>
    </row>
    <row r="108" spans="5:5" ht="30" hidden="1" customHeight="1" x14ac:dyDescent="0.3">
      <c r="E108" s="46"/>
    </row>
    <row r="109" spans="5:5" ht="30" hidden="1" customHeight="1" x14ac:dyDescent="0.3">
      <c r="E109" s="46"/>
    </row>
    <row r="110" spans="5:5" ht="30" hidden="1" customHeight="1" x14ac:dyDescent="0.3">
      <c r="E110" s="46"/>
    </row>
    <row r="111" spans="5:5" ht="30" hidden="1" customHeight="1" x14ac:dyDescent="0.3">
      <c r="E111" s="46"/>
    </row>
    <row r="112" spans="5:5" ht="30" hidden="1" customHeight="1" x14ac:dyDescent="0.3">
      <c r="E112" s="46"/>
    </row>
    <row r="113" spans="5:5" ht="30" hidden="1" customHeight="1" x14ac:dyDescent="0.3">
      <c r="E113" s="46"/>
    </row>
    <row r="114" spans="5:5" ht="30" hidden="1" customHeight="1" x14ac:dyDescent="0.3">
      <c r="E114" s="46"/>
    </row>
    <row r="115" spans="5:5" ht="30" hidden="1" customHeight="1" x14ac:dyDescent="0.3">
      <c r="E115" s="46"/>
    </row>
    <row r="116" spans="5:5" ht="30" hidden="1" customHeight="1" x14ac:dyDescent="0.3">
      <c r="E116" s="46"/>
    </row>
    <row r="117" spans="5:5" ht="30" hidden="1" customHeight="1" x14ac:dyDescent="0.3">
      <c r="E117" s="46"/>
    </row>
    <row r="118" spans="5:5" ht="30" hidden="1" customHeight="1" x14ac:dyDescent="0.3">
      <c r="E118" s="46"/>
    </row>
    <row r="119" spans="5:5" ht="30" hidden="1" customHeight="1" x14ac:dyDescent="0.3">
      <c r="E119" s="46"/>
    </row>
    <row r="120" spans="5:5" ht="30" hidden="1" customHeight="1" x14ac:dyDescent="0.3">
      <c r="E120" s="46"/>
    </row>
    <row r="121" spans="5:5" ht="30" hidden="1" customHeight="1" x14ac:dyDescent="0.3">
      <c r="E121" s="46"/>
    </row>
    <row r="122" spans="5:5" ht="30" hidden="1" customHeight="1" x14ac:dyDescent="0.3">
      <c r="E122" s="46"/>
    </row>
    <row r="123" spans="5:5" ht="30" hidden="1" customHeight="1" x14ac:dyDescent="0.3">
      <c r="E123" s="46"/>
    </row>
    <row r="124" spans="5:5" ht="30" hidden="1" customHeight="1" x14ac:dyDescent="0.3">
      <c r="E124" s="46"/>
    </row>
    <row r="125" spans="5:5" ht="30" hidden="1" customHeight="1" x14ac:dyDescent="0.3">
      <c r="E125" s="46"/>
    </row>
    <row r="126" spans="5:5" ht="30" hidden="1" customHeight="1" x14ac:dyDescent="0.3">
      <c r="E126" s="46"/>
    </row>
    <row r="127" spans="5:5" ht="30" hidden="1" customHeight="1" x14ac:dyDescent="0.3">
      <c r="E127" s="46"/>
    </row>
    <row r="128" spans="5:5" ht="30" hidden="1" customHeight="1" x14ac:dyDescent="0.3">
      <c r="E128" s="46"/>
    </row>
    <row r="129" spans="5:5" ht="30" hidden="1" customHeight="1" x14ac:dyDescent="0.3">
      <c r="E129" s="46"/>
    </row>
    <row r="130" spans="5:5" ht="30" hidden="1" customHeight="1" x14ac:dyDescent="0.3">
      <c r="E130" s="46"/>
    </row>
    <row r="131" spans="5:5" ht="30" hidden="1" customHeight="1" x14ac:dyDescent="0.3">
      <c r="E131" s="46"/>
    </row>
    <row r="132" spans="5:5" ht="30" hidden="1" customHeight="1" x14ac:dyDescent="0.3">
      <c r="E132" s="46"/>
    </row>
    <row r="133" spans="5:5" ht="30" hidden="1" customHeight="1" x14ac:dyDescent="0.3">
      <c r="E133" s="46"/>
    </row>
    <row r="134" spans="5:5" ht="30" hidden="1" customHeight="1" x14ac:dyDescent="0.3">
      <c r="E134" s="46"/>
    </row>
    <row r="135" spans="5:5" ht="30" hidden="1" customHeight="1" x14ac:dyDescent="0.3">
      <c r="E135" s="46"/>
    </row>
    <row r="136" spans="5:5" ht="30" hidden="1" customHeight="1" x14ac:dyDescent="0.3">
      <c r="E136" s="46"/>
    </row>
    <row r="137" spans="5:5" ht="30" hidden="1" customHeight="1" x14ac:dyDescent="0.3">
      <c r="E137" s="46"/>
    </row>
    <row r="138" spans="5:5" ht="30" hidden="1" customHeight="1" x14ac:dyDescent="0.3">
      <c r="E138" s="46"/>
    </row>
    <row r="139" spans="5:5" ht="30" hidden="1" customHeight="1" x14ac:dyDescent="0.3">
      <c r="E139" s="46"/>
    </row>
    <row r="140" spans="5:5" ht="30" hidden="1" customHeight="1" x14ac:dyDescent="0.3">
      <c r="E140" s="46"/>
    </row>
    <row r="141" spans="5:5" ht="30" hidden="1" customHeight="1" x14ac:dyDescent="0.3">
      <c r="E141" s="46"/>
    </row>
    <row r="142" spans="5:5" ht="30" hidden="1" customHeight="1" x14ac:dyDescent="0.3">
      <c r="E142" s="46"/>
    </row>
    <row r="143" spans="5:5" ht="30" hidden="1" customHeight="1" x14ac:dyDescent="0.3">
      <c r="E143" s="46"/>
    </row>
    <row r="144" spans="5:5" ht="30" hidden="1" customHeight="1" x14ac:dyDescent="0.3">
      <c r="E144" s="46"/>
    </row>
    <row r="145" spans="5:5" ht="30" hidden="1" customHeight="1" x14ac:dyDescent="0.3">
      <c r="E145" s="46"/>
    </row>
    <row r="146" spans="5:5" ht="30" hidden="1" customHeight="1" x14ac:dyDescent="0.3">
      <c r="E146" s="46"/>
    </row>
    <row r="147" spans="5:5" ht="30" hidden="1" customHeight="1" x14ac:dyDescent="0.3">
      <c r="E147" s="46"/>
    </row>
    <row r="148" spans="5:5" ht="30" hidden="1" customHeight="1" x14ac:dyDescent="0.3">
      <c r="E148" s="46"/>
    </row>
    <row r="149" spans="5:5" ht="30" hidden="1" customHeight="1" x14ac:dyDescent="0.3">
      <c r="E149" s="46"/>
    </row>
    <row r="150" spans="5:5" ht="30" hidden="1" customHeight="1" x14ac:dyDescent="0.3">
      <c r="E150" s="46"/>
    </row>
    <row r="151" spans="5:5" ht="30" hidden="1" customHeight="1" x14ac:dyDescent="0.3">
      <c r="E151" s="46"/>
    </row>
    <row r="152" spans="5:5" ht="30" hidden="1" customHeight="1" x14ac:dyDescent="0.3">
      <c r="E152" s="46"/>
    </row>
    <row r="153" spans="5:5" ht="30" hidden="1" customHeight="1" x14ac:dyDescent="0.3">
      <c r="E153" s="46"/>
    </row>
    <row r="154" spans="5:5" ht="30" hidden="1" customHeight="1" x14ac:dyDescent="0.3">
      <c r="E154" s="46"/>
    </row>
    <row r="155" spans="5:5" ht="30" hidden="1" customHeight="1" x14ac:dyDescent="0.3"/>
    <row r="156" spans="5:5" ht="30" hidden="1" customHeight="1" x14ac:dyDescent="0.3"/>
    <row r="157" spans="5:5" ht="30" hidden="1" customHeight="1" x14ac:dyDescent="0.3"/>
  </sheetData>
  <sheetProtection password="CC1B" sheet="1" objects="1" scenarios="1" selectLockedCells="1"/>
  <conditionalFormatting sqref="D4:D7 D9:D29">
    <cfRule type="cellIs" dxfId="98" priority="13" operator="equal">
      <formula>"Important"</formula>
    </cfRule>
    <cfRule type="cellIs" dxfId="97" priority="14" operator="equal">
      <formula>"Crucial"</formula>
    </cfRule>
    <cfRule type="cellIs" dxfId="96" priority="15" operator="equal">
      <formula>"N/A"</formula>
    </cfRule>
  </conditionalFormatting>
  <conditionalFormatting sqref="F4:F29">
    <cfRule type="cellIs" dxfId="95" priority="1" operator="equal">
      <formula>"Function Not Available"</formula>
    </cfRule>
    <cfRule type="cellIs" dxfId="94" priority="2" operator="equal">
      <formula>"Function Available"</formula>
    </cfRule>
    <cfRule type="cellIs" dxfId="93" priority="3" operator="equal">
      <formula>"Exception"</formula>
    </cfRule>
  </conditionalFormatting>
  <dataValidations count="3">
    <dataValidation type="list" allowBlank="1" showInputMessage="1" showErrorMessage="1" sqref="F4:F5" xr:uid="{00000000-0002-0000-1F00-000000000000}">
      <formula1>AvailabilityType</formula1>
    </dataValidation>
    <dataValidation type="list" allowBlank="1" showInputMessage="1" showErrorMessage="1" errorTitle="Invalid specification type" error="Please enter a Specification type from the drop-down list." sqref="D4:D7 D9:D29" xr:uid="{00000000-0002-0000-1F00-000001000000}">
      <formula1>SpecType</formula1>
    </dataValidation>
    <dataValidation type="list" allowBlank="1" showInputMessage="1" showErrorMessage="1" errorTitle="Invalid specification type" error="Please enter a Specification type from the drop-down list." sqref="F6:F7 F9:F29" xr:uid="{00000000-0002-0000-1F00-000002000000}">
      <formula1>AvailabilityType</formula1>
    </dataValidation>
  </dataValidations>
  <pageMargins left="0.7" right="0.7" top="0.75" bottom="0.75" header="0.3" footer="0.3"/>
  <pageSetup scale="47" fitToHeight="0" orientation="portrait" r:id="rId1"/>
  <headerFooter>
    <oddHeader xml:space="preserve">&amp;CPaducah, Kentucky
&amp;F&amp;R&amp;A
</oddHeader>
    <oddFooter>&amp;LTSSI Consulting LLC, October 2016&amp;CPage &amp;P of &amp;N</oddFooter>
  </headerFooter>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C00"/>
  </sheetPr>
  <dimension ref="B1:L232"/>
  <sheetViews>
    <sheetView zoomScale="90" zoomScaleNormal="90" zoomScalePageLayoutView="70" workbookViewId="0">
      <selection activeCell="F4" sqref="F4"/>
    </sheetView>
  </sheetViews>
  <sheetFormatPr defaultColWidth="0" defaultRowHeight="14.4" zeroHeight="1" x14ac:dyDescent="0.3"/>
  <cols>
    <col min="1" max="1" width="0.7773437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s>
  <sheetData>
    <row r="1" spans="2:12" ht="3.6" customHeight="1" x14ac:dyDescent="0.3"/>
    <row r="2" spans="2:12" ht="129" customHeight="1" thickBot="1" x14ac:dyDescent="0.35">
      <c r="B2" s="147" t="s">
        <v>44</v>
      </c>
      <c r="C2" s="148" t="s">
        <v>45</v>
      </c>
      <c r="D2" s="148" t="s">
        <v>46</v>
      </c>
      <c r="E2" s="148" t="s">
        <v>1680</v>
      </c>
      <c r="F2" s="148" t="s">
        <v>42</v>
      </c>
      <c r="G2" s="149" t="s">
        <v>48</v>
      </c>
      <c r="H2" s="149" t="s">
        <v>49</v>
      </c>
      <c r="I2" s="150" t="s">
        <v>50</v>
      </c>
      <c r="J2" s="150" t="s">
        <v>51</v>
      </c>
      <c r="K2" s="151" t="s">
        <v>14</v>
      </c>
      <c r="L2" s="152" t="s">
        <v>52</v>
      </c>
    </row>
    <row r="3" spans="2:12" ht="16.2" thickBot="1" x14ac:dyDescent="0.35">
      <c r="B3" s="7" t="s">
        <v>1681</v>
      </c>
      <c r="C3" s="7"/>
      <c r="D3" s="7"/>
      <c r="E3" s="7"/>
      <c r="F3" s="7"/>
      <c r="G3" s="30" t="s">
        <v>54</v>
      </c>
      <c r="H3" s="6">
        <f>COUNTA(D4:D442)</f>
        <v>208</v>
      </c>
      <c r="I3" s="19"/>
      <c r="J3" s="20" t="s">
        <v>55</v>
      </c>
      <c r="K3" s="21">
        <f>SUM(K4:K442)</f>
        <v>0</v>
      </c>
      <c r="L3" s="7"/>
    </row>
    <row r="4" spans="2:12" ht="30" customHeight="1" x14ac:dyDescent="0.3">
      <c r="B4" s="33" t="s">
        <v>1682</v>
      </c>
      <c r="C4" s="1">
        <v>1</v>
      </c>
      <c r="D4" s="192" t="s">
        <v>11</v>
      </c>
      <c r="E4" s="40" t="s">
        <v>1683</v>
      </c>
      <c r="F4" s="357" t="s">
        <v>43</v>
      </c>
      <c r="G4" s="358" t="s">
        <v>58</v>
      </c>
      <c r="H4" s="359">
        <f>COUNTIF(F4:F442,"Select from Drop Down")</f>
        <v>208</v>
      </c>
      <c r="I4" s="360">
        <f>VLOOKUP($D4,SpecData,2,FALSE)</f>
        <v>1</v>
      </c>
      <c r="J4" s="361">
        <f>VLOOKUP($F4,AvailabilityData,2,FALSE)</f>
        <v>0</v>
      </c>
      <c r="K4" s="362">
        <f>I4*J4</f>
        <v>0</v>
      </c>
      <c r="L4" s="162"/>
    </row>
    <row r="5" spans="2:12" ht="30" customHeight="1" x14ac:dyDescent="0.3">
      <c r="B5" s="33" t="str">
        <f>IF(C5="","",$B$4)</f>
        <v>LPT</v>
      </c>
      <c r="C5" s="1">
        <f>IF(ISTEXT(D5),MAX($C$4:$C4)+1,"")</f>
        <v>2</v>
      </c>
      <c r="D5" s="192" t="s">
        <v>11</v>
      </c>
      <c r="E5" s="40" t="s">
        <v>1684</v>
      </c>
      <c r="F5" s="357" t="s">
        <v>43</v>
      </c>
      <c r="G5" s="358" t="s">
        <v>60</v>
      </c>
      <c r="H5" s="359">
        <f>COUNTIF(F4:F442,"Function Available")</f>
        <v>0</v>
      </c>
      <c r="I5" s="360">
        <f>VLOOKUP($D5,SpecData,2,FALSE)</f>
        <v>1</v>
      </c>
      <c r="J5" s="361">
        <f>VLOOKUP($F5,AvailabilityData,2,FALSE)</f>
        <v>0</v>
      </c>
      <c r="K5" s="362">
        <f t="shared" ref="K5:K68" si="0">I5*J5</f>
        <v>0</v>
      </c>
      <c r="L5" s="162"/>
    </row>
    <row r="6" spans="2:12" ht="30" customHeight="1" x14ac:dyDescent="0.3">
      <c r="B6" s="33" t="str">
        <f>IF(C6="","",$B$4)</f>
        <v>LPT</v>
      </c>
      <c r="C6" s="1">
        <f>IF(ISTEXT(D6),MAX($C$4:$C5)+1,"")</f>
        <v>3</v>
      </c>
      <c r="D6" s="192" t="s">
        <v>11</v>
      </c>
      <c r="E6" s="40" t="s">
        <v>1685</v>
      </c>
      <c r="F6" s="357" t="s">
        <v>43</v>
      </c>
      <c r="G6" s="358" t="s">
        <v>63</v>
      </c>
      <c r="H6" s="365">
        <f>COUNTIF(F4:F442,"Function Not Available")</f>
        <v>0</v>
      </c>
      <c r="I6" s="360">
        <f t="shared" ref="I6:I73" si="1">VLOOKUP($D6,SpecData,2,FALSE)</f>
        <v>1</v>
      </c>
      <c r="J6" s="361">
        <f t="shared" ref="J6:J73" si="2">VLOOKUP($F6,AvailabilityData,2,FALSE)</f>
        <v>0</v>
      </c>
      <c r="K6" s="362">
        <f t="shared" si="0"/>
        <v>0</v>
      </c>
      <c r="L6" s="162"/>
    </row>
    <row r="7" spans="2:12" ht="30" customHeight="1" x14ac:dyDescent="0.3">
      <c r="B7" s="33" t="str">
        <f t="shared" ref="B7:B12" si="3">IF(C7="","",$B$4)</f>
        <v>LPT</v>
      </c>
      <c r="C7" s="1">
        <f>IF(ISTEXT(D7),MAX($C$4:$C6)+1,"")</f>
        <v>4</v>
      </c>
      <c r="D7" s="192" t="s">
        <v>11</v>
      </c>
      <c r="E7" s="275" t="s">
        <v>1686</v>
      </c>
      <c r="F7" s="357" t="s">
        <v>43</v>
      </c>
      <c r="G7" s="358" t="s">
        <v>65</v>
      </c>
      <c r="H7" s="365">
        <f>COUNTIF(F4:F442,"Exception")</f>
        <v>0</v>
      </c>
      <c r="I7" s="360">
        <f t="shared" si="1"/>
        <v>1</v>
      </c>
      <c r="J7" s="361">
        <f t="shared" si="2"/>
        <v>0</v>
      </c>
      <c r="K7" s="362">
        <f t="shared" si="0"/>
        <v>0</v>
      </c>
      <c r="L7" s="162"/>
    </row>
    <row r="8" spans="2:12" ht="30" customHeight="1" x14ac:dyDescent="0.3">
      <c r="B8" s="33" t="str">
        <f t="shared" si="3"/>
        <v>LPT</v>
      </c>
      <c r="C8" s="1">
        <f>IF(ISTEXT(D8),MAX($C$4:$C7)+1,"")</f>
        <v>5</v>
      </c>
      <c r="D8" s="192" t="s">
        <v>11</v>
      </c>
      <c r="E8" s="37" t="s">
        <v>1687</v>
      </c>
      <c r="F8" s="357" t="s">
        <v>43</v>
      </c>
      <c r="G8" s="358" t="s">
        <v>67</v>
      </c>
      <c r="H8" s="366">
        <f>COUNTIFS(D:D,"=Crucial",F:F,"=Select From Drop Down")</f>
        <v>0</v>
      </c>
      <c r="I8" s="360">
        <f t="shared" si="1"/>
        <v>1</v>
      </c>
      <c r="J8" s="361">
        <f t="shared" si="2"/>
        <v>0</v>
      </c>
      <c r="K8" s="362">
        <f t="shared" si="0"/>
        <v>0</v>
      </c>
      <c r="L8" s="162"/>
    </row>
    <row r="9" spans="2:12" ht="30" customHeight="1" x14ac:dyDescent="0.3">
      <c r="B9" s="33" t="str">
        <f t="shared" si="3"/>
        <v>LPT</v>
      </c>
      <c r="C9" s="1">
        <f>IF(ISTEXT(D9),MAX($C$4:$C8)+1,"")</f>
        <v>6</v>
      </c>
      <c r="D9" s="192" t="s">
        <v>11</v>
      </c>
      <c r="E9" s="40" t="s">
        <v>1688</v>
      </c>
      <c r="F9" s="357" t="s">
        <v>43</v>
      </c>
      <c r="G9" s="358" t="s">
        <v>69</v>
      </c>
      <c r="H9" s="366">
        <f>COUNTIFS(D:D,"=Crucial",F:F,"=Function Available")</f>
        <v>0</v>
      </c>
      <c r="I9" s="360">
        <f t="shared" si="1"/>
        <v>1</v>
      </c>
      <c r="J9" s="361">
        <f t="shared" si="2"/>
        <v>0</v>
      </c>
      <c r="K9" s="362">
        <f t="shared" si="0"/>
        <v>0</v>
      </c>
      <c r="L9" s="162"/>
    </row>
    <row r="10" spans="2:12" ht="30" customHeight="1" x14ac:dyDescent="0.3">
      <c r="B10" s="33" t="str">
        <f t="shared" si="3"/>
        <v>LPT</v>
      </c>
      <c r="C10" s="1">
        <f>IF(ISTEXT(D10),MAX($C$4:$C9)+1,"")</f>
        <v>7</v>
      </c>
      <c r="D10" s="192" t="s">
        <v>11</v>
      </c>
      <c r="E10" s="40" t="s">
        <v>1689</v>
      </c>
      <c r="F10" s="357" t="s">
        <v>43</v>
      </c>
      <c r="G10" s="358" t="s">
        <v>71</v>
      </c>
      <c r="H10" s="366">
        <f>COUNTIFS(D:D,"=Crucial",F:F,"=Function Not Available")</f>
        <v>0</v>
      </c>
      <c r="I10" s="360">
        <f t="shared" si="1"/>
        <v>1</v>
      </c>
      <c r="J10" s="361">
        <f t="shared" si="2"/>
        <v>0</v>
      </c>
      <c r="K10" s="362">
        <f t="shared" si="0"/>
        <v>0</v>
      </c>
      <c r="L10" s="162"/>
    </row>
    <row r="11" spans="2:12" ht="30" customHeight="1" x14ac:dyDescent="0.3">
      <c r="B11" s="33" t="str">
        <f t="shared" si="3"/>
        <v>LPT</v>
      </c>
      <c r="C11" s="1">
        <f>IF(ISTEXT(D11),MAX($C$4:$C10)+1,"")</f>
        <v>8</v>
      </c>
      <c r="D11" s="192" t="s">
        <v>11</v>
      </c>
      <c r="E11" s="40" t="s">
        <v>1690</v>
      </c>
      <c r="F11" s="357" t="s">
        <v>43</v>
      </c>
      <c r="G11" s="358" t="s">
        <v>73</v>
      </c>
      <c r="H11" s="366">
        <f>COUNTIFS(D:D,"=Crucial",F:F,"=Exception")</f>
        <v>0</v>
      </c>
      <c r="I11" s="360">
        <f t="shared" si="1"/>
        <v>1</v>
      </c>
      <c r="J11" s="361">
        <f t="shared" si="2"/>
        <v>0</v>
      </c>
      <c r="K11" s="362">
        <f t="shared" si="0"/>
        <v>0</v>
      </c>
      <c r="L11" s="162"/>
    </row>
    <row r="12" spans="2:12" ht="30" customHeight="1" x14ac:dyDescent="0.3">
      <c r="B12" s="34" t="str">
        <f t="shared" si="3"/>
        <v>LPT</v>
      </c>
      <c r="C12" s="9">
        <f>IF(ISTEXT(D12),MAX($C$4:$C11)+1,"")</f>
        <v>9</v>
      </c>
      <c r="D12" s="212" t="s">
        <v>11</v>
      </c>
      <c r="E12" s="40" t="s">
        <v>1691</v>
      </c>
      <c r="F12" s="402" t="s">
        <v>43</v>
      </c>
      <c r="G12" s="367" t="s">
        <v>75</v>
      </c>
      <c r="H12" s="368">
        <f>COUNTIFS(D:D,"=Important",F:F,"=Select From Drop Down")</f>
        <v>21</v>
      </c>
      <c r="I12" s="391">
        <f t="shared" si="1"/>
        <v>1</v>
      </c>
      <c r="J12" s="392">
        <f t="shared" si="2"/>
        <v>0</v>
      </c>
      <c r="K12" s="362">
        <f t="shared" si="0"/>
        <v>0</v>
      </c>
      <c r="L12" s="162"/>
    </row>
    <row r="13" spans="2:12" ht="30" customHeight="1" x14ac:dyDescent="0.3">
      <c r="B13" s="42" t="str">
        <f t="shared" ref="B13:B20" si="4">IF(C13="","",$B$4)</f>
        <v>LPT</v>
      </c>
      <c r="C13" s="42">
        <f>IF(ISTEXT(D13),MAX($C$4:$C12)+1,"")</f>
        <v>10</v>
      </c>
      <c r="D13" s="213" t="s">
        <v>11</v>
      </c>
      <c r="E13" s="40" t="s">
        <v>1692</v>
      </c>
      <c r="F13" s="363" t="s">
        <v>43</v>
      </c>
      <c r="G13" s="367" t="s">
        <v>77</v>
      </c>
      <c r="H13" s="400">
        <f>COUNTIFS(D:D,"=Important",F:F,"=Function Available")</f>
        <v>0</v>
      </c>
      <c r="I13" s="360">
        <f t="shared" si="1"/>
        <v>1</v>
      </c>
      <c r="J13" s="361">
        <f t="shared" si="2"/>
        <v>0</v>
      </c>
      <c r="K13" s="362">
        <f t="shared" si="0"/>
        <v>0</v>
      </c>
      <c r="L13" s="162"/>
    </row>
    <row r="14" spans="2:12" ht="30" customHeight="1" x14ac:dyDescent="0.3">
      <c r="B14" s="42" t="str">
        <f t="shared" si="4"/>
        <v>LPT</v>
      </c>
      <c r="C14" s="42">
        <f>IF(ISTEXT(D14),MAX($C$4:$C13)+1,"")</f>
        <v>11</v>
      </c>
      <c r="D14" s="213" t="s">
        <v>11</v>
      </c>
      <c r="E14" s="275" t="s">
        <v>1693</v>
      </c>
      <c r="F14" s="363" t="s">
        <v>43</v>
      </c>
      <c r="G14" s="358" t="s">
        <v>80</v>
      </c>
      <c r="H14" s="399">
        <f>COUNTIFS(D:D,"=Important",F:F,"=Function Not Available")</f>
        <v>0</v>
      </c>
      <c r="I14" s="360">
        <f t="shared" si="1"/>
        <v>1</v>
      </c>
      <c r="J14" s="362">
        <f t="shared" si="2"/>
        <v>0</v>
      </c>
      <c r="K14" s="362">
        <f t="shared" si="0"/>
        <v>0</v>
      </c>
      <c r="L14" s="162"/>
    </row>
    <row r="15" spans="2:12" ht="30" customHeight="1" x14ac:dyDescent="0.3">
      <c r="B15" s="35" t="str">
        <f>IF(C15="","",$B$4)</f>
        <v/>
      </c>
      <c r="C15" s="35" t="str">
        <f>IF(ISTEXT(D15),MAX($C$6:$C14)+1,"")</f>
        <v/>
      </c>
      <c r="D15" s="2"/>
      <c r="E15" s="38" t="s">
        <v>1694</v>
      </c>
      <c r="F15" s="86"/>
      <c r="G15" s="28"/>
      <c r="H15" s="28"/>
      <c r="I15" s="28"/>
      <c r="J15" s="28"/>
      <c r="K15" s="28"/>
      <c r="L15" s="28"/>
    </row>
    <row r="16" spans="2:12" ht="30" customHeight="1" x14ac:dyDescent="0.3">
      <c r="B16" s="42" t="str">
        <f t="shared" si="4"/>
        <v>LPT</v>
      </c>
      <c r="C16" s="42">
        <f>IF(ISTEXT(D16),MAX($C$4:$C14)+1,"")</f>
        <v>12</v>
      </c>
      <c r="D16" s="213" t="s">
        <v>11</v>
      </c>
      <c r="E16" s="41" t="s">
        <v>1695</v>
      </c>
      <c r="F16" s="363" t="s">
        <v>43</v>
      </c>
      <c r="G16" s="25" t="s">
        <v>82</v>
      </c>
      <c r="H16" s="85">
        <f>COUNTIFS(D:D,"=Important",F:F,"=Exception")</f>
        <v>0</v>
      </c>
      <c r="I16" s="72">
        <f t="shared" si="1"/>
        <v>1</v>
      </c>
      <c r="J16" s="73">
        <f t="shared" si="2"/>
        <v>0</v>
      </c>
      <c r="K16" s="74">
        <f t="shared" si="0"/>
        <v>0</v>
      </c>
      <c r="L16" s="162"/>
    </row>
    <row r="17" spans="2:12" ht="30" customHeight="1" x14ac:dyDescent="0.3">
      <c r="B17" s="42" t="str">
        <f t="shared" si="4"/>
        <v>LPT</v>
      </c>
      <c r="C17" s="42">
        <f>IF(ISTEXT(D17),MAX($C$4:$C16)+1,"")</f>
        <v>13</v>
      </c>
      <c r="D17" s="213" t="s">
        <v>11</v>
      </c>
      <c r="E17" s="39" t="s">
        <v>1696</v>
      </c>
      <c r="F17" s="363" t="s">
        <v>43</v>
      </c>
      <c r="G17" s="25" t="s">
        <v>84</v>
      </c>
      <c r="H17" s="85">
        <f>COUNTIFS(D:D,"=Minimal",F:F,"=Select From Drop Down")</f>
        <v>187</v>
      </c>
      <c r="I17" s="72">
        <f t="shared" si="1"/>
        <v>1</v>
      </c>
      <c r="J17" s="73">
        <f t="shared" si="2"/>
        <v>0</v>
      </c>
      <c r="K17" s="74">
        <f t="shared" si="0"/>
        <v>0</v>
      </c>
      <c r="L17" s="162"/>
    </row>
    <row r="18" spans="2:12" ht="30" customHeight="1" x14ac:dyDescent="0.3">
      <c r="B18" s="42" t="str">
        <f t="shared" si="4"/>
        <v>LPT</v>
      </c>
      <c r="C18" s="42">
        <f>IF(ISTEXT(D18),MAX($C$4:$C17)+1,"")</f>
        <v>14</v>
      </c>
      <c r="D18" s="213" t="s">
        <v>11</v>
      </c>
      <c r="E18" s="39" t="s">
        <v>1697</v>
      </c>
      <c r="F18" s="363" t="s">
        <v>43</v>
      </c>
      <c r="G18" s="358" t="s">
        <v>86</v>
      </c>
      <c r="H18" s="399">
        <f>COUNTIFS(D:D,"=Minimal",F:F,"=Function Available")</f>
        <v>0</v>
      </c>
      <c r="I18" s="360">
        <f t="shared" si="1"/>
        <v>1</v>
      </c>
      <c r="J18" s="361">
        <f t="shared" si="2"/>
        <v>0</v>
      </c>
      <c r="K18" s="362">
        <f t="shared" si="0"/>
        <v>0</v>
      </c>
      <c r="L18" s="162"/>
    </row>
    <row r="19" spans="2:12" ht="30" customHeight="1" x14ac:dyDescent="0.3">
      <c r="B19" s="42" t="str">
        <f t="shared" si="4"/>
        <v>LPT</v>
      </c>
      <c r="C19" s="42">
        <f>IF(ISTEXT(D19),MAX($C$4:$C18)+1,"")</f>
        <v>15</v>
      </c>
      <c r="D19" s="213" t="s">
        <v>11</v>
      </c>
      <c r="E19" s="39" t="s">
        <v>79</v>
      </c>
      <c r="F19" s="363" t="s">
        <v>43</v>
      </c>
      <c r="G19" s="358" t="s">
        <v>87</v>
      </c>
      <c r="H19" s="399">
        <f>COUNTIFS(D:D,"=Minimal",F:F,"=Function Not Available")</f>
        <v>0</v>
      </c>
      <c r="I19" s="360">
        <f t="shared" si="1"/>
        <v>1</v>
      </c>
      <c r="J19" s="361">
        <f t="shared" si="2"/>
        <v>0</v>
      </c>
      <c r="K19" s="362">
        <f t="shared" si="0"/>
        <v>0</v>
      </c>
      <c r="L19" s="162"/>
    </row>
    <row r="20" spans="2:12" ht="30" customHeight="1" x14ac:dyDescent="0.3">
      <c r="B20" s="42" t="str">
        <f t="shared" si="4"/>
        <v>LPT</v>
      </c>
      <c r="C20" s="42">
        <f>IF(ISTEXT(D20),MAX($C$4:$C19)+1,"")</f>
        <v>16</v>
      </c>
      <c r="D20" s="213" t="s">
        <v>11</v>
      </c>
      <c r="E20" s="39" t="s">
        <v>1698</v>
      </c>
      <c r="F20" s="363" t="s">
        <v>43</v>
      </c>
      <c r="G20" s="358" t="s">
        <v>88</v>
      </c>
      <c r="H20" s="399">
        <f>COUNTIFS(D:D,"=Minimal",F:F,"=Exception")</f>
        <v>0</v>
      </c>
      <c r="I20" s="360">
        <f t="shared" si="1"/>
        <v>1</v>
      </c>
      <c r="J20" s="361">
        <f t="shared" si="2"/>
        <v>0</v>
      </c>
      <c r="K20" s="362">
        <f t="shared" si="0"/>
        <v>0</v>
      </c>
      <c r="L20" s="162"/>
    </row>
    <row r="21" spans="2:12" ht="30" customHeight="1" x14ac:dyDescent="0.3">
      <c r="B21" s="42" t="str">
        <f>IF(C21="","",$B$4)</f>
        <v>LPT</v>
      </c>
      <c r="C21" s="42">
        <f>IF(ISTEXT(D21),MAX($C$4:$C20)+1,"")</f>
        <v>17</v>
      </c>
      <c r="D21" s="213" t="s">
        <v>11</v>
      </c>
      <c r="E21" s="39" t="s">
        <v>1699</v>
      </c>
      <c r="F21" s="363" t="s">
        <v>43</v>
      </c>
      <c r="G21" s="358"/>
      <c r="H21" s="399"/>
      <c r="I21" s="360">
        <f t="shared" si="1"/>
        <v>1</v>
      </c>
      <c r="J21" s="361">
        <f t="shared" si="2"/>
        <v>0</v>
      </c>
      <c r="K21" s="362">
        <f t="shared" si="0"/>
        <v>0</v>
      </c>
      <c r="L21" s="162"/>
    </row>
    <row r="22" spans="2:12" ht="30" customHeight="1" x14ac:dyDescent="0.3">
      <c r="B22" s="42" t="str">
        <f t="shared" ref="B22:B90" si="5">IF(C22="","",$B$4)</f>
        <v>LPT</v>
      </c>
      <c r="C22" s="42">
        <f>IF(ISTEXT(D22),MAX($C$4:$C21)+1,"")</f>
        <v>18</v>
      </c>
      <c r="D22" s="213" t="s">
        <v>11</v>
      </c>
      <c r="E22" s="39" t="s">
        <v>1700</v>
      </c>
      <c r="F22" s="363" t="s">
        <v>43</v>
      </c>
      <c r="G22" s="358"/>
      <c r="H22" s="399"/>
      <c r="I22" s="360">
        <f t="shared" si="1"/>
        <v>1</v>
      </c>
      <c r="J22" s="361">
        <f t="shared" si="2"/>
        <v>0</v>
      </c>
      <c r="K22" s="362">
        <f t="shared" si="0"/>
        <v>0</v>
      </c>
      <c r="L22" s="162"/>
    </row>
    <row r="23" spans="2:12" ht="30" customHeight="1" x14ac:dyDescent="0.3">
      <c r="B23" s="42" t="str">
        <f t="shared" si="5"/>
        <v>LPT</v>
      </c>
      <c r="C23" s="42">
        <f>IF(ISTEXT(D23),MAX($C$4:$C22)+1,"")</f>
        <v>19</v>
      </c>
      <c r="D23" s="213" t="s">
        <v>11</v>
      </c>
      <c r="E23" s="39" t="s">
        <v>1563</v>
      </c>
      <c r="F23" s="363" t="s">
        <v>43</v>
      </c>
      <c r="G23" s="358"/>
      <c r="H23" s="399"/>
      <c r="I23" s="360">
        <f t="shared" si="1"/>
        <v>1</v>
      </c>
      <c r="J23" s="361">
        <f t="shared" si="2"/>
        <v>0</v>
      </c>
      <c r="K23" s="362">
        <f t="shared" si="0"/>
        <v>0</v>
      </c>
      <c r="L23" s="162"/>
    </row>
    <row r="24" spans="2:12" ht="30" customHeight="1" x14ac:dyDescent="0.3">
      <c r="B24" s="42" t="str">
        <f t="shared" si="5"/>
        <v>LPT</v>
      </c>
      <c r="C24" s="42">
        <f>IF(ISTEXT(D24),MAX($C$4:$C23)+1,"")</f>
        <v>20</v>
      </c>
      <c r="D24" s="213" t="s">
        <v>11</v>
      </c>
      <c r="E24" s="39" t="s">
        <v>1701</v>
      </c>
      <c r="F24" s="363" t="s">
        <v>43</v>
      </c>
      <c r="G24" s="358"/>
      <c r="H24" s="399"/>
      <c r="I24" s="360">
        <f t="shared" si="1"/>
        <v>1</v>
      </c>
      <c r="J24" s="361">
        <f t="shared" si="2"/>
        <v>0</v>
      </c>
      <c r="K24" s="362">
        <f t="shared" si="0"/>
        <v>0</v>
      </c>
      <c r="L24" s="162"/>
    </row>
    <row r="25" spans="2:12" ht="30" customHeight="1" x14ac:dyDescent="0.3">
      <c r="B25" s="42" t="str">
        <f t="shared" si="5"/>
        <v>LPT</v>
      </c>
      <c r="C25" s="42">
        <f>IF(ISTEXT(D25),MAX($C$4:$C24)+1,"")</f>
        <v>21</v>
      </c>
      <c r="D25" s="213" t="s">
        <v>11</v>
      </c>
      <c r="E25" s="39" t="s">
        <v>270</v>
      </c>
      <c r="F25" s="363" t="s">
        <v>43</v>
      </c>
      <c r="G25" s="358"/>
      <c r="H25" s="399"/>
      <c r="I25" s="360">
        <f t="shared" si="1"/>
        <v>1</v>
      </c>
      <c r="J25" s="361">
        <f t="shared" si="2"/>
        <v>0</v>
      </c>
      <c r="K25" s="362">
        <f t="shared" si="0"/>
        <v>0</v>
      </c>
      <c r="L25" s="162"/>
    </row>
    <row r="26" spans="2:12" ht="30" customHeight="1" x14ac:dyDescent="0.3">
      <c r="B26" s="42" t="str">
        <f t="shared" si="5"/>
        <v>LPT</v>
      </c>
      <c r="C26" s="42">
        <f>IF(ISTEXT(D26),MAX($C$4:$C25)+1,"")</f>
        <v>22</v>
      </c>
      <c r="D26" s="213" t="s">
        <v>11</v>
      </c>
      <c r="E26" s="39" t="s">
        <v>1702</v>
      </c>
      <c r="F26" s="363" t="s">
        <v>43</v>
      </c>
      <c r="G26" s="358"/>
      <c r="H26" s="399"/>
      <c r="I26" s="360">
        <f t="shared" si="1"/>
        <v>1</v>
      </c>
      <c r="J26" s="361">
        <f t="shared" si="2"/>
        <v>0</v>
      </c>
      <c r="K26" s="362">
        <f t="shared" si="0"/>
        <v>0</v>
      </c>
      <c r="L26" s="162"/>
    </row>
    <row r="27" spans="2:12" ht="30" customHeight="1" x14ac:dyDescent="0.3">
      <c r="B27" s="42" t="str">
        <f t="shared" si="5"/>
        <v>LPT</v>
      </c>
      <c r="C27" s="42">
        <f>IF(ISTEXT(D27),MAX($C$4:$C26)+1,"")</f>
        <v>23</v>
      </c>
      <c r="D27" s="213" t="s">
        <v>11</v>
      </c>
      <c r="E27" s="39" t="s">
        <v>1703</v>
      </c>
      <c r="F27" s="363" t="s">
        <v>43</v>
      </c>
      <c r="G27" s="358"/>
      <c r="H27" s="399"/>
      <c r="I27" s="360">
        <f t="shared" si="1"/>
        <v>1</v>
      </c>
      <c r="J27" s="361">
        <f t="shared" si="2"/>
        <v>0</v>
      </c>
      <c r="K27" s="362">
        <f t="shared" si="0"/>
        <v>0</v>
      </c>
      <c r="L27" s="162"/>
    </row>
    <row r="28" spans="2:12" ht="30" customHeight="1" x14ac:dyDescent="0.3">
      <c r="B28" s="42" t="str">
        <f t="shared" si="5"/>
        <v>LPT</v>
      </c>
      <c r="C28" s="42">
        <f>IF(ISTEXT(D28),MAX($C$4:$C27)+1,"")</f>
        <v>24</v>
      </c>
      <c r="D28" s="213" t="s">
        <v>11</v>
      </c>
      <c r="E28" s="39" t="s">
        <v>1704</v>
      </c>
      <c r="F28" s="363" t="s">
        <v>43</v>
      </c>
      <c r="G28" s="358"/>
      <c r="H28" s="399"/>
      <c r="I28" s="360">
        <f t="shared" si="1"/>
        <v>1</v>
      </c>
      <c r="J28" s="361">
        <f t="shared" si="2"/>
        <v>0</v>
      </c>
      <c r="K28" s="362">
        <f t="shared" si="0"/>
        <v>0</v>
      </c>
      <c r="L28" s="162"/>
    </row>
    <row r="29" spans="2:12" ht="30" customHeight="1" x14ac:dyDescent="0.3">
      <c r="B29" s="42" t="str">
        <f t="shared" si="5"/>
        <v>LPT</v>
      </c>
      <c r="C29" s="42">
        <f>IF(ISTEXT(D29),MAX($C$4:$C28)+1,"")</f>
        <v>25</v>
      </c>
      <c r="D29" s="213" t="s">
        <v>11</v>
      </c>
      <c r="E29" s="39" t="s">
        <v>1705</v>
      </c>
      <c r="F29" s="363" t="s">
        <v>43</v>
      </c>
      <c r="G29" s="358"/>
      <c r="H29" s="399"/>
      <c r="I29" s="360">
        <f t="shared" si="1"/>
        <v>1</v>
      </c>
      <c r="J29" s="361">
        <f t="shared" si="2"/>
        <v>0</v>
      </c>
      <c r="K29" s="362">
        <f t="shared" si="0"/>
        <v>0</v>
      </c>
      <c r="L29" s="162"/>
    </row>
    <row r="30" spans="2:12" ht="30" customHeight="1" x14ac:dyDescent="0.3">
      <c r="B30" s="42" t="str">
        <f t="shared" si="5"/>
        <v>LPT</v>
      </c>
      <c r="C30" s="42">
        <f>IF(ISTEXT(D30),MAX($C$4:$C29)+1,"")</f>
        <v>26</v>
      </c>
      <c r="D30" s="213" t="s">
        <v>11</v>
      </c>
      <c r="E30" s="39" t="s">
        <v>1706</v>
      </c>
      <c r="F30" s="363" t="s">
        <v>43</v>
      </c>
      <c r="G30" s="358"/>
      <c r="H30" s="399"/>
      <c r="I30" s="360">
        <f t="shared" si="1"/>
        <v>1</v>
      </c>
      <c r="J30" s="361">
        <f t="shared" si="2"/>
        <v>0</v>
      </c>
      <c r="K30" s="362">
        <f t="shared" si="0"/>
        <v>0</v>
      </c>
      <c r="L30" s="162"/>
    </row>
    <row r="31" spans="2:12" ht="30" customHeight="1" x14ac:dyDescent="0.3">
      <c r="B31" s="42" t="str">
        <f t="shared" si="5"/>
        <v>LPT</v>
      </c>
      <c r="C31" s="42">
        <f>IF(ISTEXT(D31),MAX($C$4:$C30)+1,"")</f>
        <v>27</v>
      </c>
      <c r="D31" s="213" t="s">
        <v>11</v>
      </c>
      <c r="E31" s="39" t="s">
        <v>1707</v>
      </c>
      <c r="F31" s="363" t="s">
        <v>43</v>
      </c>
      <c r="G31" s="358"/>
      <c r="H31" s="399"/>
      <c r="I31" s="360">
        <f t="shared" si="1"/>
        <v>1</v>
      </c>
      <c r="J31" s="361">
        <f t="shared" si="2"/>
        <v>0</v>
      </c>
      <c r="K31" s="362">
        <f t="shared" si="0"/>
        <v>0</v>
      </c>
      <c r="L31" s="162"/>
    </row>
    <row r="32" spans="2:12" ht="30" customHeight="1" x14ac:dyDescent="0.3">
      <c r="B32" s="42" t="str">
        <f t="shared" si="5"/>
        <v>LPT</v>
      </c>
      <c r="C32" s="42">
        <f>IF(ISTEXT(D32),MAX($C$4:$C31)+1,"")</f>
        <v>28</v>
      </c>
      <c r="D32" s="213" t="s">
        <v>11</v>
      </c>
      <c r="E32" s="39" t="s">
        <v>1708</v>
      </c>
      <c r="F32" s="363" t="s">
        <v>43</v>
      </c>
      <c r="G32" s="358"/>
      <c r="H32" s="399"/>
      <c r="I32" s="360">
        <f t="shared" si="1"/>
        <v>1</v>
      </c>
      <c r="J32" s="361">
        <f t="shared" si="2"/>
        <v>0</v>
      </c>
      <c r="K32" s="362">
        <f t="shared" si="0"/>
        <v>0</v>
      </c>
      <c r="L32" s="162"/>
    </row>
    <row r="33" spans="2:12" ht="30" customHeight="1" x14ac:dyDescent="0.3">
      <c r="B33" s="42" t="str">
        <f t="shared" si="5"/>
        <v>LPT</v>
      </c>
      <c r="C33" s="42">
        <f>IF(ISTEXT(D33),MAX($C$4:$C32)+1,"")</f>
        <v>29</v>
      </c>
      <c r="D33" s="213" t="s">
        <v>11</v>
      </c>
      <c r="E33" s="39" t="s">
        <v>1709</v>
      </c>
      <c r="F33" s="363" t="s">
        <v>43</v>
      </c>
      <c r="G33" s="358"/>
      <c r="H33" s="399"/>
      <c r="I33" s="360">
        <f t="shared" si="1"/>
        <v>1</v>
      </c>
      <c r="J33" s="361">
        <f t="shared" si="2"/>
        <v>0</v>
      </c>
      <c r="K33" s="362">
        <f t="shared" si="0"/>
        <v>0</v>
      </c>
      <c r="L33" s="162"/>
    </row>
    <row r="34" spans="2:12" ht="30" customHeight="1" x14ac:dyDescent="0.3">
      <c r="B34" s="42" t="str">
        <f t="shared" si="5"/>
        <v>LPT</v>
      </c>
      <c r="C34" s="42">
        <f>IF(ISTEXT(D34),MAX($C$4:$C33)+1,"")</f>
        <v>30</v>
      </c>
      <c r="D34" s="213" t="s">
        <v>11</v>
      </c>
      <c r="E34" s="39" t="s">
        <v>1710</v>
      </c>
      <c r="F34" s="363" t="s">
        <v>43</v>
      </c>
      <c r="G34" s="358"/>
      <c r="H34" s="399"/>
      <c r="I34" s="360">
        <f t="shared" si="1"/>
        <v>1</v>
      </c>
      <c r="J34" s="361">
        <f t="shared" si="2"/>
        <v>0</v>
      </c>
      <c r="K34" s="362">
        <f t="shared" si="0"/>
        <v>0</v>
      </c>
      <c r="L34" s="162"/>
    </row>
    <row r="35" spans="2:12" ht="30" customHeight="1" x14ac:dyDescent="0.3">
      <c r="B35" s="42" t="str">
        <f t="shared" si="5"/>
        <v>LPT</v>
      </c>
      <c r="C35" s="42">
        <f>IF(ISTEXT(D35),MAX($C$4:$C34)+1,"")</f>
        <v>31</v>
      </c>
      <c r="D35" s="213" t="s">
        <v>11</v>
      </c>
      <c r="E35" s="39" t="s">
        <v>1711</v>
      </c>
      <c r="F35" s="363" t="s">
        <v>43</v>
      </c>
      <c r="G35" s="358"/>
      <c r="H35" s="399"/>
      <c r="I35" s="360">
        <f t="shared" si="1"/>
        <v>1</v>
      </c>
      <c r="J35" s="361">
        <f t="shared" si="2"/>
        <v>0</v>
      </c>
      <c r="K35" s="362">
        <f t="shared" si="0"/>
        <v>0</v>
      </c>
      <c r="L35" s="162"/>
    </row>
    <row r="36" spans="2:12" ht="30" customHeight="1" x14ac:dyDescent="0.3">
      <c r="B36" s="42" t="str">
        <f t="shared" si="5"/>
        <v>LPT</v>
      </c>
      <c r="C36" s="42">
        <f>IF(ISTEXT(D36),MAX($C$4:$C35)+1,"")</f>
        <v>32</v>
      </c>
      <c r="D36" s="213" t="s">
        <v>11</v>
      </c>
      <c r="E36" s="39" t="s">
        <v>1712</v>
      </c>
      <c r="F36" s="363" t="s">
        <v>43</v>
      </c>
      <c r="G36" s="358"/>
      <c r="H36" s="399"/>
      <c r="I36" s="360">
        <f t="shared" si="1"/>
        <v>1</v>
      </c>
      <c r="J36" s="361">
        <f t="shared" si="2"/>
        <v>0</v>
      </c>
      <c r="K36" s="362">
        <f t="shared" si="0"/>
        <v>0</v>
      </c>
      <c r="L36" s="162"/>
    </row>
    <row r="37" spans="2:12" ht="30" customHeight="1" x14ac:dyDescent="0.3">
      <c r="B37" s="42" t="str">
        <f t="shared" si="5"/>
        <v>LPT</v>
      </c>
      <c r="C37" s="42">
        <f>IF(ISTEXT(D37),MAX($C$4:$C36)+1,"")</f>
        <v>33</v>
      </c>
      <c r="D37" s="213" t="s">
        <v>11</v>
      </c>
      <c r="E37" s="39" t="s">
        <v>1713</v>
      </c>
      <c r="F37" s="363" t="s">
        <v>43</v>
      </c>
      <c r="G37" s="358"/>
      <c r="H37" s="399"/>
      <c r="I37" s="360">
        <f t="shared" si="1"/>
        <v>1</v>
      </c>
      <c r="J37" s="361">
        <f t="shared" si="2"/>
        <v>0</v>
      </c>
      <c r="K37" s="362">
        <f t="shared" si="0"/>
        <v>0</v>
      </c>
      <c r="L37" s="162"/>
    </row>
    <row r="38" spans="2:12" ht="30" customHeight="1" x14ac:dyDescent="0.3">
      <c r="B38" s="42" t="str">
        <f t="shared" si="5"/>
        <v>LPT</v>
      </c>
      <c r="C38" s="42">
        <f>IF(ISTEXT(D38),MAX($C$4:$C37)+1,"")</f>
        <v>34</v>
      </c>
      <c r="D38" s="213" t="s">
        <v>11</v>
      </c>
      <c r="E38" s="39" t="s">
        <v>1714</v>
      </c>
      <c r="F38" s="363" t="s">
        <v>43</v>
      </c>
      <c r="G38" s="358"/>
      <c r="H38" s="399"/>
      <c r="I38" s="360">
        <f t="shared" si="1"/>
        <v>1</v>
      </c>
      <c r="J38" s="361">
        <f t="shared" si="2"/>
        <v>0</v>
      </c>
      <c r="K38" s="362">
        <f t="shared" si="0"/>
        <v>0</v>
      </c>
      <c r="L38" s="162"/>
    </row>
    <row r="39" spans="2:12" ht="30" customHeight="1" x14ac:dyDescent="0.3">
      <c r="B39" s="42" t="str">
        <f t="shared" si="5"/>
        <v>LPT</v>
      </c>
      <c r="C39" s="42">
        <f>IF(ISTEXT(D39),MAX($C$4:$C38)+1,"")</f>
        <v>35</v>
      </c>
      <c r="D39" s="213" t="s">
        <v>11</v>
      </c>
      <c r="E39" s="39" t="s">
        <v>1715</v>
      </c>
      <c r="F39" s="363" t="s">
        <v>43</v>
      </c>
      <c r="G39" s="394"/>
      <c r="H39" s="395"/>
      <c r="I39" s="426">
        <f t="shared" si="1"/>
        <v>1</v>
      </c>
      <c r="J39" s="427">
        <f t="shared" si="2"/>
        <v>0</v>
      </c>
      <c r="K39" s="362">
        <f t="shared" si="0"/>
        <v>0</v>
      </c>
      <c r="L39" s="162"/>
    </row>
    <row r="40" spans="2:12" ht="30" customHeight="1" x14ac:dyDescent="0.3">
      <c r="B40" s="42" t="str">
        <f t="shared" si="5"/>
        <v>LPT</v>
      </c>
      <c r="C40" s="42">
        <f>IF(ISTEXT(D40),MAX($C$4:$C39)+1,"")</f>
        <v>36</v>
      </c>
      <c r="D40" s="213" t="s">
        <v>11</v>
      </c>
      <c r="E40" s="39" t="s">
        <v>1716</v>
      </c>
      <c r="F40" s="363" t="s">
        <v>43</v>
      </c>
      <c r="G40" s="358"/>
      <c r="H40" s="399"/>
      <c r="I40" s="360">
        <f t="shared" si="1"/>
        <v>1</v>
      </c>
      <c r="J40" s="361">
        <f t="shared" si="2"/>
        <v>0</v>
      </c>
      <c r="K40" s="362">
        <f t="shared" si="0"/>
        <v>0</v>
      </c>
      <c r="L40" s="162"/>
    </row>
    <row r="41" spans="2:12" ht="30" customHeight="1" x14ac:dyDescent="0.3">
      <c r="B41" s="42" t="str">
        <f t="shared" si="5"/>
        <v>LPT</v>
      </c>
      <c r="C41" s="42">
        <f>IF(ISTEXT(D41),MAX($C$4:$C40)+1,"")</f>
        <v>37</v>
      </c>
      <c r="D41" s="213" t="s">
        <v>11</v>
      </c>
      <c r="E41" s="39" t="s">
        <v>1717</v>
      </c>
      <c r="F41" s="363" t="s">
        <v>43</v>
      </c>
      <c r="G41" s="358"/>
      <c r="H41" s="399"/>
      <c r="I41" s="360">
        <f t="shared" si="1"/>
        <v>1</v>
      </c>
      <c r="J41" s="361">
        <f t="shared" si="2"/>
        <v>0</v>
      </c>
      <c r="K41" s="362">
        <f t="shared" si="0"/>
        <v>0</v>
      </c>
      <c r="L41" s="162"/>
    </row>
    <row r="42" spans="2:12" ht="30" customHeight="1" x14ac:dyDescent="0.3">
      <c r="B42" s="42" t="str">
        <f t="shared" si="5"/>
        <v>LPT</v>
      </c>
      <c r="C42" s="42">
        <f>IF(ISTEXT(D42),MAX($C$4:$C41)+1,"")</f>
        <v>38</v>
      </c>
      <c r="D42" s="213" t="s">
        <v>11</v>
      </c>
      <c r="E42" s="39" t="s">
        <v>1718</v>
      </c>
      <c r="F42" s="363" t="s">
        <v>43</v>
      </c>
      <c r="G42" s="358"/>
      <c r="H42" s="399"/>
      <c r="I42" s="360">
        <f t="shared" si="1"/>
        <v>1</v>
      </c>
      <c r="J42" s="361">
        <f t="shared" si="2"/>
        <v>0</v>
      </c>
      <c r="K42" s="362">
        <f t="shared" si="0"/>
        <v>0</v>
      </c>
      <c r="L42" s="162"/>
    </row>
    <row r="43" spans="2:12" ht="30" customHeight="1" x14ac:dyDescent="0.3">
      <c r="B43" s="42" t="str">
        <f t="shared" si="5"/>
        <v>LPT</v>
      </c>
      <c r="C43" s="42">
        <f>IF(ISTEXT(D43),MAX($C$4:$C42)+1,"")</f>
        <v>39</v>
      </c>
      <c r="D43" s="213" t="s">
        <v>11</v>
      </c>
      <c r="E43" s="39" t="s">
        <v>1719</v>
      </c>
      <c r="F43" s="363" t="s">
        <v>43</v>
      </c>
      <c r="G43" s="358"/>
      <c r="H43" s="399"/>
      <c r="I43" s="360">
        <f t="shared" si="1"/>
        <v>1</v>
      </c>
      <c r="J43" s="361">
        <f t="shared" si="2"/>
        <v>0</v>
      </c>
      <c r="K43" s="362">
        <f t="shared" si="0"/>
        <v>0</v>
      </c>
      <c r="L43" s="162"/>
    </row>
    <row r="44" spans="2:12" ht="30" customHeight="1" x14ac:dyDescent="0.3">
      <c r="B44" s="42" t="str">
        <f t="shared" si="5"/>
        <v>LPT</v>
      </c>
      <c r="C44" s="42">
        <f>IF(ISTEXT(D44),MAX($C$4:$C43)+1,"")</f>
        <v>40</v>
      </c>
      <c r="D44" s="213" t="s">
        <v>11</v>
      </c>
      <c r="E44" s="39" t="s">
        <v>1720</v>
      </c>
      <c r="F44" s="363" t="s">
        <v>43</v>
      </c>
      <c r="G44" s="358"/>
      <c r="H44" s="399"/>
      <c r="I44" s="360">
        <f t="shared" si="1"/>
        <v>1</v>
      </c>
      <c r="J44" s="361">
        <f t="shared" si="2"/>
        <v>0</v>
      </c>
      <c r="K44" s="362">
        <f t="shared" si="0"/>
        <v>0</v>
      </c>
      <c r="L44" s="162"/>
    </row>
    <row r="45" spans="2:12" ht="30" customHeight="1" x14ac:dyDescent="0.3">
      <c r="B45" s="42" t="str">
        <f t="shared" si="5"/>
        <v>LPT</v>
      </c>
      <c r="C45" s="42">
        <f>IF(ISTEXT(D45),MAX($C$4:$C44)+1,"")</f>
        <v>41</v>
      </c>
      <c r="D45" s="213" t="s">
        <v>11</v>
      </c>
      <c r="E45" s="39" t="s">
        <v>1721</v>
      </c>
      <c r="F45" s="363" t="s">
        <v>43</v>
      </c>
      <c r="G45" s="358"/>
      <c r="H45" s="399"/>
      <c r="I45" s="360">
        <f t="shared" si="1"/>
        <v>1</v>
      </c>
      <c r="J45" s="361">
        <f t="shared" si="2"/>
        <v>0</v>
      </c>
      <c r="K45" s="362">
        <f t="shared" si="0"/>
        <v>0</v>
      </c>
      <c r="L45" s="162"/>
    </row>
    <row r="46" spans="2:12" ht="30" customHeight="1" x14ac:dyDescent="0.3">
      <c r="B46" s="42" t="str">
        <f t="shared" si="5"/>
        <v>LPT</v>
      </c>
      <c r="C46" s="42">
        <f>IF(ISTEXT(D46),MAX($C$4:$C45)+1,"")</f>
        <v>42</v>
      </c>
      <c r="D46" s="213" t="s">
        <v>11</v>
      </c>
      <c r="E46" s="39" t="s">
        <v>1722</v>
      </c>
      <c r="F46" s="363" t="s">
        <v>43</v>
      </c>
      <c r="G46" s="358"/>
      <c r="H46" s="399"/>
      <c r="I46" s="360">
        <f t="shared" si="1"/>
        <v>1</v>
      </c>
      <c r="J46" s="361">
        <f t="shared" si="2"/>
        <v>0</v>
      </c>
      <c r="K46" s="362">
        <f t="shared" si="0"/>
        <v>0</v>
      </c>
      <c r="L46" s="162"/>
    </row>
    <row r="47" spans="2:12" ht="30" customHeight="1" x14ac:dyDescent="0.3">
      <c r="B47" s="42" t="str">
        <f t="shared" si="5"/>
        <v>LPT</v>
      </c>
      <c r="C47" s="42">
        <f>IF(ISTEXT(D47),MAX($C$4:$C46)+1,"")</f>
        <v>43</v>
      </c>
      <c r="D47" s="213" t="s">
        <v>11</v>
      </c>
      <c r="E47" s="37" t="s">
        <v>1723</v>
      </c>
      <c r="F47" s="363" t="s">
        <v>43</v>
      </c>
      <c r="G47" s="358"/>
      <c r="H47" s="399"/>
      <c r="I47" s="360">
        <f t="shared" si="1"/>
        <v>1</v>
      </c>
      <c r="J47" s="361">
        <f t="shared" si="2"/>
        <v>0</v>
      </c>
      <c r="K47" s="362">
        <f t="shared" si="0"/>
        <v>0</v>
      </c>
      <c r="L47" s="162"/>
    </row>
    <row r="48" spans="2:12" ht="30" customHeight="1" x14ac:dyDescent="0.3">
      <c r="B48" s="42" t="str">
        <f t="shared" si="5"/>
        <v>LPT</v>
      </c>
      <c r="C48" s="42">
        <f>IF(ISTEXT(D48),MAX($C$4:$C47)+1,"")</f>
        <v>44</v>
      </c>
      <c r="D48" s="213" t="s">
        <v>11</v>
      </c>
      <c r="E48" s="37" t="s">
        <v>1724</v>
      </c>
      <c r="F48" s="363" t="s">
        <v>43</v>
      </c>
      <c r="G48" s="358"/>
      <c r="H48" s="399"/>
      <c r="I48" s="360">
        <f t="shared" si="1"/>
        <v>1</v>
      </c>
      <c r="J48" s="361">
        <f t="shared" si="2"/>
        <v>0</v>
      </c>
      <c r="K48" s="362">
        <f t="shared" si="0"/>
        <v>0</v>
      </c>
      <c r="L48" s="162"/>
    </row>
    <row r="49" spans="2:12" ht="30" customHeight="1" x14ac:dyDescent="0.3">
      <c r="B49" s="35" t="str">
        <f t="shared" si="5"/>
        <v/>
      </c>
      <c r="C49" s="35" t="str">
        <f>IF(ISTEXT(D49),MAX($C$6:$C48)+1,"")</f>
        <v/>
      </c>
      <c r="D49" s="2"/>
      <c r="E49" s="38" t="s">
        <v>1725</v>
      </c>
      <c r="F49" s="86"/>
      <c r="G49" s="28"/>
      <c r="H49" s="28"/>
      <c r="I49" s="28"/>
      <c r="J49" s="28"/>
      <c r="K49" s="28"/>
      <c r="L49" s="28"/>
    </row>
    <row r="50" spans="2:12" ht="30" customHeight="1" x14ac:dyDescent="0.3">
      <c r="B50" s="42" t="str">
        <f t="shared" si="5"/>
        <v>LPT</v>
      </c>
      <c r="C50" s="42">
        <f>IF(ISTEXT(D50),MAX($C$4:$C48)+1,"")</f>
        <v>45</v>
      </c>
      <c r="D50" s="213" t="s">
        <v>10</v>
      </c>
      <c r="E50" s="41" t="s">
        <v>1726</v>
      </c>
      <c r="F50" s="363" t="s">
        <v>43</v>
      </c>
      <c r="G50" s="358"/>
      <c r="H50" s="399"/>
      <c r="I50" s="360">
        <f t="shared" si="1"/>
        <v>2</v>
      </c>
      <c r="J50" s="361">
        <f t="shared" si="2"/>
        <v>0</v>
      </c>
      <c r="K50" s="362">
        <f t="shared" si="0"/>
        <v>0</v>
      </c>
      <c r="L50" s="162"/>
    </row>
    <row r="51" spans="2:12" ht="30" customHeight="1" x14ac:dyDescent="0.3">
      <c r="B51" s="42" t="str">
        <f t="shared" si="5"/>
        <v>LPT</v>
      </c>
      <c r="C51" s="42">
        <f>IF(ISTEXT(D51),MAX($C$4:$C50)+1,"")</f>
        <v>46</v>
      </c>
      <c r="D51" s="213" t="s">
        <v>10</v>
      </c>
      <c r="E51" s="39" t="s">
        <v>1727</v>
      </c>
      <c r="F51" s="363" t="s">
        <v>43</v>
      </c>
      <c r="G51" s="358"/>
      <c r="H51" s="399"/>
      <c r="I51" s="360">
        <f t="shared" si="1"/>
        <v>2</v>
      </c>
      <c r="J51" s="361">
        <f t="shared" si="2"/>
        <v>0</v>
      </c>
      <c r="K51" s="362">
        <f t="shared" si="0"/>
        <v>0</v>
      </c>
      <c r="L51" s="162"/>
    </row>
    <row r="52" spans="2:12" ht="30" customHeight="1" x14ac:dyDescent="0.3">
      <c r="B52" s="42" t="str">
        <f t="shared" si="5"/>
        <v>LPT</v>
      </c>
      <c r="C52" s="42">
        <f>IF(ISTEXT(D52),MAX($C$4:$C51)+1,"")</f>
        <v>47</v>
      </c>
      <c r="D52" s="213" t="s">
        <v>10</v>
      </c>
      <c r="E52" s="39" t="s">
        <v>1728</v>
      </c>
      <c r="F52" s="363" t="s">
        <v>43</v>
      </c>
      <c r="G52" s="358"/>
      <c r="H52" s="399"/>
      <c r="I52" s="360">
        <f t="shared" si="1"/>
        <v>2</v>
      </c>
      <c r="J52" s="361">
        <f t="shared" si="2"/>
        <v>0</v>
      </c>
      <c r="K52" s="362">
        <f t="shared" si="0"/>
        <v>0</v>
      </c>
      <c r="L52" s="162"/>
    </row>
    <row r="53" spans="2:12" ht="30" customHeight="1" x14ac:dyDescent="0.3">
      <c r="B53" s="42" t="str">
        <f t="shared" si="5"/>
        <v>LPT</v>
      </c>
      <c r="C53" s="42">
        <f>IF(ISTEXT(D53),MAX($C$4:$C52)+1,"")</f>
        <v>48</v>
      </c>
      <c r="D53" s="213" t="s">
        <v>10</v>
      </c>
      <c r="E53" s="39" t="s">
        <v>1729</v>
      </c>
      <c r="F53" s="363" t="s">
        <v>43</v>
      </c>
      <c r="G53" s="358"/>
      <c r="H53" s="399"/>
      <c r="I53" s="360">
        <f t="shared" si="1"/>
        <v>2</v>
      </c>
      <c r="J53" s="361">
        <f t="shared" si="2"/>
        <v>0</v>
      </c>
      <c r="K53" s="362">
        <f t="shared" si="0"/>
        <v>0</v>
      </c>
      <c r="L53" s="162"/>
    </row>
    <row r="54" spans="2:12" ht="30" customHeight="1" x14ac:dyDescent="0.3">
      <c r="B54" s="35" t="str">
        <f>IF(C54="","",$B$4)</f>
        <v/>
      </c>
      <c r="C54" s="35" t="str">
        <f>IF(ISTEXT(D54),MAX($C$6:$C53)+1,"")</f>
        <v/>
      </c>
      <c r="D54" s="2"/>
      <c r="E54" s="38" t="s">
        <v>1730</v>
      </c>
      <c r="F54" s="86"/>
      <c r="G54" s="28"/>
      <c r="H54" s="28"/>
      <c r="I54" s="28"/>
      <c r="J54" s="28"/>
      <c r="K54" s="28"/>
      <c r="L54" s="28"/>
    </row>
    <row r="55" spans="2:12" ht="30" customHeight="1" x14ac:dyDescent="0.3">
      <c r="B55" s="42" t="str">
        <f t="shared" si="5"/>
        <v>LPT</v>
      </c>
      <c r="C55" s="42">
        <f>IF(ISTEXT(D55),MAX($C$4:$C53)+1,"")</f>
        <v>49</v>
      </c>
      <c r="D55" s="213" t="s">
        <v>10</v>
      </c>
      <c r="E55" s="41" t="s">
        <v>1731</v>
      </c>
      <c r="F55" s="363" t="s">
        <v>43</v>
      </c>
      <c r="G55" s="358"/>
      <c r="H55" s="399"/>
      <c r="I55" s="360">
        <f t="shared" si="1"/>
        <v>2</v>
      </c>
      <c r="J55" s="361">
        <f t="shared" si="2"/>
        <v>0</v>
      </c>
      <c r="K55" s="362">
        <f t="shared" si="0"/>
        <v>0</v>
      </c>
      <c r="L55" s="162"/>
    </row>
    <row r="56" spans="2:12" ht="30" customHeight="1" x14ac:dyDescent="0.3">
      <c r="B56" s="42" t="str">
        <f t="shared" si="5"/>
        <v>LPT</v>
      </c>
      <c r="C56" s="42">
        <f>IF(ISTEXT(D56),MAX($C$4:$C55)+1,"")</f>
        <v>50</v>
      </c>
      <c r="D56" s="213" t="s">
        <v>10</v>
      </c>
      <c r="E56" s="39" t="s">
        <v>1732</v>
      </c>
      <c r="F56" s="363" t="s">
        <v>43</v>
      </c>
      <c r="G56" s="358"/>
      <c r="H56" s="399"/>
      <c r="I56" s="360">
        <f t="shared" si="1"/>
        <v>2</v>
      </c>
      <c r="J56" s="361">
        <f t="shared" si="2"/>
        <v>0</v>
      </c>
      <c r="K56" s="362">
        <f t="shared" si="0"/>
        <v>0</v>
      </c>
      <c r="L56" s="162"/>
    </row>
    <row r="57" spans="2:12" ht="30" customHeight="1" x14ac:dyDescent="0.3">
      <c r="B57" s="42" t="str">
        <f t="shared" si="5"/>
        <v>LPT</v>
      </c>
      <c r="C57" s="42">
        <f>IF(ISTEXT(D57),MAX($C$4:$C56)+1,"")</f>
        <v>51</v>
      </c>
      <c r="D57" s="213" t="s">
        <v>10</v>
      </c>
      <c r="E57" s="39" t="s">
        <v>1733</v>
      </c>
      <c r="F57" s="363" t="s">
        <v>43</v>
      </c>
      <c r="G57" s="358"/>
      <c r="H57" s="399"/>
      <c r="I57" s="360">
        <f t="shared" si="1"/>
        <v>2</v>
      </c>
      <c r="J57" s="361">
        <f t="shared" si="2"/>
        <v>0</v>
      </c>
      <c r="K57" s="362">
        <f t="shared" si="0"/>
        <v>0</v>
      </c>
      <c r="L57" s="162"/>
    </row>
    <row r="58" spans="2:12" ht="30" customHeight="1" x14ac:dyDescent="0.3">
      <c r="B58" s="42" t="str">
        <f t="shared" si="5"/>
        <v>LPT</v>
      </c>
      <c r="C58" s="42">
        <f>IF(ISTEXT(D58),MAX($C$4:$C57)+1,"")</f>
        <v>52</v>
      </c>
      <c r="D58" s="213" t="s">
        <v>10</v>
      </c>
      <c r="E58" s="39" t="s">
        <v>1734</v>
      </c>
      <c r="F58" s="363" t="s">
        <v>43</v>
      </c>
      <c r="G58" s="358"/>
      <c r="H58" s="399"/>
      <c r="I58" s="360">
        <f t="shared" si="1"/>
        <v>2</v>
      </c>
      <c r="J58" s="361">
        <f t="shared" si="2"/>
        <v>0</v>
      </c>
      <c r="K58" s="362">
        <f t="shared" si="0"/>
        <v>0</v>
      </c>
      <c r="L58" s="162"/>
    </row>
    <row r="59" spans="2:12" ht="30" customHeight="1" x14ac:dyDescent="0.3">
      <c r="B59" s="42" t="str">
        <f t="shared" si="5"/>
        <v>LPT</v>
      </c>
      <c r="C59" s="42">
        <f>IF(ISTEXT(D59),MAX($C$4:$C58)+1,"")</f>
        <v>53</v>
      </c>
      <c r="D59" s="213" t="s">
        <v>10</v>
      </c>
      <c r="E59" s="39" t="s">
        <v>1735</v>
      </c>
      <c r="F59" s="363" t="s">
        <v>43</v>
      </c>
      <c r="G59" s="358"/>
      <c r="H59" s="399"/>
      <c r="I59" s="360">
        <f t="shared" si="1"/>
        <v>2</v>
      </c>
      <c r="J59" s="361">
        <f t="shared" si="2"/>
        <v>0</v>
      </c>
      <c r="K59" s="362">
        <f t="shared" si="0"/>
        <v>0</v>
      </c>
      <c r="L59" s="162"/>
    </row>
    <row r="60" spans="2:12" ht="30" customHeight="1" x14ac:dyDescent="0.3">
      <c r="B60" s="42" t="str">
        <f t="shared" si="5"/>
        <v>LPT</v>
      </c>
      <c r="C60" s="42">
        <f>IF(ISTEXT(D60),MAX($C$4:$C59)+1,"")</f>
        <v>54</v>
      </c>
      <c r="D60" s="213" t="s">
        <v>10</v>
      </c>
      <c r="E60" s="39" t="s">
        <v>1736</v>
      </c>
      <c r="F60" s="363" t="s">
        <v>43</v>
      </c>
      <c r="G60" s="358"/>
      <c r="H60" s="399"/>
      <c r="I60" s="360">
        <f t="shared" si="1"/>
        <v>2</v>
      </c>
      <c r="J60" s="361">
        <f t="shared" si="2"/>
        <v>0</v>
      </c>
      <c r="K60" s="362">
        <f t="shared" si="0"/>
        <v>0</v>
      </c>
      <c r="L60" s="162"/>
    </row>
    <row r="61" spans="2:12" ht="30" customHeight="1" x14ac:dyDescent="0.3">
      <c r="B61" s="42" t="str">
        <f t="shared" si="5"/>
        <v>LPT</v>
      </c>
      <c r="C61" s="42">
        <f>IF(ISTEXT(D61),MAX($C$4:$C60)+1,"")</f>
        <v>55</v>
      </c>
      <c r="D61" s="213" t="s">
        <v>10</v>
      </c>
      <c r="E61" s="45" t="s">
        <v>1737</v>
      </c>
      <c r="F61" s="363" t="s">
        <v>43</v>
      </c>
      <c r="G61" s="358"/>
      <c r="H61" s="399"/>
      <c r="I61" s="360">
        <f t="shared" si="1"/>
        <v>2</v>
      </c>
      <c r="J61" s="361">
        <f t="shared" si="2"/>
        <v>0</v>
      </c>
      <c r="K61" s="362">
        <f t="shared" si="0"/>
        <v>0</v>
      </c>
      <c r="L61" s="162"/>
    </row>
    <row r="62" spans="2:12" ht="30" customHeight="1" x14ac:dyDescent="0.3">
      <c r="B62" s="42" t="str">
        <f t="shared" si="5"/>
        <v>LPT</v>
      </c>
      <c r="C62" s="42">
        <f>IF(ISTEXT(D62),MAX($C$4:$C61)+1,"")</f>
        <v>56</v>
      </c>
      <c r="D62" s="213" t="s">
        <v>10</v>
      </c>
      <c r="E62" s="65" t="s">
        <v>1311</v>
      </c>
      <c r="F62" s="363" t="s">
        <v>43</v>
      </c>
      <c r="G62" s="358"/>
      <c r="H62" s="399"/>
      <c r="I62" s="360">
        <f t="shared" si="1"/>
        <v>2</v>
      </c>
      <c r="J62" s="361">
        <f t="shared" si="2"/>
        <v>0</v>
      </c>
      <c r="K62" s="362">
        <f t="shared" si="0"/>
        <v>0</v>
      </c>
      <c r="L62" s="162"/>
    </row>
    <row r="63" spans="2:12" ht="41.4" x14ac:dyDescent="0.3">
      <c r="B63" s="35" t="str">
        <f t="shared" si="5"/>
        <v/>
      </c>
      <c r="C63" s="35" t="str">
        <f>IF(ISTEXT(D63),MAX($C$6:$C62)+1,"")</f>
        <v/>
      </c>
      <c r="D63" s="2"/>
      <c r="E63" s="38" t="s">
        <v>1738</v>
      </c>
      <c r="F63" s="86"/>
      <c r="G63" s="28"/>
      <c r="H63" s="28"/>
      <c r="I63" s="28"/>
      <c r="J63" s="28"/>
      <c r="K63" s="28"/>
      <c r="L63" s="28"/>
    </row>
    <row r="64" spans="2:12" ht="30" customHeight="1" x14ac:dyDescent="0.3">
      <c r="B64" s="42" t="str">
        <f t="shared" si="5"/>
        <v>LPT</v>
      </c>
      <c r="C64" s="42">
        <f>IF(ISTEXT(D64),MAX($C$4:$C62)+1,"")</f>
        <v>57</v>
      </c>
      <c r="D64" s="213" t="s">
        <v>11</v>
      </c>
      <c r="E64" s="41" t="s">
        <v>1739</v>
      </c>
      <c r="F64" s="363" t="s">
        <v>43</v>
      </c>
      <c r="G64" s="358"/>
      <c r="H64" s="399"/>
      <c r="I64" s="360">
        <f t="shared" si="1"/>
        <v>1</v>
      </c>
      <c r="J64" s="361">
        <f t="shared" si="2"/>
        <v>0</v>
      </c>
      <c r="K64" s="362">
        <f t="shared" si="0"/>
        <v>0</v>
      </c>
      <c r="L64" s="162"/>
    </row>
    <row r="65" spans="2:12" ht="30" customHeight="1" x14ac:dyDescent="0.3">
      <c r="B65" s="42" t="str">
        <f t="shared" si="5"/>
        <v>LPT</v>
      </c>
      <c r="C65" s="42">
        <f>IF(ISTEXT(D65),MAX($C$4:$C64)+1,"")</f>
        <v>58</v>
      </c>
      <c r="D65" s="213" t="s">
        <v>11</v>
      </c>
      <c r="E65" s="39" t="s">
        <v>1740</v>
      </c>
      <c r="F65" s="363" t="s">
        <v>43</v>
      </c>
      <c r="G65" s="358"/>
      <c r="H65" s="399"/>
      <c r="I65" s="360">
        <f t="shared" si="1"/>
        <v>1</v>
      </c>
      <c r="J65" s="361">
        <f t="shared" si="2"/>
        <v>0</v>
      </c>
      <c r="K65" s="362">
        <f t="shared" si="0"/>
        <v>0</v>
      </c>
      <c r="L65" s="162"/>
    </row>
    <row r="66" spans="2:12" ht="30" customHeight="1" x14ac:dyDescent="0.3">
      <c r="B66" s="42" t="str">
        <f t="shared" si="5"/>
        <v>LPT</v>
      </c>
      <c r="C66" s="42">
        <f>IF(ISTEXT(D66),MAX($C$4:$C65)+1,"")</f>
        <v>59</v>
      </c>
      <c r="D66" s="213" t="s">
        <v>11</v>
      </c>
      <c r="E66" s="39" t="s">
        <v>1741</v>
      </c>
      <c r="F66" s="363" t="s">
        <v>43</v>
      </c>
      <c r="G66" s="358"/>
      <c r="H66" s="399"/>
      <c r="I66" s="360">
        <f t="shared" si="1"/>
        <v>1</v>
      </c>
      <c r="J66" s="361">
        <f t="shared" si="2"/>
        <v>0</v>
      </c>
      <c r="K66" s="362">
        <f t="shared" si="0"/>
        <v>0</v>
      </c>
      <c r="L66" s="162"/>
    </row>
    <row r="67" spans="2:12" ht="30" customHeight="1" x14ac:dyDescent="0.3">
      <c r="B67" s="42" t="str">
        <f t="shared" si="5"/>
        <v>LPT</v>
      </c>
      <c r="C67" s="42">
        <f>IF(ISTEXT(D67),MAX($C$4:$C66)+1,"")</f>
        <v>60</v>
      </c>
      <c r="D67" s="213" t="s">
        <v>11</v>
      </c>
      <c r="E67" s="39" t="s">
        <v>1742</v>
      </c>
      <c r="F67" s="363" t="s">
        <v>43</v>
      </c>
      <c r="G67" s="358"/>
      <c r="H67" s="399"/>
      <c r="I67" s="360">
        <f t="shared" si="1"/>
        <v>1</v>
      </c>
      <c r="J67" s="361">
        <f t="shared" si="2"/>
        <v>0</v>
      </c>
      <c r="K67" s="362">
        <f t="shared" si="0"/>
        <v>0</v>
      </c>
      <c r="L67" s="162"/>
    </row>
    <row r="68" spans="2:12" ht="30" customHeight="1" x14ac:dyDescent="0.3">
      <c r="B68" s="42" t="str">
        <f t="shared" si="5"/>
        <v>LPT</v>
      </c>
      <c r="C68" s="42">
        <f>IF(ISTEXT(D68),MAX($C$4:$C67)+1,"")</f>
        <v>61</v>
      </c>
      <c r="D68" s="213" t="s">
        <v>11</v>
      </c>
      <c r="E68" s="39" t="s">
        <v>1743</v>
      </c>
      <c r="F68" s="363" t="s">
        <v>43</v>
      </c>
      <c r="G68" s="358"/>
      <c r="H68" s="399"/>
      <c r="I68" s="360">
        <f t="shared" si="1"/>
        <v>1</v>
      </c>
      <c r="J68" s="361">
        <f t="shared" si="2"/>
        <v>0</v>
      </c>
      <c r="K68" s="362">
        <f t="shared" si="0"/>
        <v>0</v>
      </c>
      <c r="L68" s="162"/>
    </row>
    <row r="69" spans="2:12" ht="30" customHeight="1" x14ac:dyDescent="0.3">
      <c r="B69" s="42" t="str">
        <f t="shared" si="5"/>
        <v>LPT</v>
      </c>
      <c r="C69" s="42">
        <f>IF(ISTEXT(D69),MAX($C$4:$C68)+1,"")</f>
        <v>62</v>
      </c>
      <c r="D69" s="213" t="s">
        <v>11</v>
      </c>
      <c r="E69" s="39" t="s">
        <v>1744</v>
      </c>
      <c r="F69" s="363" t="s">
        <v>43</v>
      </c>
      <c r="G69" s="358"/>
      <c r="H69" s="399"/>
      <c r="I69" s="360">
        <f t="shared" si="1"/>
        <v>1</v>
      </c>
      <c r="J69" s="361">
        <f t="shared" si="2"/>
        <v>0</v>
      </c>
      <c r="K69" s="362">
        <f t="shared" ref="K69:K132" si="6">I69*J69</f>
        <v>0</v>
      </c>
      <c r="L69" s="162"/>
    </row>
    <row r="70" spans="2:12" ht="30" customHeight="1" x14ac:dyDescent="0.3">
      <c r="B70" s="42" t="str">
        <f t="shared" si="5"/>
        <v>LPT</v>
      </c>
      <c r="C70" s="42">
        <f>IF(ISTEXT(D70),MAX($C$4:$C69)+1,"")</f>
        <v>63</v>
      </c>
      <c r="D70" s="213" t="s">
        <v>11</v>
      </c>
      <c r="E70" s="45" t="s">
        <v>1745</v>
      </c>
      <c r="F70" s="363" t="s">
        <v>43</v>
      </c>
      <c r="G70" s="358"/>
      <c r="H70" s="399"/>
      <c r="I70" s="360">
        <f t="shared" si="1"/>
        <v>1</v>
      </c>
      <c r="J70" s="361">
        <f t="shared" si="2"/>
        <v>0</v>
      </c>
      <c r="K70" s="362">
        <f t="shared" si="6"/>
        <v>0</v>
      </c>
      <c r="L70" s="162"/>
    </row>
    <row r="71" spans="2:12" ht="30" customHeight="1" x14ac:dyDescent="0.3">
      <c r="B71" s="35" t="str">
        <f>IF(C71="","",$B$4)</f>
        <v/>
      </c>
      <c r="C71" s="35" t="str">
        <f>IF(ISTEXT(D71),MAX($C$6:$C70)+1,"")</f>
        <v/>
      </c>
      <c r="D71" s="2"/>
      <c r="E71" s="38" t="s">
        <v>1746</v>
      </c>
      <c r="F71" s="86"/>
      <c r="G71" s="28"/>
      <c r="H71" s="28"/>
      <c r="I71" s="28"/>
      <c r="J71" s="28"/>
      <c r="K71" s="28"/>
      <c r="L71" s="28"/>
    </row>
    <row r="72" spans="2:12" ht="30" customHeight="1" x14ac:dyDescent="0.3">
      <c r="B72" s="42" t="str">
        <f t="shared" si="5"/>
        <v>LPT</v>
      </c>
      <c r="C72" s="42">
        <f>IF(ISTEXT(D72),MAX($C$4:$C70)+1,"")</f>
        <v>64</v>
      </c>
      <c r="D72" s="213" t="s">
        <v>11</v>
      </c>
      <c r="E72" s="41" t="s">
        <v>1747</v>
      </c>
      <c r="F72" s="363" t="s">
        <v>43</v>
      </c>
      <c r="G72" s="358"/>
      <c r="H72" s="399"/>
      <c r="I72" s="360">
        <f t="shared" si="1"/>
        <v>1</v>
      </c>
      <c r="J72" s="361">
        <f t="shared" si="2"/>
        <v>0</v>
      </c>
      <c r="K72" s="362">
        <f t="shared" si="6"/>
        <v>0</v>
      </c>
      <c r="L72" s="162"/>
    </row>
    <row r="73" spans="2:12" ht="30" customHeight="1" x14ac:dyDescent="0.3">
      <c r="B73" s="42" t="str">
        <f t="shared" si="5"/>
        <v>LPT</v>
      </c>
      <c r="C73" s="42">
        <f>IF(ISTEXT(D73),MAX($C$4:$C72)+1,"")</f>
        <v>65</v>
      </c>
      <c r="D73" s="213" t="s">
        <v>11</v>
      </c>
      <c r="E73" s="39" t="s">
        <v>1748</v>
      </c>
      <c r="F73" s="363" t="s">
        <v>43</v>
      </c>
      <c r="G73" s="358"/>
      <c r="H73" s="399"/>
      <c r="I73" s="360">
        <f t="shared" si="1"/>
        <v>1</v>
      </c>
      <c r="J73" s="361">
        <f t="shared" si="2"/>
        <v>0</v>
      </c>
      <c r="K73" s="362">
        <f t="shared" si="6"/>
        <v>0</v>
      </c>
      <c r="L73" s="162"/>
    </row>
    <row r="74" spans="2:12" ht="30" customHeight="1" x14ac:dyDescent="0.3">
      <c r="B74" s="42" t="str">
        <f t="shared" si="5"/>
        <v>LPT</v>
      </c>
      <c r="C74" s="42">
        <f>IF(ISTEXT(D74),MAX($C$4:$C73)+1,"")</f>
        <v>66</v>
      </c>
      <c r="D74" s="213" t="s">
        <v>11</v>
      </c>
      <c r="E74" s="39" t="s">
        <v>1749</v>
      </c>
      <c r="F74" s="363" t="s">
        <v>43</v>
      </c>
      <c r="G74" s="358"/>
      <c r="H74" s="399"/>
      <c r="I74" s="360">
        <f t="shared" ref="I74:I144" si="7">VLOOKUP($D74,SpecData,2,FALSE)</f>
        <v>1</v>
      </c>
      <c r="J74" s="361">
        <f t="shared" ref="J74:J144" si="8">VLOOKUP($F74,AvailabilityData,2,FALSE)</f>
        <v>0</v>
      </c>
      <c r="K74" s="362">
        <f t="shared" si="6"/>
        <v>0</v>
      </c>
      <c r="L74" s="162"/>
    </row>
    <row r="75" spans="2:12" ht="30" customHeight="1" x14ac:dyDescent="0.3">
      <c r="B75" s="42" t="str">
        <f t="shared" si="5"/>
        <v>LPT</v>
      </c>
      <c r="C75" s="42">
        <f>IF(ISTEXT(D75),MAX($C$4:$C74)+1,"")</f>
        <v>67</v>
      </c>
      <c r="D75" s="213" t="s">
        <v>11</v>
      </c>
      <c r="E75" s="39" t="s">
        <v>1750</v>
      </c>
      <c r="F75" s="363" t="s">
        <v>43</v>
      </c>
      <c r="G75" s="358"/>
      <c r="H75" s="399"/>
      <c r="I75" s="360">
        <f t="shared" si="7"/>
        <v>1</v>
      </c>
      <c r="J75" s="361">
        <f t="shared" si="8"/>
        <v>0</v>
      </c>
      <c r="K75" s="362">
        <f t="shared" si="6"/>
        <v>0</v>
      </c>
      <c r="L75" s="162"/>
    </row>
    <row r="76" spans="2:12" ht="30" customHeight="1" x14ac:dyDescent="0.3">
      <c r="B76" s="42" t="str">
        <f t="shared" si="5"/>
        <v>LPT</v>
      </c>
      <c r="C76" s="42">
        <f>IF(ISTEXT(D76),MAX($C$4:$C75)+1,"")</f>
        <v>68</v>
      </c>
      <c r="D76" s="213" t="s">
        <v>11</v>
      </c>
      <c r="E76" s="39" t="s">
        <v>1751</v>
      </c>
      <c r="F76" s="363" t="s">
        <v>43</v>
      </c>
      <c r="G76" s="358"/>
      <c r="H76" s="399"/>
      <c r="I76" s="360">
        <f t="shared" si="7"/>
        <v>1</v>
      </c>
      <c r="J76" s="361">
        <f t="shared" si="8"/>
        <v>0</v>
      </c>
      <c r="K76" s="362">
        <f t="shared" si="6"/>
        <v>0</v>
      </c>
      <c r="L76" s="162"/>
    </row>
    <row r="77" spans="2:12" ht="30" customHeight="1" x14ac:dyDescent="0.3">
      <c r="B77" s="42" t="str">
        <f t="shared" si="5"/>
        <v>LPT</v>
      </c>
      <c r="C77" s="42">
        <f>IF(ISTEXT(D77),MAX($C$4:$C76)+1,"")</f>
        <v>69</v>
      </c>
      <c r="D77" s="213" t="s">
        <v>11</v>
      </c>
      <c r="E77" s="39" t="s">
        <v>1752</v>
      </c>
      <c r="F77" s="363" t="s">
        <v>43</v>
      </c>
      <c r="G77" s="358"/>
      <c r="H77" s="399"/>
      <c r="I77" s="360">
        <f t="shared" si="7"/>
        <v>1</v>
      </c>
      <c r="J77" s="361">
        <f t="shared" si="8"/>
        <v>0</v>
      </c>
      <c r="K77" s="362">
        <f t="shared" si="6"/>
        <v>0</v>
      </c>
      <c r="L77" s="162"/>
    </row>
    <row r="78" spans="2:12" ht="30" customHeight="1" x14ac:dyDescent="0.3">
      <c r="B78" s="42" t="str">
        <f t="shared" si="5"/>
        <v>LPT</v>
      </c>
      <c r="C78" s="42">
        <f>IF(ISTEXT(D78),MAX($C$4:$C77)+1,"")</f>
        <v>70</v>
      </c>
      <c r="D78" s="213" t="s">
        <v>11</v>
      </c>
      <c r="E78" s="39" t="s">
        <v>1753</v>
      </c>
      <c r="F78" s="363" t="s">
        <v>43</v>
      </c>
      <c r="G78" s="358"/>
      <c r="H78" s="399"/>
      <c r="I78" s="360">
        <f t="shared" si="7"/>
        <v>1</v>
      </c>
      <c r="J78" s="361">
        <f t="shared" si="8"/>
        <v>0</v>
      </c>
      <c r="K78" s="362">
        <f t="shared" si="6"/>
        <v>0</v>
      </c>
      <c r="L78" s="162"/>
    </row>
    <row r="79" spans="2:12" ht="30" customHeight="1" x14ac:dyDescent="0.3">
      <c r="B79" s="42" t="str">
        <f t="shared" si="5"/>
        <v>LPT</v>
      </c>
      <c r="C79" s="42">
        <f>IF(ISTEXT(D79),MAX($C$4:$C78)+1,"")</f>
        <v>71</v>
      </c>
      <c r="D79" s="213" t="s">
        <v>11</v>
      </c>
      <c r="E79" s="39" t="s">
        <v>1754</v>
      </c>
      <c r="F79" s="363" t="s">
        <v>43</v>
      </c>
      <c r="G79" s="358"/>
      <c r="H79" s="399"/>
      <c r="I79" s="360">
        <f t="shared" si="7"/>
        <v>1</v>
      </c>
      <c r="J79" s="361">
        <f t="shared" si="8"/>
        <v>0</v>
      </c>
      <c r="K79" s="362">
        <f t="shared" si="6"/>
        <v>0</v>
      </c>
      <c r="L79" s="162"/>
    </row>
    <row r="80" spans="2:12" ht="30" customHeight="1" x14ac:dyDescent="0.3">
      <c r="B80" s="42" t="str">
        <f t="shared" si="5"/>
        <v>LPT</v>
      </c>
      <c r="C80" s="42">
        <f>IF(ISTEXT(D80),MAX($C$4:$C79)+1,"")</f>
        <v>72</v>
      </c>
      <c r="D80" s="213" t="s">
        <v>11</v>
      </c>
      <c r="E80" s="45" t="s">
        <v>1755</v>
      </c>
      <c r="F80" s="363" t="s">
        <v>43</v>
      </c>
      <c r="G80" s="358"/>
      <c r="H80" s="399"/>
      <c r="I80" s="360">
        <f t="shared" si="7"/>
        <v>1</v>
      </c>
      <c r="J80" s="361">
        <f t="shared" si="8"/>
        <v>0</v>
      </c>
      <c r="K80" s="362">
        <f t="shared" si="6"/>
        <v>0</v>
      </c>
      <c r="L80" s="162"/>
    </row>
    <row r="81" spans="2:12" ht="30" customHeight="1" x14ac:dyDescent="0.3">
      <c r="B81" s="35" t="str">
        <f t="shared" si="5"/>
        <v/>
      </c>
      <c r="C81" s="35" t="str">
        <f>IF(ISTEXT(D81),MAX($C$6:$C80)+1,"")</f>
        <v/>
      </c>
      <c r="D81" s="2"/>
      <c r="E81" s="38" t="s">
        <v>1756</v>
      </c>
      <c r="F81" s="86"/>
      <c r="G81" s="28"/>
      <c r="H81" s="28"/>
      <c r="I81" s="28"/>
      <c r="J81" s="28"/>
      <c r="K81" s="28"/>
      <c r="L81" s="28"/>
    </row>
    <row r="82" spans="2:12" ht="30" customHeight="1" x14ac:dyDescent="0.3">
      <c r="B82" s="42" t="str">
        <f t="shared" si="5"/>
        <v>LPT</v>
      </c>
      <c r="C82" s="42">
        <f>IF(ISTEXT(D82),MAX($C$4:$C80)+1,"")</f>
        <v>73</v>
      </c>
      <c r="D82" s="213" t="s">
        <v>11</v>
      </c>
      <c r="E82" s="41" t="s">
        <v>1757</v>
      </c>
      <c r="F82" s="363" t="s">
        <v>43</v>
      </c>
      <c r="G82" s="358"/>
      <c r="H82" s="399"/>
      <c r="I82" s="360">
        <f t="shared" si="7"/>
        <v>1</v>
      </c>
      <c r="J82" s="361">
        <f t="shared" si="8"/>
        <v>0</v>
      </c>
      <c r="K82" s="362">
        <f t="shared" si="6"/>
        <v>0</v>
      </c>
      <c r="L82" s="162"/>
    </row>
    <row r="83" spans="2:12" ht="30" customHeight="1" x14ac:dyDescent="0.3">
      <c r="B83" s="42" t="str">
        <f t="shared" si="5"/>
        <v>LPT</v>
      </c>
      <c r="C83" s="42">
        <f>IF(ISTEXT(D83),MAX($C$4:$C82)+1,"")</f>
        <v>74</v>
      </c>
      <c r="D83" s="213" t="s">
        <v>11</v>
      </c>
      <c r="E83" s="39" t="s">
        <v>1758</v>
      </c>
      <c r="F83" s="363" t="s">
        <v>43</v>
      </c>
      <c r="G83" s="358"/>
      <c r="H83" s="399"/>
      <c r="I83" s="360">
        <f t="shared" si="7"/>
        <v>1</v>
      </c>
      <c r="J83" s="361">
        <f t="shared" si="8"/>
        <v>0</v>
      </c>
      <c r="K83" s="362">
        <f t="shared" si="6"/>
        <v>0</v>
      </c>
      <c r="L83" s="162"/>
    </row>
    <row r="84" spans="2:12" ht="30" customHeight="1" x14ac:dyDescent="0.3">
      <c r="B84" s="42" t="str">
        <f t="shared" si="5"/>
        <v>LPT</v>
      </c>
      <c r="C84" s="42">
        <f>IF(ISTEXT(D84),MAX($C$4:$C83)+1,"")</f>
        <v>75</v>
      </c>
      <c r="D84" s="213" t="s">
        <v>11</v>
      </c>
      <c r="E84" s="39" t="s">
        <v>1759</v>
      </c>
      <c r="F84" s="363" t="s">
        <v>43</v>
      </c>
      <c r="G84" s="358"/>
      <c r="H84" s="399"/>
      <c r="I84" s="360">
        <f t="shared" si="7"/>
        <v>1</v>
      </c>
      <c r="J84" s="361">
        <f t="shared" si="8"/>
        <v>0</v>
      </c>
      <c r="K84" s="362">
        <f t="shared" si="6"/>
        <v>0</v>
      </c>
      <c r="L84" s="162"/>
    </row>
    <row r="85" spans="2:12" ht="30" customHeight="1" x14ac:dyDescent="0.3">
      <c r="B85" s="42" t="str">
        <f t="shared" si="5"/>
        <v>LPT</v>
      </c>
      <c r="C85" s="42">
        <f>IF(ISTEXT(D85),MAX($C$4:$C84)+1,"")</f>
        <v>76</v>
      </c>
      <c r="D85" s="213" t="s">
        <v>11</v>
      </c>
      <c r="E85" s="39" t="s">
        <v>1760</v>
      </c>
      <c r="F85" s="363" t="s">
        <v>43</v>
      </c>
      <c r="G85" s="358"/>
      <c r="H85" s="399"/>
      <c r="I85" s="360">
        <f t="shared" si="7"/>
        <v>1</v>
      </c>
      <c r="J85" s="361">
        <f t="shared" si="8"/>
        <v>0</v>
      </c>
      <c r="K85" s="362">
        <f t="shared" si="6"/>
        <v>0</v>
      </c>
      <c r="L85" s="162"/>
    </row>
    <row r="86" spans="2:12" ht="30" customHeight="1" x14ac:dyDescent="0.3">
      <c r="B86" s="42" t="str">
        <f t="shared" si="5"/>
        <v>LPT</v>
      </c>
      <c r="C86" s="42">
        <f>IF(ISTEXT(D86),MAX($C$4:$C85)+1,"")</f>
        <v>77</v>
      </c>
      <c r="D86" s="213" t="s">
        <v>11</v>
      </c>
      <c r="E86" s="39" t="s">
        <v>1761</v>
      </c>
      <c r="F86" s="363" t="s">
        <v>43</v>
      </c>
      <c r="G86" s="358"/>
      <c r="H86" s="399"/>
      <c r="I86" s="360">
        <f t="shared" si="7"/>
        <v>1</v>
      </c>
      <c r="J86" s="361">
        <f t="shared" si="8"/>
        <v>0</v>
      </c>
      <c r="K86" s="362">
        <f t="shared" si="6"/>
        <v>0</v>
      </c>
      <c r="L86" s="162"/>
    </row>
    <row r="87" spans="2:12" ht="30" customHeight="1" x14ac:dyDescent="0.3">
      <c r="B87" s="42" t="str">
        <f t="shared" si="5"/>
        <v>LPT</v>
      </c>
      <c r="C87" s="42">
        <f>IF(ISTEXT(D87),MAX($C$4:$C86)+1,"")</f>
        <v>78</v>
      </c>
      <c r="D87" s="213" t="s">
        <v>11</v>
      </c>
      <c r="E87" s="39" t="s">
        <v>1762</v>
      </c>
      <c r="F87" s="363" t="s">
        <v>43</v>
      </c>
      <c r="G87" s="358"/>
      <c r="H87" s="399"/>
      <c r="I87" s="360">
        <f t="shared" si="7"/>
        <v>1</v>
      </c>
      <c r="J87" s="361">
        <f t="shared" si="8"/>
        <v>0</v>
      </c>
      <c r="K87" s="362">
        <f t="shared" si="6"/>
        <v>0</v>
      </c>
      <c r="L87" s="162"/>
    </row>
    <row r="88" spans="2:12" ht="30" customHeight="1" x14ac:dyDescent="0.3">
      <c r="B88" s="42" t="str">
        <f t="shared" si="5"/>
        <v>LPT</v>
      </c>
      <c r="C88" s="42">
        <f>IF(ISTEXT(D88),MAX($C$4:$C87)+1,"")</f>
        <v>79</v>
      </c>
      <c r="D88" s="213" t="s">
        <v>11</v>
      </c>
      <c r="E88" s="39" t="s">
        <v>1763</v>
      </c>
      <c r="F88" s="363" t="s">
        <v>43</v>
      </c>
      <c r="G88" s="358"/>
      <c r="H88" s="399"/>
      <c r="I88" s="360">
        <f t="shared" si="7"/>
        <v>1</v>
      </c>
      <c r="J88" s="361">
        <f t="shared" si="8"/>
        <v>0</v>
      </c>
      <c r="K88" s="362">
        <f t="shared" si="6"/>
        <v>0</v>
      </c>
      <c r="L88" s="162"/>
    </row>
    <row r="89" spans="2:12" ht="30" customHeight="1" x14ac:dyDescent="0.3">
      <c r="B89" s="42" t="str">
        <f t="shared" si="5"/>
        <v>LPT</v>
      </c>
      <c r="C89" s="42">
        <f>IF(ISTEXT(D89),MAX($C$4:$C88)+1,"")</f>
        <v>80</v>
      </c>
      <c r="D89" s="213" t="s">
        <v>11</v>
      </c>
      <c r="E89" s="40" t="s">
        <v>1764</v>
      </c>
      <c r="F89" s="363" t="s">
        <v>43</v>
      </c>
      <c r="G89" s="358"/>
      <c r="H89" s="399"/>
      <c r="I89" s="360">
        <f t="shared" si="7"/>
        <v>1</v>
      </c>
      <c r="J89" s="361">
        <f t="shared" si="8"/>
        <v>0</v>
      </c>
      <c r="K89" s="362">
        <f t="shared" si="6"/>
        <v>0</v>
      </c>
      <c r="L89" s="162"/>
    </row>
    <row r="90" spans="2:12" ht="30" customHeight="1" x14ac:dyDescent="0.3">
      <c r="B90" s="42" t="str">
        <f t="shared" si="5"/>
        <v>LPT</v>
      </c>
      <c r="C90" s="42">
        <f>IF(ISTEXT(D90),MAX($C$4:$C89)+1,"")</f>
        <v>81</v>
      </c>
      <c r="D90" s="213" t="s">
        <v>11</v>
      </c>
      <c r="E90" s="40" t="s">
        <v>1765</v>
      </c>
      <c r="F90" s="363" t="s">
        <v>43</v>
      </c>
      <c r="G90" s="358"/>
      <c r="H90" s="399"/>
      <c r="I90" s="360">
        <f t="shared" si="7"/>
        <v>1</v>
      </c>
      <c r="J90" s="361">
        <f t="shared" si="8"/>
        <v>0</v>
      </c>
      <c r="K90" s="362">
        <f t="shared" si="6"/>
        <v>0</v>
      </c>
      <c r="L90" s="162"/>
    </row>
    <row r="91" spans="2:12" ht="30" customHeight="1" x14ac:dyDescent="0.3">
      <c r="B91" s="42" t="str">
        <f t="shared" ref="B91:B162" si="9">IF(C91="","",$B$4)</f>
        <v>LPT</v>
      </c>
      <c r="C91" s="42">
        <f>IF(ISTEXT(D91),MAX($C$4:$C90)+1,"")</f>
        <v>82</v>
      </c>
      <c r="D91" s="213" t="s">
        <v>11</v>
      </c>
      <c r="E91" s="40" t="s">
        <v>1766</v>
      </c>
      <c r="F91" s="363" t="s">
        <v>43</v>
      </c>
      <c r="G91" s="358"/>
      <c r="H91" s="399"/>
      <c r="I91" s="360">
        <f t="shared" si="7"/>
        <v>1</v>
      </c>
      <c r="J91" s="361">
        <f t="shared" si="8"/>
        <v>0</v>
      </c>
      <c r="K91" s="362">
        <f t="shared" si="6"/>
        <v>0</v>
      </c>
      <c r="L91" s="162"/>
    </row>
    <row r="92" spans="2:12" ht="30" customHeight="1" x14ac:dyDescent="0.3">
      <c r="B92" s="42" t="str">
        <f t="shared" si="9"/>
        <v>LPT</v>
      </c>
      <c r="C92" s="42">
        <f>IF(ISTEXT(D92),MAX($C$4:$C91)+1,"")</f>
        <v>83</v>
      </c>
      <c r="D92" s="213" t="s">
        <v>11</v>
      </c>
      <c r="E92" s="40" t="s">
        <v>1767</v>
      </c>
      <c r="F92" s="363" t="s">
        <v>43</v>
      </c>
      <c r="G92" s="358"/>
      <c r="H92" s="399"/>
      <c r="I92" s="360">
        <f t="shared" si="7"/>
        <v>1</v>
      </c>
      <c r="J92" s="361">
        <f t="shared" si="8"/>
        <v>0</v>
      </c>
      <c r="K92" s="362">
        <f t="shared" si="6"/>
        <v>0</v>
      </c>
      <c r="L92" s="162"/>
    </row>
    <row r="93" spans="2:12" ht="30" customHeight="1" x14ac:dyDescent="0.3">
      <c r="B93" s="42" t="str">
        <f t="shared" si="9"/>
        <v>LPT</v>
      </c>
      <c r="C93" s="42">
        <f>IF(ISTEXT(D93),MAX($C$4:$C92)+1,"")</f>
        <v>84</v>
      </c>
      <c r="D93" s="213" t="s">
        <v>11</v>
      </c>
      <c r="E93" s="40" t="s">
        <v>1768</v>
      </c>
      <c r="F93" s="363" t="s">
        <v>43</v>
      </c>
      <c r="G93" s="358"/>
      <c r="H93" s="399"/>
      <c r="I93" s="360">
        <f t="shared" si="7"/>
        <v>1</v>
      </c>
      <c r="J93" s="361">
        <f t="shared" si="8"/>
        <v>0</v>
      </c>
      <c r="K93" s="362">
        <f t="shared" si="6"/>
        <v>0</v>
      </c>
      <c r="L93" s="162"/>
    </row>
    <row r="94" spans="2:12" ht="30" customHeight="1" x14ac:dyDescent="0.3">
      <c r="B94" s="42" t="str">
        <f t="shared" si="9"/>
        <v>LPT</v>
      </c>
      <c r="C94" s="42">
        <f>IF(ISTEXT(D94),MAX($C$4:$C93)+1,"")</f>
        <v>85</v>
      </c>
      <c r="D94" s="213" t="s">
        <v>11</v>
      </c>
      <c r="E94" s="40" t="s">
        <v>1769</v>
      </c>
      <c r="F94" s="363" t="s">
        <v>43</v>
      </c>
      <c r="G94" s="358"/>
      <c r="H94" s="399"/>
      <c r="I94" s="360">
        <f t="shared" si="7"/>
        <v>1</v>
      </c>
      <c r="J94" s="361">
        <f t="shared" si="8"/>
        <v>0</v>
      </c>
      <c r="K94" s="362">
        <f t="shared" si="6"/>
        <v>0</v>
      </c>
      <c r="L94" s="162"/>
    </row>
    <row r="95" spans="2:12" ht="30" customHeight="1" x14ac:dyDescent="0.3">
      <c r="B95" s="42" t="str">
        <f t="shared" si="9"/>
        <v>LPT</v>
      </c>
      <c r="C95" s="42">
        <f>IF(ISTEXT(D95),MAX($C$4:$C94)+1,"")</f>
        <v>86</v>
      </c>
      <c r="D95" s="213" t="s">
        <v>11</v>
      </c>
      <c r="E95" s="40" t="s">
        <v>1770</v>
      </c>
      <c r="F95" s="363" t="s">
        <v>43</v>
      </c>
      <c r="G95" s="358"/>
      <c r="H95" s="399"/>
      <c r="I95" s="360">
        <f t="shared" si="7"/>
        <v>1</v>
      </c>
      <c r="J95" s="361">
        <f t="shared" si="8"/>
        <v>0</v>
      </c>
      <c r="K95" s="362">
        <f t="shared" si="6"/>
        <v>0</v>
      </c>
      <c r="L95" s="162"/>
    </row>
    <row r="96" spans="2:12" ht="29.7" customHeight="1" x14ac:dyDescent="0.3">
      <c r="B96" s="42" t="str">
        <f t="shared" si="9"/>
        <v>LPT</v>
      </c>
      <c r="C96" s="42">
        <f>IF(ISTEXT(D96),MAX($C$4:$C95)+1,"")</f>
        <v>87</v>
      </c>
      <c r="D96" s="213" t="s">
        <v>11</v>
      </c>
      <c r="E96" s="40" t="s">
        <v>1771</v>
      </c>
      <c r="F96" s="363" t="s">
        <v>43</v>
      </c>
      <c r="G96" s="358"/>
      <c r="H96" s="399"/>
      <c r="I96" s="360">
        <f t="shared" si="7"/>
        <v>1</v>
      </c>
      <c r="J96" s="361">
        <f t="shared" si="8"/>
        <v>0</v>
      </c>
      <c r="K96" s="362">
        <f t="shared" si="6"/>
        <v>0</v>
      </c>
      <c r="L96" s="162"/>
    </row>
    <row r="97" spans="2:12" ht="14.7" customHeight="1" x14ac:dyDescent="0.3">
      <c r="B97" s="43" t="s">
        <v>1772</v>
      </c>
      <c r="C97" s="35" t="str">
        <f>IF(ISTEXT(D97),MAX($C$7:$C96)+1,"")</f>
        <v/>
      </c>
      <c r="D97" s="2"/>
      <c r="E97" s="38"/>
      <c r="F97" s="86"/>
      <c r="G97" s="28"/>
      <c r="H97" s="28"/>
      <c r="I97" s="28"/>
      <c r="J97" s="28"/>
      <c r="K97" s="28"/>
      <c r="L97" s="28"/>
    </row>
    <row r="98" spans="2:12" ht="30" customHeight="1" x14ac:dyDescent="0.3">
      <c r="B98" s="42" t="str">
        <f t="shared" si="9"/>
        <v>LPT</v>
      </c>
      <c r="C98" s="42">
        <f>IF(ISTEXT(D98),MAX($C$4:$C96)+1,"")</f>
        <v>88</v>
      </c>
      <c r="D98" s="213" t="s">
        <v>11</v>
      </c>
      <c r="E98" s="37" t="s">
        <v>1773</v>
      </c>
      <c r="F98" s="363" t="s">
        <v>43</v>
      </c>
      <c r="G98" s="358"/>
      <c r="H98" s="399"/>
      <c r="I98" s="360">
        <f t="shared" si="7"/>
        <v>1</v>
      </c>
      <c r="J98" s="361">
        <f t="shared" si="8"/>
        <v>0</v>
      </c>
      <c r="K98" s="362">
        <f t="shared" si="6"/>
        <v>0</v>
      </c>
      <c r="L98" s="162"/>
    </row>
    <row r="99" spans="2:12" ht="30" customHeight="1" x14ac:dyDescent="0.3">
      <c r="B99" s="42" t="str">
        <f t="shared" si="9"/>
        <v>LPT</v>
      </c>
      <c r="C99" s="42">
        <f>IF(ISTEXT(D99),MAX($C$4:$C98)+1,"")</f>
        <v>89</v>
      </c>
      <c r="D99" s="213" t="s">
        <v>11</v>
      </c>
      <c r="E99" s="275" t="s">
        <v>1774</v>
      </c>
      <c r="F99" s="363" t="s">
        <v>43</v>
      </c>
      <c r="G99" s="358"/>
      <c r="H99" s="399"/>
      <c r="I99" s="360">
        <f t="shared" si="7"/>
        <v>1</v>
      </c>
      <c r="J99" s="361">
        <f t="shared" si="8"/>
        <v>0</v>
      </c>
      <c r="K99" s="362">
        <f t="shared" si="6"/>
        <v>0</v>
      </c>
      <c r="L99" s="162"/>
    </row>
    <row r="100" spans="2:12" ht="30" customHeight="1" x14ac:dyDescent="0.3">
      <c r="B100" s="42" t="str">
        <f t="shared" si="9"/>
        <v>LPT</v>
      </c>
      <c r="C100" s="42">
        <f>IF(ISTEXT(D100),MAX($C$4:$C99)+1,"")</f>
        <v>90</v>
      </c>
      <c r="D100" s="213" t="s">
        <v>11</v>
      </c>
      <c r="E100" s="275" t="s">
        <v>1775</v>
      </c>
      <c r="F100" s="363" t="s">
        <v>43</v>
      </c>
      <c r="G100" s="358"/>
      <c r="H100" s="399"/>
      <c r="I100" s="360">
        <f t="shared" si="7"/>
        <v>1</v>
      </c>
      <c r="J100" s="361">
        <f t="shared" si="8"/>
        <v>0</v>
      </c>
      <c r="K100" s="362">
        <f t="shared" si="6"/>
        <v>0</v>
      </c>
      <c r="L100" s="162"/>
    </row>
    <row r="101" spans="2:12" ht="30" customHeight="1" x14ac:dyDescent="0.3">
      <c r="B101" s="42" t="str">
        <f t="shared" si="9"/>
        <v>LPT</v>
      </c>
      <c r="C101" s="42">
        <f>IF(ISTEXT(D101),MAX($C$4:$C100)+1,"")</f>
        <v>91</v>
      </c>
      <c r="D101" s="213" t="s">
        <v>11</v>
      </c>
      <c r="E101" s="275" t="s">
        <v>1776</v>
      </c>
      <c r="F101" s="363" t="s">
        <v>43</v>
      </c>
      <c r="G101" s="358"/>
      <c r="H101" s="399"/>
      <c r="I101" s="360">
        <f t="shared" si="7"/>
        <v>1</v>
      </c>
      <c r="J101" s="361">
        <f t="shared" si="8"/>
        <v>0</v>
      </c>
      <c r="K101" s="362">
        <f t="shared" si="6"/>
        <v>0</v>
      </c>
      <c r="L101" s="162"/>
    </row>
    <row r="102" spans="2:12" ht="30" customHeight="1" x14ac:dyDescent="0.3">
      <c r="B102" s="42" t="str">
        <f t="shared" si="9"/>
        <v>LPT</v>
      </c>
      <c r="C102" s="42">
        <f>IF(ISTEXT(D102),MAX($C$4:$C101)+1,"")</f>
        <v>92</v>
      </c>
      <c r="D102" s="213" t="s">
        <v>11</v>
      </c>
      <c r="E102" s="275" t="s">
        <v>1777</v>
      </c>
      <c r="F102" s="363" t="s">
        <v>43</v>
      </c>
      <c r="G102" s="358"/>
      <c r="H102" s="399"/>
      <c r="I102" s="360">
        <f t="shared" si="7"/>
        <v>1</v>
      </c>
      <c r="J102" s="361">
        <f t="shared" si="8"/>
        <v>0</v>
      </c>
      <c r="K102" s="362">
        <f t="shared" si="6"/>
        <v>0</v>
      </c>
      <c r="L102" s="162"/>
    </row>
    <row r="103" spans="2:12" ht="30" customHeight="1" x14ac:dyDescent="0.3">
      <c r="B103" s="42" t="str">
        <f t="shared" si="9"/>
        <v>LPT</v>
      </c>
      <c r="C103" s="42">
        <f>IF(ISTEXT(D103),MAX($C$4:$C102)+1,"")</f>
        <v>93</v>
      </c>
      <c r="D103" s="213" t="s">
        <v>11</v>
      </c>
      <c r="E103" s="276" t="s">
        <v>1778</v>
      </c>
      <c r="F103" s="363" t="s">
        <v>43</v>
      </c>
      <c r="G103" s="358"/>
      <c r="H103" s="399"/>
      <c r="I103" s="360">
        <f t="shared" si="7"/>
        <v>1</v>
      </c>
      <c r="J103" s="361">
        <f t="shared" si="8"/>
        <v>0</v>
      </c>
      <c r="K103" s="362">
        <f t="shared" si="6"/>
        <v>0</v>
      </c>
      <c r="L103" s="162"/>
    </row>
    <row r="104" spans="2:12" ht="30" customHeight="1" x14ac:dyDescent="0.3">
      <c r="B104" s="35" t="str">
        <f t="shared" si="9"/>
        <v/>
      </c>
      <c r="C104" s="35" t="str">
        <f>IF(ISTEXT(D104),MAX($C$6:$C103)+1,"")</f>
        <v/>
      </c>
      <c r="D104" s="2"/>
      <c r="E104" s="204" t="s">
        <v>1779</v>
      </c>
      <c r="F104" s="86"/>
      <c r="G104" s="28"/>
      <c r="H104" s="28"/>
      <c r="I104" s="28"/>
      <c r="J104" s="28"/>
      <c r="K104" s="28"/>
      <c r="L104" s="28"/>
    </row>
    <row r="105" spans="2:12" ht="30" customHeight="1" x14ac:dyDescent="0.3">
      <c r="B105" s="42" t="str">
        <f t="shared" si="9"/>
        <v>LPT</v>
      </c>
      <c r="C105" s="42">
        <f>IF(ISTEXT(D105),MAX($C$4:$C103)+1,"")</f>
        <v>94</v>
      </c>
      <c r="D105" s="213" t="s">
        <v>11</v>
      </c>
      <c r="E105" s="277" t="s">
        <v>1780</v>
      </c>
      <c r="F105" s="363" t="s">
        <v>43</v>
      </c>
      <c r="G105" s="358"/>
      <c r="H105" s="399"/>
      <c r="I105" s="360">
        <f t="shared" si="7"/>
        <v>1</v>
      </c>
      <c r="J105" s="361">
        <f t="shared" si="8"/>
        <v>0</v>
      </c>
      <c r="K105" s="362">
        <f t="shared" si="6"/>
        <v>0</v>
      </c>
      <c r="L105" s="162"/>
    </row>
    <row r="106" spans="2:12" ht="30" customHeight="1" x14ac:dyDescent="0.3">
      <c r="B106" s="42" t="str">
        <f t="shared" si="9"/>
        <v>LPT</v>
      </c>
      <c r="C106" s="42">
        <f>IF(ISTEXT(D106),MAX($C$4:$C105)+1,"")</f>
        <v>95</v>
      </c>
      <c r="D106" s="213" t="s">
        <v>11</v>
      </c>
      <c r="E106" s="278" t="s">
        <v>1781</v>
      </c>
      <c r="F106" s="363" t="s">
        <v>43</v>
      </c>
      <c r="G106" s="358"/>
      <c r="H106" s="399"/>
      <c r="I106" s="360">
        <f t="shared" si="7"/>
        <v>1</v>
      </c>
      <c r="J106" s="361">
        <f t="shared" si="8"/>
        <v>0</v>
      </c>
      <c r="K106" s="362">
        <f t="shared" si="6"/>
        <v>0</v>
      </c>
      <c r="L106" s="162"/>
    </row>
    <row r="107" spans="2:12" ht="30" customHeight="1" x14ac:dyDescent="0.3">
      <c r="B107" s="42" t="str">
        <f t="shared" si="9"/>
        <v>LPT</v>
      </c>
      <c r="C107" s="42">
        <f>IF(ISTEXT(D107),MAX($C$4:$C106)+1,"")</f>
        <v>96</v>
      </c>
      <c r="D107" s="213" t="s">
        <v>11</v>
      </c>
      <c r="E107" s="278" t="s">
        <v>1782</v>
      </c>
      <c r="F107" s="363" t="s">
        <v>43</v>
      </c>
      <c r="G107" s="358"/>
      <c r="H107" s="399"/>
      <c r="I107" s="360">
        <f t="shared" si="7"/>
        <v>1</v>
      </c>
      <c r="J107" s="361">
        <f t="shared" si="8"/>
        <v>0</v>
      </c>
      <c r="K107" s="362">
        <f t="shared" si="6"/>
        <v>0</v>
      </c>
      <c r="L107" s="162"/>
    </row>
    <row r="108" spans="2:12" ht="30" customHeight="1" x14ac:dyDescent="0.3">
      <c r="B108" s="42" t="str">
        <f t="shared" si="9"/>
        <v>LPT</v>
      </c>
      <c r="C108" s="42">
        <f>IF(ISTEXT(D108),MAX($C$4:$C107)+1,"")</f>
        <v>97</v>
      </c>
      <c r="D108" s="213" t="s">
        <v>11</v>
      </c>
      <c r="E108" s="279" t="s">
        <v>1783</v>
      </c>
      <c r="F108" s="363" t="s">
        <v>43</v>
      </c>
      <c r="G108" s="358"/>
      <c r="H108" s="399"/>
      <c r="I108" s="360">
        <f t="shared" si="7"/>
        <v>1</v>
      </c>
      <c r="J108" s="361">
        <f t="shared" si="8"/>
        <v>0</v>
      </c>
      <c r="K108" s="362">
        <f t="shared" si="6"/>
        <v>0</v>
      </c>
      <c r="L108" s="162"/>
    </row>
    <row r="109" spans="2:12" ht="30" customHeight="1" x14ac:dyDescent="0.3">
      <c r="B109" s="35" t="str">
        <f>IF(C109="","",$B$4)</f>
        <v/>
      </c>
      <c r="C109" s="35" t="str">
        <f>IF(ISTEXT(D109),MAX($C$6:$C108)+1,"")</f>
        <v/>
      </c>
      <c r="D109" s="2"/>
      <c r="E109" s="280" t="s">
        <v>1784</v>
      </c>
      <c r="F109" s="86"/>
      <c r="G109" s="28"/>
      <c r="H109" s="28"/>
      <c r="I109" s="28"/>
      <c r="J109" s="28"/>
      <c r="K109" s="28"/>
      <c r="L109" s="28"/>
    </row>
    <row r="110" spans="2:12" ht="30" customHeight="1" x14ac:dyDescent="0.3">
      <c r="B110" s="42" t="str">
        <f t="shared" si="9"/>
        <v>LPT</v>
      </c>
      <c r="C110" s="42">
        <f>IF(ISTEXT(D110),MAX($C$4:$C108)+1,"")</f>
        <v>98</v>
      </c>
      <c r="D110" s="213" t="s">
        <v>11</v>
      </c>
      <c r="E110" s="277" t="s">
        <v>1785</v>
      </c>
      <c r="F110" s="363" t="s">
        <v>43</v>
      </c>
      <c r="G110" s="358"/>
      <c r="H110" s="399"/>
      <c r="I110" s="360">
        <f t="shared" si="7"/>
        <v>1</v>
      </c>
      <c r="J110" s="361">
        <f t="shared" si="8"/>
        <v>0</v>
      </c>
      <c r="K110" s="362">
        <f t="shared" si="6"/>
        <v>0</v>
      </c>
      <c r="L110" s="162"/>
    </row>
    <row r="111" spans="2:12" ht="30" customHeight="1" x14ac:dyDescent="0.3">
      <c r="B111" s="42" t="str">
        <f t="shared" si="9"/>
        <v>LPT</v>
      </c>
      <c r="C111" s="42">
        <f>IF(ISTEXT(D111),MAX($C$4:$C110)+1,"")</f>
        <v>99</v>
      </c>
      <c r="D111" s="213" t="s">
        <v>11</v>
      </c>
      <c r="E111" s="278" t="s">
        <v>1786</v>
      </c>
      <c r="F111" s="363" t="s">
        <v>43</v>
      </c>
      <c r="G111" s="358"/>
      <c r="H111" s="399"/>
      <c r="I111" s="360">
        <f t="shared" si="7"/>
        <v>1</v>
      </c>
      <c r="J111" s="361">
        <f t="shared" si="8"/>
        <v>0</v>
      </c>
      <c r="K111" s="362">
        <f t="shared" si="6"/>
        <v>0</v>
      </c>
      <c r="L111" s="162"/>
    </row>
    <row r="112" spans="2:12" ht="30" customHeight="1" x14ac:dyDescent="0.3">
      <c r="B112" s="42" t="str">
        <f t="shared" si="9"/>
        <v>LPT</v>
      </c>
      <c r="C112" s="42">
        <f>IF(ISTEXT(D112),MAX($C$4:$C111)+1,"")</f>
        <v>100</v>
      </c>
      <c r="D112" s="213" t="s">
        <v>11</v>
      </c>
      <c r="E112" s="278" t="s">
        <v>1787</v>
      </c>
      <c r="F112" s="363" t="s">
        <v>43</v>
      </c>
      <c r="G112" s="358"/>
      <c r="H112" s="399"/>
      <c r="I112" s="360">
        <f t="shared" si="7"/>
        <v>1</v>
      </c>
      <c r="J112" s="361">
        <f t="shared" si="8"/>
        <v>0</v>
      </c>
      <c r="K112" s="362">
        <f t="shared" si="6"/>
        <v>0</v>
      </c>
      <c r="L112" s="162"/>
    </row>
    <row r="113" spans="2:12" ht="30" customHeight="1" x14ac:dyDescent="0.3">
      <c r="B113" s="42" t="str">
        <f t="shared" si="9"/>
        <v>LPT</v>
      </c>
      <c r="C113" s="42">
        <f>IF(ISTEXT(D113),MAX($C$4:$C112)+1,"")</f>
        <v>101</v>
      </c>
      <c r="D113" s="213" t="s">
        <v>11</v>
      </c>
      <c r="E113" s="278" t="s">
        <v>1788</v>
      </c>
      <c r="F113" s="363" t="s">
        <v>43</v>
      </c>
      <c r="G113" s="358"/>
      <c r="H113" s="399"/>
      <c r="I113" s="360">
        <f t="shared" si="7"/>
        <v>1</v>
      </c>
      <c r="J113" s="361">
        <f t="shared" si="8"/>
        <v>0</v>
      </c>
      <c r="K113" s="362">
        <f t="shared" si="6"/>
        <v>0</v>
      </c>
      <c r="L113" s="162"/>
    </row>
    <row r="114" spans="2:12" ht="30" customHeight="1" x14ac:dyDescent="0.3">
      <c r="B114" s="42" t="str">
        <f t="shared" si="9"/>
        <v>LPT</v>
      </c>
      <c r="C114" s="42">
        <f>IF(ISTEXT(D114),MAX($C$4:$C113)+1,"")</f>
        <v>102</v>
      </c>
      <c r="D114" s="213" t="s">
        <v>11</v>
      </c>
      <c r="E114" s="278" t="s">
        <v>1789</v>
      </c>
      <c r="F114" s="363" t="s">
        <v>43</v>
      </c>
      <c r="G114" s="358"/>
      <c r="H114" s="399"/>
      <c r="I114" s="360">
        <f t="shared" si="7"/>
        <v>1</v>
      </c>
      <c r="J114" s="361">
        <f t="shared" si="8"/>
        <v>0</v>
      </c>
      <c r="K114" s="362">
        <f t="shared" si="6"/>
        <v>0</v>
      </c>
      <c r="L114" s="162"/>
    </row>
    <row r="115" spans="2:12" ht="30" customHeight="1" x14ac:dyDescent="0.3">
      <c r="B115" s="42" t="str">
        <f t="shared" si="9"/>
        <v>LPT</v>
      </c>
      <c r="C115" s="42">
        <f>IF(ISTEXT(D115),MAX($C$4:$C114)+1,"")</f>
        <v>103</v>
      </c>
      <c r="D115" s="213" t="s">
        <v>11</v>
      </c>
      <c r="E115" s="278" t="s">
        <v>1790</v>
      </c>
      <c r="F115" s="363" t="s">
        <v>43</v>
      </c>
      <c r="G115" s="358"/>
      <c r="H115" s="399"/>
      <c r="I115" s="360">
        <f t="shared" si="7"/>
        <v>1</v>
      </c>
      <c r="J115" s="361">
        <f t="shared" si="8"/>
        <v>0</v>
      </c>
      <c r="K115" s="362">
        <f t="shared" si="6"/>
        <v>0</v>
      </c>
      <c r="L115" s="162"/>
    </row>
    <row r="116" spans="2:12" ht="30" customHeight="1" x14ac:dyDescent="0.3">
      <c r="B116" s="42" t="str">
        <f t="shared" si="9"/>
        <v>LPT</v>
      </c>
      <c r="C116" s="42">
        <f>IF(ISTEXT(D116),MAX($C$4:$C115)+1,"")</f>
        <v>104</v>
      </c>
      <c r="D116" s="213" t="s">
        <v>11</v>
      </c>
      <c r="E116" s="278" t="s">
        <v>1791</v>
      </c>
      <c r="F116" s="363" t="s">
        <v>43</v>
      </c>
      <c r="G116" s="358"/>
      <c r="H116" s="399"/>
      <c r="I116" s="360">
        <f t="shared" si="7"/>
        <v>1</v>
      </c>
      <c r="J116" s="361">
        <f t="shared" si="8"/>
        <v>0</v>
      </c>
      <c r="K116" s="362">
        <f t="shared" si="6"/>
        <v>0</v>
      </c>
      <c r="L116" s="162"/>
    </row>
    <row r="117" spans="2:12" ht="30" customHeight="1" x14ac:dyDescent="0.3">
      <c r="B117" s="42" t="str">
        <f t="shared" si="9"/>
        <v>LPT</v>
      </c>
      <c r="C117" s="42">
        <f>IF(ISTEXT(D117),MAX($C$4:$C116)+1,"")</f>
        <v>105</v>
      </c>
      <c r="D117" s="213" t="s">
        <v>11</v>
      </c>
      <c r="E117" s="275" t="s">
        <v>1792</v>
      </c>
      <c r="F117" s="363" t="s">
        <v>43</v>
      </c>
      <c r="G117" s="358"/>
      <c r="H117" s="399"/>
      <c r="I117" s="360">
        <f t="shared" si="7"/>
        <v>1</v>
      </c>
      <c r="J117" s="361">
        <f t="shared" si="8"/>
        <v>0</v>
      </c>
      <c r="K117" s="362">
        <f t="shared" si="6"/>
        <v>0</v>
      </c>
      <c r="L117" s="162"/>
    </row>
    <row r="118" spans="2:12" ht="30" customHeight="1" x14ac:dyDescent="0.3">
      <c r="B118" s="42" t="str">
        <f t="shared" si="9"/>
        <v>LPT</v>
      </c>
      <c r="C118" s="42">
        <f>IF(ISTEXT(D118),MAX($C$4:$C117)+1,"")</f>
        <v>106</v>
      </c>
      <c r="D118" s="213" t="s">
        <v>11</v>
      </c>
      <c r="E118" s="275" t="s">
        <v>1793</v>
      </c>
      <c r="F118" s="363" t="s">
        <v>43</v>
      </c>
      <c r="G118" s="358"/>
      <c r="H118" s="399"/>
      <c r="I118" s="360">
        <f t="shared" si="7"/>
        <v>1</v>
      </c>
      <c r="J118" s="361">
        <f t="shared" si="8"/>
        <v>0</v>
      </c>
      <c r="K118" s="362">
        <f t="shared" si="6"/>
        <v>0</v>
      </c>
      <c r="L118" s="162"/>
    </row>
    <row r="119" spans="2:12" ht="30" customHeight="1" x14ac:dyDescent="0.3">
      <c r="B119" s="42" t="str">
        <f t="shared" si="9"/>
        <v>LPT</v>
      </c>
      <c r="C119" s="42">
        <f>IF(ISTEXT(D119),MAX($C$4:$C118)+1,"")</f>
        <v>107</v>
      </c>
      <c r="D119" s="213" t="s">
        <v>11</v>
      </c>
      <c r="E119" s="275" t="s">
        <v>1794</v>
      </c>
      <c r="F119" s="363" t="s">
        <v>43</v>
      </c>
      <c r="G119" s="358"/>
      <c r="H119" s="399"/>
      <c r="I119" s="360">
        <f t="shared" si="7"/>
        <v>1</v>
      </c>
      <c r="J119" s="361">
        <f t="shared" si="8"/>
        <v>0</v>
      </c>
      <c r="K119" s="362">
        <f t="shared" si="6"/>
        <v>0</v>
      </c>
      <c r="L119" s="162"/>
    </row>
    <row r="120" spans="2:12" ht="30" customHeight="1" x14ac:dyDescent="0.3">
      <c r="B120" s="42" t="str">
        <f t="shared" si="9"/>
        <v>LPT</v>
      </c>
      <c r="C120" s="42">
        <f>IF(ISTEXT(D120),MAX($C$4:$C119)+1,"")</f>
        <v>108</v>
      </c>
      <c r="D120" s="213" t="s">
        <v>11</v>
      </c>
      <c r="E120" s="275" t="s">
        <v>1795</v>
      </c>
      <c r="F120" s="363" t="s">
        <v>43</v>
      </c>
      <c r="G120" s="358"/>
      <c r="H120" s="399"/>
      <c r="I120" s="360">
        <f t="shared" si="7"/>
        <v>1</v>
      </c>
      <c r="J120" s="361">
        <f t="shared" si="8"/>
        <v>0</v>
      </c>
      <c r="K120" s="362">
        <f t="shared" si="6"/>
        <v>0</v>
      </c>
      <c r="L120" s="162"/>
    </row>
    <row r="121" spans="2:12" ht="30" customHeight="1" x14ac:dyDescent="0.3">
      <c r="B121" s="42" t="str">
        <f t="shared" si="9"/>
        <v>LPT</v>
      </c>
      <c r="C121" s="42">
        <f>IF(ISTEXT(D121),MAX($C$4:$C120)+1,"")</f>
        <v>109</v>
      </c>
      <c r="D121" s="213" t="s">
        <v>11</v>
      </c>
      <c r="E121" s="275" t="s">
        <v>1796</v>
      </c>
      <c r="F121" s="363" t="s">
        <v>43</v>
      </c>
      <c r="G121" s="358"/>
      <c r="H121" s="399"/>
      <c r="I121" s="360">
        <f t="shared" si="7"/>
        <v>1</v>
      </c>
      <c r="J121" s="361">
        <f t="shared" si="8"/>
        <v>0</v>
      </c>
      <c r="K121" s="362">
        <f t="shared" si="6"/>
        <v>0</v>
      </c>
      <c r="L121" s="162"/>
    </row>
    <row r="122" spans="2:12" ht="30" customHeight="1" x14ac:dyDescent="0.3">
      <c r="B122" s="42" t="str">
        <f t="shared" si="9"/>
        <v>LPT</v>
      </c>
      <c r="C122" s="42">
        <f>IF(ISTEXT(D122),MAX($C$4:$C121)+1,"")</f>
        <v>110</v>
      </c>
      <c r="D122" s="213" t="s">
        <v>11</v>
      </c>
      <c r="E122" s="275" t="s">
        <v>1797</v>
      </c>
      <c r="F122" s="363" t="s">
        <v>43</v>
      </c>
      <c r="G122" s="358"/>
      <c r="H122" s="399"/>
      <c r="I122" s="360">
        <f t="shared" si="7"/>
        <v>1</v>
      </c>
      <c r="J122" s="361">
        <f t="shared" si="8"/>
        <v>0</v>
      </c>
      <c r="K122" s="362">
        <f t="shared" si="6"/>
        <v>0</v>
      </c>
      <c r="L122" s="162"/>
    </row>
    <row r="123" spans="2:12" ht="30" customHeight="1" x14ac:dyDescent="0.3">
      <c r="B123" s="42" t="str">
        <f t="shared" si="9"/>
        <v>LPT</v>
      </c>
      <c r="C123" s="42">
        <f>IF(ISTEXT(D123),MAX($C$4:$C122)+1,"")</f>
        <v>111</v>
      </c>
      <c r="D123" s="213" t="s">
        <v>11</v>
      </c>
      <c r="E123" s="275" t="s">
        <v>1798</v>
      </c>
      <c r="F123" s="363" t="s">
        <v>43</v>
      </c>
      <c r="G123" s="358"/>
      <c r="H123" s="399"/>
      <c r="I123" s="360">
        <f t="shared" si="7"/>
        <v>1</v>
      </c>
      <c r="J123" s="361">
        <f t="shared" si="8"/>
        <v>0</v>
      </c>
      <c r="K123" s="362">
        <f t="shared" si="6"/>
        <v>0</v>
      </c>
      <c r="L123" s="162"/>
    </row>
    <row r="124" spans="2:12" ht="30" customHeight="1" x14ac:dyDescent="0.3">
      <c r="B124" s="35" t="str">
        <f t="shared" si="9"/>
        <v/>
      </c>
      <c r="C124" s="35" t="str">
        <f>IF(ISTEXT(D124),MAX($C$6:$C123)+1,"")</f>
        <v/>
      </c>
      <c r="D124" s="2"/>
      <c r="E124" s="38" t="s">
        <v>1799</v>
      </c>
      <c r="F124" s="86"/>
      <c r="G124" s="28"/>
      <c r="H124" s="28"/>
      <c r="I124" s="28"/>
      <c r="J124" s="28"/>
      <c r="K124" s="28"/>
      <c r="L124" s="28"/>
    </row>
    <row r="125" spans="2:12" ht="30" customHeight="1" x14ac:dyDescent="0.3">
      <c r="B125" s="42" t="str">
        <f t="shared" si="9"/>
        <v>LPT</v>
      </c>
      <c r="C125" s="42">
        <f>IF(ISTEXT(D125),MAX($C$4:$C123)+1,"")</f>
        <v>112</v>
      </c>
      <c r="D125" s="213" t="s">
        <v>11</v>
      </c>
      <c r="E125" s="41" t="s">
        <v>1800</v>
      </c>
      <c r="F125" s="363" t="s">
        <v>43</v>
      </c>
      <c r="G125" s="358"/>
      <c r="H125" s="399"/>
      <c r="I125" s="360">
        <f t="shared" si="7"/>
        <v>1</v>
      </c>
      <c r="J125" s="361">
        <f t="shared" si="8"/>
        <v>0</v>
      </c>
      <c r="K125" s="362">
        <f t="shared" si="6"/>
        <v>0</v>
      </c>
      <c r="L125" s="162"/>
    </row>
    <row r="126" spans="2:12" ht="30" customHeight="1" x14ac:dyDescent="0.3">
      <c r="B126" s="42" t="str">
        <f t="shared" si="9"/>
        <v>LPT</v>
      </c>
      <c r="C126" s="42">
        <f>IF(ISTEXT(D126),MAX($C$4:$C125)+1,"")</f>
        <v>113</v>
      </c>
      <c r="D126" s="213" t="s">
        <v>11</v>
      </c>
      <c r="E126" s="39" t="s">
        <v>5</v>
      </c>
      <c r="F126" s="363" t="s">
        <v>43</v>
      </c>
      <c r="G126" s="358"/>
      <c r="H126" s="399"/>
      <c r="I126" s="360">
        <f t="shared" si="7"/>
        <v>1</v>
      </c>
      <c r="J126" s="361">
        <f t="shared" si="8"/>
        <v>0</v>
      </c>
      <c r="K126" s="362">
        <f t="shared" si="6"/>
        <v>0</v>
      </c>
      <c r="L126" s="162"/>
    </row>
    <row r="127" spans="2:12" ht="30" customHeight="1" x14ac:dyDescent="0.3">
      <c r="B127" s="42" t="str">
        <f t="shared" si="9"/>
        <v>LPT</v>
      </c>
      <c r="C127" s="42">
        <f>IF(ISTEXT(D127),MAX($C$4:$C126)+1,"")</f>
        <v>114</v>
      </c>
      <c r="D127" s="213" t="s">
        <v>11</v>
      </c>
      <c r="E127" s="39" t="s">
        <v>1801</v>
      </c>
      <c r="F127" s="363" t="s">
        <v>43</v>
      </c>
      <c r="G127" s="358"/>
      <c r="H127" s="399"/>
      <c r="I127" s="360">
        <f t="shared" si="7"/>
        <v>1</v>
      </c>
      <c r="J127" s="361">
        <f t="shared" si="8"/>
        <v>0</v>
      </c>
      <c r="K127" s="362">
        <f t="shared" si="6"/>
        <v>0</v>
      </c>
      <c r="L127" s="162"/>
    </row>
    <row r="128" spans="2:12" ht="30" customHeight="1" x14ac:dyDescent="0.3">
      <c r="B128" s="42" t="str">
        <f t="shared" si="9"/>
        <v>LPT</v>
      </c>
      <c r="C128" s="42">
        <f>IF(ISTEXT(D128),MAX($C$4:$C127)+1,"")</f>
        <v>115</v>
      </c>
      <c r="D128" s="213" t="s">
        <v>11</v>
      </c>
      <c r="E128" s="39" t="s">
        <v>1802</v>
      </c>
      <c r="F128" s="363" t="s">
        <v>43</v>
      </c>
      <c r="G128" s="358"/>
      <c r="H128" s="399"/>
      <c r="I128" s="360">
        <f t="shared" si="7"/>
        <v>1</v>
      </c>
      <c r="J128" s="361">
        <f t="shared" si="8"/>
        <v>0</v>
      </c>
      <c r="K128" s="362">
        <f t="shared" si="6"/>
        <v>0</v>
      </c>
      <c r="L128" s="162"/>
    </row>
    <row r="129" spans="2:12" ht="30" customHeight="1" x14ac:dyDescent="0.3">
      <c r="B129" s="42" t="str">
        <f t="shared" si="9"/>
        <v>LPT</v>
      </c>
      <c r="C129" s="42">
        <f>IF(ISTEXT(D129),MAX($C$4:$C128)+1,"")</f>
        <v>116</v>
      </c>
      <c r="D129" s="213" t="s">
        <v>11</v>
      </c>
      <c r="E129" s="39" t="s">
        <v>1803</v>
      </c>
      <c r="F129" s="363" t="s">
        <v>43</v>
      </c>
      <c r="G129" s="358"/>
      <c r="H129" s="399"/>
      <c r="I129" s="360">
        <f t="shared" si="7"/>
        <v>1</v>
      </c>
      <c r="J129" s="361">
        <f t="shared" si="8"/>
        <v>0</v>
      </c>
      <c r="K129" s="362">
        <f t="shared" si="6"/>
        <v>0</v>
      </c>
      <c r="L129" s="162"/>
    </row>
    <row r="130" spans="2:12" ht="30" customHeight="1" x14ac:dyDescent="0.3">
      <c r="B130" s="42" t="str">
        <f t="shared" si="9"/>
        <v>LPT</v>
      </c>
      <c r="C130" s="42">
        <f>IF(ISTEXT(D130),MAX($C$4:$C129)+1,"")</f>
        <v>117</v>
      </c>
      <c r="D130" s="213" t="s">
        <v>11</v>
      </c>
      <c r="E130" s="39" t="s">
        <v>1804</v>
      </c>
      <c r="F130" s="363" t="s">
        <v>43</v>
      </c>
      <c r="G130" s="358"/>
      <c r="H130" s="399"/>
      <c r="I130" s="360">
        <f t="shared" si="7"/>
        <v>1</v>
      </c>
      <c r="J130" s="361">
        <f t="shared" si="8"/>
        <v>0</v>
      </c>
      <c r="K130" s="362">
        <f t="shared" si="6"/>
        <v>0</v>
      </c>
      <c r="L130" s="162"/>
    </row>
    <row r="131" spans="2:12" ht="30" customHeight="1" x14ac:dyDescent="0.3">
      <c r="B131" s="42" t="str">
        <f t="shared" si="9"/>
        <v>LPT</v>
      </c>
      <c r="C131" s="42">
        <f>IF(ISTEXT(D131),MAX($C$4:$C130)+1,"")</f>
        <v>118</v>
      </c>
      <c r="D131" s="213" t="s">
        <v>11</v>
      </c>
      <c r="E131" s="39" t="s">
        <v>1805</v>
      </c>
      <c r="F131" s="363" t="s">
        <v>43</v>
      </c>
      <c r="G131" s="358"/>
      <c r="H131" s="399"/>
      <c r="I131" s="360">
        <f t="shared" si="7"/>
        <v>1</v>
      </c>
      <c r="J131" s="361">
        <f t="shared" si="8"/>
        <v>0</v>
      </c>
      <c r="K131" s="362">
        <f t="shared" si="6"/>
        <v>0</v>
      </c>
      <c r="L131" s="162"/>
    </row>
    <row r="132" spans="2:12" ht="30" customHeight="1" x14ac:dyDescent="0.3">
      <c r="B132" s="42" t="str">
        <f t="shared" si="9"/>
        <v>LPT</v>
      </c>
      <c r="C132" s="42">
        <f>IF(ISTEXT(D132),MAX($C$4:$C131)+1,"")</f>
        <v>119</v>
      </c>
      <c r="D132" s="213" t="s">
        <v>11</v>
      </c>
      <c r="E132" s="39" t="s">
        <v>1806</v>
      </c>
      <c r="F132" s="363" t="s">
        <v>43</v>
      </c>
      <c r="G132" s="358"/>
      <c r="H132" s="399"/>
      <c r="I132" s="360">
        <f t="shared" si="7"/>
        <v>1</v>
      </c>
      <c r="J132" s="361">
        <f t="shared" si="8"/>
        <v>0</v>
      </c>
      <c r="K132" s="362">
        <f t="shared" si="6"/>
        <v>0</v>
      </c>
      <c r="L132" s="162"/>
    </row>
    <row r="133" spans="2:12" ht="30" customHeight="1" x14ac:dyDescent="0.3">
      <c r="B133" s="42" t="str">
        <f t="shared" si="9"/>
        <v>LPT</v>
      </c>
      <c r="C133" s="42">
        <f>IF(ISTEXT(D133),MAX($C$4:$C132)+1,"")</f>
        <v>120</v>
      </c>
      <c r="D133" s="213" t="s">
        <v>11</v>
      </c>
      <c r="E133" s="39" t="s">
        <v>1807</v>
      </c>
      <c r="F133" s="363" t="s">
        <v>43</v>
      </c>
      <c r="G133" s="358"/>
      <c r="H133" s="399"/>
      <c r="I133" s="360">
        <f t="shared" si="7"/>
        <v>1</v>
      </c>
      <c r="J133" s="361">
        <f t="shared" si="8"/>
        <v>0</v>
      </c>
      <c r="K133" s="362">
        <f t="shared" ref="K133:K196" si="10">I133*J133</f>
        <v>0</v>
      </c>
      <c r="L133" s="162"/>
    </row>
    <row r="134" spans="2:12" ht="30" customHeight="1" x14ac:dyDescent="0.3">
      <c r="B134" s="42" t="str">
        <f t="shared" si="9"/>
        <v>LPT</v>
      </c>
      <c r="C134" s="42">
        <f>IF(ISTEXT(D134),MAX($C$4:$C133)+1,"")</f>
        <v>121</v>
      </c>
      <c r="D134" s="213" t="s">
        <v>11</v>
      </c>
      <c r="E134" s="45" t="s">
        <v>1808</v>
      </c>
      <c r="F134" s="363" t="s">
        <v>43</v>
      </c>
      <c r="G134" s="358"/>
      <c r="H134" s="399"/>
      <c r="I134" s="360">
        <f t="shared" si="7"/>
        <v>1</v>
      </c>
      <c r="J134" s="361">
        <f t="shared" si="8"/>
        <v>0</v>
      </c>
      <c r="K134" s="362">
        <f t="shared" si="10"/>
        <v>0</v>
      </c>
      <c r="L134" s="162"/>
    </row>
    <row r="135" spans="2:12" ht="30" customHeight="1" x14ac:dyDescent="0.3">
      <c r="B135" s="35" t="str">
        <f>IF(C135="","",$B$4)</f>
        <v/>
      </c>
      <c r="C135" s="35" t="str">
        <f>IF(ISTEXT(D135),MAX($C$6:$C134)+1,"")</f>
        <v/>
      </c>
      <c r="D135" s="2"/>
      <c r="E135" s="38" t="s">
        <v>1809</v>
      </c>
      <c r="F135" s="86"/>
      <c r="G135" s="28"/>
      <c r="H135" s="28"/>
      <c r="I135" s="28"/>
      <c r="J135" s="28"/>
      <c r="K135" s="28"/>
      <c r="L135" s="28"/>
    </row>
    <row r="136" spans="2:12" ht="30" customHeight="1" x14ac:dyDescent="0.3">
      <c r="B136" s="42" t="str">
        <f t="shared" si="9"/>
        <v>LPT</v>
      </c>
      <c r="C136" s="42">
        <f>IF(ISTEXT(D136),MAX($C$4:$C134)+1,"")</f>
        <v>122</v>
      </c>
      <c r="D136" s="213" t="s">
        <v>11</v>
      </c>
      <c r="E136" s="41" t="s">
        <v>1810</v>
      </c>
      <c r="F136" s="363" t="s">
        <v>43</v>
      </c>
      <c r="G136" s="358"/>
      <c r="H136" s="399"/>
      <c r="I136" s="360">
        <f t="shared" si="7"/>
        <v>1</v>
      </c>
      <c r="J136" s="361">
        <f t="shared" si="8"/>
        <v>0</v>
      </c>
      <c r="K136" s="362">
        <f t="shared" si="10"/>
        <v>0</v>
      </c>
      <c r="L136" s="162"/>
    </row>
    <row r="137" spans="2:12" ht="30" customHeight="1" x14ac:dyDescent="0.3">
      <c r="B137" s="42" t="str">
        <f t="shared" si="9"/>
        <v>LPT</v>
      </c>
      <c r="C137" s="42">
        <f>IF(ISTEXT(D137),MAX($C$4:$C136)+1,"")</f>
        <v>123</v>
      </c>
      <c r="D137" s="213" t="s">
        <v>11</v>
      </c>
      <c r="E137" s="39" t="s">
        <v>1057</v>
      </c>
      <c r="F137" s="363" t="s">
        <v>43</v>
      </c>
      <c r="G137" s="358"/>
      <c r="H137" s="399"/>
      <c r="I137" s="360">
        <f t="shared" si="7"/>
        <v>1</v>
      </c>
      <c r="J137" s="361">
        <f t="shared" si="8"/>
        <v>0</v>
      </c>
      <c r="K137" s="362">
        <f t="shared" si="10"/>
        <v>0</v>
      </c>
      <c r="L137" s="162"/>
    </row>
    <row r="138" spans="2:12" ht="30" customHeight="1" x14ac:dyDescent="0.3">
      <c r="B138" s="42" t="str">
        <f t="shared" si="9"/>
        <v>LPT</v>
      </c>
      <c r="C138" s="42">
        <f>IF(ISTEXT(D138),MAX($C$4:$C137)+1,"")</f>
        <v>124</v>
      </c>
      <c r="D138" s="213" t="s">
        <v>11</v>
      </c>
      <c r="E138" s="39" t="s">
        <v>1811</v>
      </c>
      <c r="F138" s="363" t="s">
        <v>43</v>
      </c>
      <c r="G138" s="358"/>
      <c r="H138" s="399"/>
      <c r="I138" s="360">
        <f t="shared" si="7"/>
        <v>1</v>
      </c>
      <c r="J138" s="361">
        <f t="shared" si="8"/>
        <v>0</v>
      </c>
      <c r="K138" s="362">
        <f t="shared" si="10"/>
        <v>0</v>
      </c>
      <c r="L138" s="162"/>
    </row>
    <row r="139" spans="2:12" ht="30" customHeight="1" x14ac:dyDescent="0.3">
      <c r="B139" s="42" t="str">
        <f t="shared" si="9"/>
        <v>LPT</v>
      </c>
      <c r="C139" s="42">
        <f>IF(ISTEXT(D139),MAX($C$4:$C138)+1,"")</f>
        <v>125</v>
      </c>
      <c r="D139" s="213" t="s">
        <v>11</v>
      </c>
      <c r="E139" s="39" t="s">
        <v>1812</v>
      </c>
      <c r="F139" s="363" t="s">
        <v>43</v>
      </c>
      <c r="G139" s="358"/>
      <c r="H139" s="399"/>
      <c r="I139" s="360">
        <f t="shared" si="7"/>
        <v>1</v>
      </c>
      <c r="J139" s="361">
        <f t="shared" si="8"/>
        <v>0</v>
      </c>
      <c r="K139" s="362">
        <f t="shared" si="10"/>
        <v>0</v>
      </c>
      <c r="L139" s="162"/>
    </row>
    <row r="140" spans="2:12" ht="30" customHeight="1" x14ac:dyDescent="0.3">
      <c r="B140" s="42" t="str">
        <f t="shared" si="9"/>
        <v>LPT</v>
      </c>
      <c r="C140" s="42">
        <f>IF(ISTEXT(D140),MAX($C$4:$C139)+1,"")</f>
        <v>126</v>
      </c>
      <c r="D140" s="213" t="s">
        <v>11</v>
      </c>
      <c r="E140" s="39" t="s">
        <v>1813</v>
      </c>
      <c r="F140" s="363" t="s">
        <v>43</v>
      </c>
      <c r="G140" s="358"/>
      <c r="H140" s="399"/>
      <c r="I140" s="360">
        <f t="shared" si="7"/>
        <v>1</v>
      </c>
      <c r="J140" s="361">
        <f t="shared" si="8"/>
        <v>0</v>
      </c>
      <c r="K140" s="362">
        <f t="shared" si="10"/>
        <v>0</v>
      </c>
      <c r="L140" s="162"/>
    </row>
    <row r="141" spans="2:12" ht="30" customHeight="1" x14ac:dyDescent="0.3">
      <c r="B141" s="42" t="str">
        <f t="shared" si="9"/>
        <v>LPT</v>
      </c>
      <c r="C141" s="42">
        <f>IF(ISTEXT(D141),MAX($C$4:$C140)+1,"")</f>
        <v>127</v>
      </c>
      <c r="D141" s="213" t="s">
        <v>11</v>
      </c>
      <c r="E141" s="45" t="s">
        <v>1814</v>
      </c>
      <c r="F141" s="363" t="s">
        <v>43</v>
      </c>
      <c r="G141" s="358"/>
      <c r="H141" s="399"/>
      <c r="I141" s="360">
        <f t="shared" si="7"/>
        <v>1</v>
      </c>
      <c r="J141" s="361">
        <f t="shared" si="8"/>
        <v>0</v>
      </c>
      <c r="K141" s="362">
        <f t="shared" si="10"/>
        <v>0</v>
      </c>
      <c r="L141" s="162"/>
    </row>
    <row r="142" spans="2:12" ht="30" customHeight="1" x14ac:dyDescent="0.3">
      <c r="B142" s="35" t="str">
        <f t="shared" si="9"/>
        <v/>
      </c>
      <c r="C142" s="35" t="str">
        <f>IF(ISTEXT(D142),MAX($C$6:$C141)+1,"")</f>
        <v/>
      </c>
      <c r="D142" s="2"/>
      <c r="E142" s="38" t="s">
        <v>1815</v>
      </c>
      <c r="F142" s="86"/>
      <c r="G142" s="28"/>
      <c r="H142" s="28"/>
      <c r="I142" s="28"/>
      <c r="J142" s="28"/>
      <c r="K142" s="28"/>
      <c r="L142" s="28"/>
    </row>
    <row r="143" spans="2:12" ht="30" customHeight="1" x14ac:dyDescent="0.3">
      <c r="B143" s="42" t="str">
        <f t="shared" si="9"/>
        <v>LPT</v>
      </c>
      <c r="C143" s="42">
        <f>IF(ISTEXT(D143),MAX($C$4:$C141)+1,"")</f>
        <v>128</v>
      </c>
      <c r="D143" s="213" t="s">
        <v>11</v>
      </c>
      <c r="E143" s="41" t="s">
        <v>1816</v>
      </c>
      <c r="F143" s="363" t="s">
        <v>43</v>
      </c>
      <c r="G143" s="358"/>
      <c r="H143" s="399"/>
      <c r="I143" s="360">
        <f t="shared" si="7"/>
        <v>1</v>
      </c>
      <c r="J143" s="361">
        <f t="shared" si="8"/>
        <v>0</v>
      </c>
      <c r="K143" s="362">
        <f t="shared" si="10"/>
        <v>0</v>
      </c>
      <c r="L143" s="162"/>
    </row>
    <row r="144" spans="2:12" ht="30" customHeight="1" x14ac:dyDescent="0.3">
      <c r="B144" s="42" t="str">
        <f t="shared" si="9"/>
        <v>LPT</v>
      </c>
      <c r="C144" s="42">
        <f>IF(ISTEXT(D144),MAX($C$4:$C143)+1,"")</f>
        <v>129</v>
      </c>
      <c r="D144" s="213" t="s">
        <v>11</v>
      </c>
      <c r="E144" s="39" t="s">
        <v>1817</v>
      </c>
      <c r="F144" s="363" t="s">
        <v>43</v>
      </c>
      <c r="G144" s="358"/>
      <c r="H144" s="399"/>
      <c r="I144" s="360">
        <f t="shared" si="7"/>
        <v>1</v>
      </c>
      <c r="J144" s="361">
        <f t="shared" si="8"/>
        <v>0</v>
      </c>
      <c r="K144" s="362">
        <f t="shared" si="10"/>
        <v>0</v>
      </c>
      <c r="L144" s="162"/>
    </row>
    <row r="145" spans="2:12" ht="30" customHeight="1" x14ac:dyDescent="0.3">
      <c r="B145" s="42" t="str">
        <f t="shared" si="9"/>
        <v>LPT</v>
      </c>
      <c r="C145" s="42">
        <f>IF(ISTEXT(D145),MAX($C$4:$C144)+1,"")</f>
        <v>130</v>
      </c>
      <c r="D145" s="213" t="s">
        <v>11</v>
      </c>
      <c r="E145" s="39" t="s">
        <v>1818</v>
      </c>
      <c r="F145" s="363" t="s">
        <v>43</v>
      </c>
      <c r="G145" s="358"/>
      <c r="H145" s="399"/>
      <c r="I145" s="360">
        <f t="shared" ref="I145:I214" si="11">VLOOKUP($D145,SpecData,2,FALSE)</f>
        <v>1</v>
      </c>
      <c r="J145" s="361">
        <f t="shared" ref="J145:J214" si="12">VLOOKUP($F145,AvailabilityData,2,FALSE)</f>
        <v>0</v>
      </c>
      <c r="K145" s="362">
        <f t="shared" si="10"/>
        <v>0</v>
      </c>
      <c r="L145" s="162"/>
    </row>
    <row r="146" spans="2:12" ht="30" customHeight="1" x14ac:dyDescent="0.3">
      <c r="B146" s="42" t="str">
        <f t="shared" si="9"/>
        <v>LPT</v>
      </c>
      <c r="C146" s="42">
        <f>IF(ISTEXT(D146),MAX($C$4:$C145)+1,"")</f>
        <v>131</v>
      </c>
      <c r="D146" s="213" t="s">
        <v>11</v>
      </c>
      <c r="E146" s="45" t="s">
        <v>1819</v>
      </c>
      <c r="F146" s="363" t="s">
        <v>43</v>
      </c>
      <c r="G146" s="358"/>
      <c r="H146" s="399"/>
      <c r="I146" s="360">
        <f t="shared" si="11"/>
        <v>1</v>
      </c>
      <c r="J146" s="361">
        <f t="shared" si="12"/>
        <v>0</v>
      </c>
      <c r="K146" s="362">
        <f t="shared" si="10"/>
        <v>0</v>
      </c>
      <c r="L146" s="162"/>
    </row>
    <row r="147" spans="2:12" ht="27.6" customHeight="1" x14ac:dyDescent="0.3">
      <c r="B147" s="35" t="str">
        <f>IF(C147="","",$B$4)</f>
        <v/>
      </c>
      <c r="C147" s="35" t="str">
        <f>IF(ISTEXT(D147),MAX($C$6:$C146)+1,"")</f>
        <v/>
      </c>
      <c r="D147" s="2"/>
      <c r="E147" s="38" t="s">
        <v>1820</v>
      </c>
      <c r="F147" s="86"/>
      <c r="G147" s="28"/>
      <c r="H147" s="28"/>
      <c r="I147" s="28"/>
      <c r="J147" s="28"/>
      <c r="K147" s="28"/>
      <c r="L147" s="28"/>
    </row>
    <row r="148" spans="2:12" ht="30" customHeight="1" x14ac:dyDescent="0.3">
      <c r="B148" s="42" t="str">
        <f t="shared" si="9"/>
        <v>LPT</v>
      </c>
      <c r="C148" s="42">
        <f>IF(ISTEXT(D148),MAX($C$4:$C146)+1,"")</f>
        <v>132</v>
      </c>
      <c r="D148" s="213" t="s">
        <v>11</v>
      </c>
      <c r="E148" s="41" t="s">
        <v>1800</v>
      </c>
      <c r="F148" s="363" t="s">
        <v>43</v>
      </c>
      <c r="G148" s="358"/>
      <c r="H148" s="399"/>
      <c r="I148" s="360">
        <f t="shared" si="11"/>
        <v>1</v>
      </c>
      <c r="J148" s="361">
        <f t="shared" si="12"/>
        <v>0</v>
      </c>
      <c r="K148" s="362">
        <f t="shared" si="10"/>
        <v>0</v>
      </c>
      <c r="L148" s="162"/>
    </row>
    <row r="149" spans="2:12" ht="30" customHeight="1" x14ac:dyDescent="0.3">
      <c r="B149" s="42" t="str">
        <f t="shared" si="9"/>
        <v>LPT</v>
      </c>
      <c r="C149" s="42">
        <f>IF(ISTEXT(D149),MAX($C$4:$C148)+1,"")</f>
        <v>133</v>
      </c>
      <c r="D149" s="213" t="s">
        <v>11</v>
      </c>
      <c r="E149" s="39" t="s">
        <v>5</v>
      </c>
      <c r="F149" s="363" t="s">
        <v>43</v>
      </c>
      <c r="G149" s="358"/>
      <c r="H149" s="399"/>
      <c r="I149" s="360">
        <f t="shared" si="11"/>
        <v>1</v>
      </c>
      <c r="J149" s="361">
        <f t="shared" si="12"/>
        <v>0</v>
      </c>
      <c r="K149" s="362">
        <f t="shared" si="10"/>
        <v>0</v>
      </c>
      <c r="L149" s="162"/>
    </row>
    <row r="150" spans="2:12" ht="30" customHeight="1" x14ac:dyDescent="0.3">
      <c r="B150" s="42" t="str">
        <f t="shared" si="9"/>
        <v>LPT</v>
      </c>
      <c r="C150" s="42">
        <f>IF(ISTEXT(D150),MAX($C$4:$C149)+1,"")</f>
        <v>134</v>
      </c>
      <c r="D150" s="213" t="s">
        <v>11</v>
      </c>
      <c r="E150" s="39" t="s">
        <v>1821</v>
      </c>
      <c r="F150" s="363" t="s">
        <v>43</v>
      </c>
      <c r="G150" s="358"/>
      <c r="H150" s="399"/>
      <c r="I150" s="360">
        <f t="shared" si="11"/>
        <v>1</v>
      </c>
      <c r="J150" s="361">
        <f t="shared" si="12"/>
        <v>0</v>
      </c>
      <c r="K150" s="362">
        <f t="shared" si="10"/>
        <v>0</v>
      </c>
      <c r="L150" s="162"/>
    </row>
    <row r="151" spans="2:12" ht="30" customHeight="1" x14ac:dyDescent="0.3">
      <c r="B151" s="42" t="str">
        <f t="shared" si="9"/>
        <v>LPT</v>
      </c>
      <c r="C151" s="42">
        <f>IF(ISTEXT(D151),MAX($C$4:$C150)+1,"")</f>
        <v>135</v>
      </c>
      <c r="D151" s="213" t="s">
        <v>11</v>
      </c>
      <c r="E151" s="39" t="s">
        <v>1822</v>
      </c>
      <c r="F151" s="363" t="s">
        <v>43</v>
      </c>
      <c r="G151" s="358"/>
      <c r="H151" s="399"/>
      <c r="I151" s="360">
        <f t="shared" si="11"/>
        <v>1</v>
      </c>
      <c r="J151" s="361">
        <f t="shared" si="12"/>
        <v>0</v>
      </c>
      <c r="K151" s="362">
        <f t="shared" si="10"/>
        <v>0</v>
      </c>
      <c r="L151" s="162"/>
    </row>
    <row r="152" spans="2:12" ht="30" customHeight="1" x14ac:dyDescent="0.3">
      <c r="B152" s="42" t="str">
        <f t="shared" si="9"/>
        <v>LPT</v>
      </c>
      <c r="C152" s="42">
        <f>IF(ISTEXT(D152),MAX($C$4:$C151)+1,"")</f>
        <v>136</v>
      </c>
      <c r="D152" s="213" t="s">
        <v>11</v>
      </c>
      <c r="E152" s="39" t="s">
        <v>1425</v>
      </c>
      <c r="F152" s="363" t="s">
        <v>43</v>
      </c>
      <c r="G152" s="358"/>
      <c r="H152" s="399"/>
      <c r="I152" s="360">
        <f t="shared" si="11"/>
        <v>1</v>
      </c>
      <c r="J152" s="361">
        <f t="shared" si="12"/>
        <v>0</v>
      </c>
      <c r="K152" s="362">
        <f t="shared" si="10"/>
        <v>0</v>
      </c>
      <c r="L152" s="162"/>
    </row>
    <row r="153" spans="2:12" ht="30" customHeight="1" x14ac:dyDescent="0.3">
      <c r="B153" s="42" t="str">
        <f t="shared" si="9"/>
        <v>LPT</v>
      </c>
      <c r="C153" s="42">
        <f>IF(ISTEXT(D153),MAX($C$4:$C152)+1,"")</f>
        <v>137</v>
      </c>
      <c r="D153" s="213" t="s">
        <v>11</v>
      </c>
      <c r="E153" s="39" t="s">
        <v>373</v>
      </c>
      <c r="F153" s="363" t="s">
        <v>43</v>
      </c>
      <c r="G153" s="358"/>
      <c r="H153" s="399"/>
      <c r="I153" s="360">
        <f t="shared" si="11"/>
        <v>1</v>
      </c>
      <c r="J153" s="361">
        <f t="shared" si="12"/>
        <v>0</v>
      </c>
      <c r="K153" s="362">
        <f t="shared" si="10"/>
        <v>0</v>
      </c>
      <c r="L153" s="162"/>
    </row>
    <row r="154" spans="2:12" ht="30" customHeight="1" x14ac:dyDescent="0.3">
      <c r="B154" s="42" t="str">
        <f t="shared" si="9"/>
        <v>LPT</v>
      </c>
      <c r="C154" s="42">
        <f>IF(ISTEXT(D154),MAX($C$4:$C153)+1,"")</f>
        <v>138</v>
      </c>
      <c r="D154" s="213" t="s">
        <v>11</v>
      </c>
      <c r="E154" s="39" t="s">
        <v>938</v>
      </c>
      <c r="F154" s="363" t="s">
        <v>43</v>
      </c>
      <c r="G154" s="358"/>
      <c r="H154" s="399"/>
      <c r="I154" s="360">
        <f t="shared" si="11"/>
        <v>1</v>
      </c>
      <c r="J154" s="361">
        <f t="shared" si="12"/>
        <v>0</v>
      </c>
      <c r="K154" s="362">
        <f t="shared" si="10"/>
        <v>0</v>
      </c>
      <c r="L154" s="162"/>
    </row>
    <row r="155" spans="2:12" ht="30" customHeight="1" x14ac:dyDescent="0.3">
      <c r="B155" s="42" t="str">
        <f t="shared" si="9"/>
        <v>LPT</v>
      </c>
      <c r="C155" s="42">
        <f>IF(ISTEXT(D155),MAX($C$4:$C154)+1,"")</f>
        <v>139</v>
      </c>
      <c r="D155" s="213" t="s">
        <v>11</v>
      </c>
      <c r="E155" s="39" t="s">
        <v>1507</v>
      </c>
      <c r="F155" s="363" t="s">
        <v>43</v>
      </c>
      <c r="G155" s="358"/>
      <c r="H155" s="399"/>
      <c r="I155" s="360">
        <f t="shared" si="11"/>
        <v>1</v>
      </c>
      <c r="J155" s="361">
        <f t="shared" si="12"/>
        <v>0</v>
      </c>
      <c r="K155" s="362">
        <f t="shared" si="10"/>
        <v>0</v>
      </c>
      <c r="L155" s="162"/>
    </row>
    <row r="156" spans="2:12" ht="30" customHeight="1" x14ac:dyDescent="0.3">
      <c r="B156" s="42" t="str">
        <f t="shared" si="9"/>
        <v>LPT</v>
      </c>
      <c r="C156" s="42">
        <f>IF(ISTEXT(D156),MAX($C$4:$C155)+1,"")</f>
        <v>140</v>
      </c>
      <c r="D156" s="213" t="s">
        <v>11</v>
      </c>
      <c r="E156" s="40" t="s">
        <v>1823</v>
      </c>
      <c r="F156" s="363" t="s">
        <v>43</v>
      </c>
      <c r="G156" s="358"/>
      <c r="H156" s="399"/>
      <c r="I156" s="360">
        <f t="shared" si="11"/>
        <v>1</v>
      </c>
      <c r="J156" s="361">
        <f t="shared" si="12"/>
        <v>0</v>
      </c>
      <c r="K156" s="362">
        <f t="shared" si="10"/>
        <v>0</v>
      </c>
      <c r="L156" s="162"/>
    </row>
    <row r="157" spans="2:12" ht="30" customHeight="1" x14ac:dyDescent="0.3">
      <c r="B157" s="42" t="str">
        <f t="shared" si="9"/>
        <v>LPT</v>
      </c>
      <c r="C157" s="42">
        <f>IF(ISTEXT(D157),MAX($C$4:$C156)+1,"")</f>
        <v>141</v>
      </c>
      <c r="D157" s="213" t="s">
        <v>11</v>
      </c>
      <c r="E157" s="37" t="s">
        <v>1824</v>
      </c>
      <c r="F157" s="363" t="s">
        <v>43</v>
      </c>
      <c r="G157" s="358"/>
      <c r="H157" s="399"/>
      <c r="I157" s="360">
        <f t="shared" si="11"/>
        <v>1</v>
      </c>
      <c r="J157" s="361">
        <f t="shared" si="12"/>
        <v>0</v>
      </c>
      <c r="K157" s="362">
        <f t="shared" si="10"/>
        <v>0</v>
      </c>
      <c r="L157" s="162"/>
    </row>
    <row r="158" spans="2:12" ht="27.6" customHeight="1" x14ac:dyDescent="0.3">
      <c r="B158" s="35" t="str">
        <f t="shared" si="9"/>
        <v/>
      </c>
      <c r="C158" s="35" t="str">
        <f>IF(ISTEXT(D158),MAX($C$6:$C157)+1,"")</f>
        <v/>
      </c>
      <c r="D158" s="2"/>
      <c r="E158" s="38" t="s">
        <v>1825</v>
      </c>
      <c r="F158" s="86"/>
      <c r="G158" s="28"/>
      <c r="H158" s="28"/>
      <c r="I158" s="28"/>
      <c r="J158" s="28"/>
      <c r="K158" s="28"/>
      <c r="L158" s="28"/>
    </row>
    <row r="159" spans="2:12" ht="30" customHeight="1" x14ac:dyDescent="0.3">
      <c r="B159" s="42" t="str">
        <f t="shared" si="9"/>
        <v>LPT</v>
      </c>
      <c r="C159" s="42">
        <f>IF(ISTEXT(D159),MAX($C$4:$C157)+1,"")</f>
        <v>142</v>
      </c>
      <c r="D159" s="213" t="s">
        <v>11</v>
      </c>
      <c r="E159" s="41" t="s">
        <v>1826</v>
      </c>
      <c r="F159" s="363" t="s">
        <v>43</v>
      </c>
      <c r="G159" s="358"/>
      <c r="H159" s="399"/>
      <c r="I159" s="360">
        <f t="shared" si="11"/>
        <v>1</v>
      </c>
      <c r="J159" s="361">
        <f t="shared" si="12"/>
        <v>0</v>
      </c>
      <c r="K159" s="362">
        <f t="shared" si="10"/>
        <v>0</v>
      </c>
      <c r="L159" s="162"/>
    </row>
    <row r="160" spans="2:12" ht="30" customHeight="1" x14ac:dyDescent="0.3">
      <c r="B160" s="42" t="str">
        <f t="shared" si="9"/>
        <v>LPT</v>
      </c>
      <c r="C160" s="42">
        <f>IF(ISTEXT(D160),MAX($C$4:$C159)+1,"")</f>
        <v>143</v>
      </c>
      <c r="D160" s="213" t="s">
        <v>11</v>
      </c>
      <c r="E160" s="39" t="s">
        <v>1827</v>
      </c>
      <c r="F160" s="363" t="s">
        <v>43</v>
      </c>
      <c r="G160" s="358"/>
      <c r="H160" s="399"/>
      <c r="I160" s="360">
        <f t="shared" si="11"/>
        <v>1</v>
      </c>
      <c r="J160" s="361">
        <f t="shared" si="12"/>
        <v>0</v>
      </c>
      <c r="K160" s="362">
        <f t="shared" si="10"/>
        <v>0</v>
      </c>
      <c r="L160" s="162"/>
    </row>
    <row r="161" spans="2:12" ht="30" customHeight="1" x14ac:dyDescent="0.3">
      <c r="B161" s="42" t="str">
        <f t="shared" si="9"/>
        <v>LPT</v>
      </c>
      <c r="C161" s="42">
        <f>IF(ISTEXT(D161),MAX($C$4:$C160)+1,"")</f>
        <v>144</v>
      </c>
      <c r="D161" s="213" t="s">
        <v>11</v>
      </c>
      <c r="E161" s="39" t="s">
        <v>1828</v>
      </c>
      <c r="F161" s="363" t="s">
        <v>43</v>
      </c>
      <c r="G161" s="358"/>
      <c r="H161" s="399"/>
      <c r="I161" s="360">
        <f t="shared" si="11"/>
        <v>1</v>
      </c>
      <c r="J161" s="361">
        <f t="shared" si="12"/>
        <v>0</v>
      </c>
      <c r="K161" s="362">
        <f t="shared" si="10"/>
        <v>0</v>
      </c>
      <c r="L161" s="162"/>
    </row>
    <row r="162" spans="2:12" ht="30" customHeight="1" x14ac:dyDescent="0.3">
      <c r="B162" s="42" t="str">
        <f t="shared" si="9"/>
        <v>LPT</v>
      </c>
      <c r="C162" s="42">
        <f>IF(ISTEXT(D162),MAX($C$4:$C161)+1,"")</f>
        <v>145</v>
      </c>
      <c r="D162" s="213" t="s">
        <v>11</v>
      </c>
      <c r="E162" s="39" t="s">
        <v>5</v>
      </c>
      <c r="F162" s="363" t="s">
        <v>43</v>
      </c>
      <c r="G162" s="358"/>
      <c r="H162" s="399"/>
      <c r="I162" s="360">
        <f t="shared" si="11"/>
        <v>1</v>
      </c>
      <c r="J162" s="361">
        <f t="shared" si="12"/>
        <v>0</v>
      </c>
      <c r="K162" s="362">
        <f t="shared" si="10"/>
        <v>0</v>
      </c>
      <c r="L162" s="162"/>
    </row>
    <row r="163" spans="2:12" ht="30" customHeight="1" x14ac:dyDescent="0.3">
      <c r="B163" s="42" t="str">
        <f t="shared" ref="B163:B231" si="13">IF(C163="","",$B$4)</f>
        <v>LPT</v>
      </c>
      <c r="C163" s="42">
        <f>IF(ISTEXT(D163),MAX($C$4:$C162)+1,"")</f>
        <v>146</v>
      </c>
      <c r="D163" s="213" t="s">
        <v>11</v>
      </c>
      <c r="E163" s="39" t="s">
        <v>1801</v>
      </c>
      <c r="F163" s="363" t="s">
        <v>43</v>
      </c>
      <c r="G163" s="358"/>
      <c r="H163" s="399"/>
      <c r="I163" s="360">
        <f t="shared" si="11"/>
        <v>1</v>
      </c>
      <c r="J163" s="361">
        <f t="shared" si="12"/>
        <v>0</v>
      </c>
      <c r="K163" s="362">
        <f t="shared" si="10"/>
        <v>0</v>
      </c>
      <c r="L163" s="162"/>
    </row>
    <row r="164" spans="2:12" ht="30" customHeight="1" x14ac:dyDescent="0.3">
      <c r="B164" s="42" t="str">
        <f t="shared" si="13"/>
        <v>LPT</v>
      </c>
      <c r="C164" s="42">
        <f>IF(ISTEXT(D164),MAX($C$4:$C163)+1,"")</f>
        <v>147</v>
      </c>
      <c r="D164" s="213" t="s">
        <v>11</v>
      </c>
      <c r="E164" s="39" t="s">
        <v>1829</v>
      </c>
      <c r="F164" s="363" t="s">
        <v>43</v>
      </c>
      <c r="G164" s="358"/>
      <c r="H164" s="399"/>
      <c r="I164" s="360">
        <f t="shared" si="11"/>
        <v>1</v>
      </c>
      <c r="J164" s="361">
        <f t="shared" si="12"/>
        <v>0</v>
      </c>
      <c r="K164" s="362">
        <f t="shared" si="10"/>
        <v>0</v>
      </c>
      <c r="L164" s="162"/>
    </row>
    <row r="165" spans="2:12" ht="30" customHeight="1" x14ac:dyDescent="0.3">
      <c r="B165" s="42" t="str">
        <f t="shared" si="13"/>
        <v>LPT</v>
      </c>
      <c r="C165" s="42">
        <f>IF(ISTEXT(D165),MAX($C$4:$C164)+1,"")</f>
        <v>148</v>
      </c>
      <c r="D165" s="213" t="s">
        <v>11</v>
      </c>
      <c r="E165" s="39" t="s">
        <v>1830</v>
      </c>
      <c r="F165" s="363" t="s">
        <v>43</v>
      </c>
      <c r="G165" s="358"/>
      <c r="H165" s="399"/>
      <c r="I165" s="360">
        <f t="shared" si="11"/>
        <v>1</v>
      </c>
      <c r="J165" s="361">
        <f t="shared" si="12"/>
        <v>0</v>
      </c>
      <c r="K165" s="362">
        <f t="shared" si="10"/>
        <v>0</v>
      </c>
      <c r="L165" s="162"/>
    </row>
    <row r="166" spans="2:12" ht="30" customHeight="1" x14ac:dyDescent="0.3">
      <c r="B166" s="42" t="str">
        <f t="shared" si="13"/>
        <v>LPT</v>
      </c>
      <c r="C166" s="42">
        <f>IF(ISTEXT(D166),MAX($C$4:$C165)+1,"")</f>
        <v>149</v>
      </c>
      <c r="D166" s="213" t="s">
        <v>11</v>
      </c>
      <c r="E166" s="37" t="s">
        <v>1831</v>
      </c>
      <c r="F166" s="363" t="s">
        <v>43</v>
      </c>
      <c r="G166" s="358"/>
      <c r="H166" s="399"/>
      <c r="I166" s="360">
        <f t="shared" si="11"/>
        <v>1</v>
      </c>
      <c r="J166" s="361">
        <f t="shared" si="12"/>
        <v>0</v>
      </c>
      <c r="K166" s="362">
        <f t="shared" si="10"/>
        <v>0</v>
      </c>
      <c r="L166" s="162"/>
    </row>
    <row r="167" spans="2:12" ht="27.6" customHeight="1" x14ac:dyDescent="0.3">
      <c r="B167" s="35" t="str">
        <f t="shared" si="13"/>
        <v/>
      </c>
      <c r="C167" s="35" t="str">
        <f>IF(ISTEXT(D167),MAX($C$6:$C166)+1,"")</f>
        <v/>
      </c>
      <c r="D167" s="2"/>
      <c r="E167" s="38" t="s">
        <v>1832</v>
      </c>
      <c r="F167" s="86"/>
      <c r="G167" s="28"/>
      <c r="H167" s="28"/>
      <c r="I167" s="28"/>
      <c r="J167" s="28"/>
      <c r="K167" s="28"/>
      <c r="L167" s="28"/>
    </row>
    <row r="168" spans="2:12" ht="30" customHeight="1" x14ac:dyDescent="0.3">
      <c r="B168" s="42" t="str">
        <f t="shared" si="13"/>
        <v>LPT</v>
      </c>
      <c r="C168" s="42">
        <f>IF(ISTEXT(D168),MAX($C$4:$C166)+1,"")</f>
        <v>150</v>
      </c>
      <c r="D168" s="213" t="s">
        <v>11</v>
      </c>
      <c r="E168" s="41" t="s">
        <v>1821</v>
      </c>
      <c r="F168" s="363" t="s">
        <v>43</v>
      </c>
      <c r="G168" s="358"/>
      <c r="H168" s="399"/>
      <c r="I168" s="360">
        <f t="shared" si="11"/>
        <v>1</v>
      </c>
      <c r="J168" s="361">
        <f t="shared" si="12"/>
        <v>0</v>
      </c>
      <c r="K168" s="362">
        <f t="shared" si="10"/>
        <v>0</v>
      </c>
      <c r="L168" s="162"/>
    </row>
    <row r="169" spans="2:12" ht="30" customHeight="1" x14ac:dyDescent="0.3">
      <c r="B169" s="42" t="str">
        <f t="shared" si="13"/>
        <v>LPT</v>
      </c>
      <c r="C169" s="42">
        <f>IF(ISTEXT(D169),MAX($C$4:$C168)+1,"")</f>
        <v>151</v>
      </c>
      <c r="D169" s="213" t="s">
        <v>11</v>
      </c>
      <c r="E169" s="39" t="s">
        <v>1822</v>
      </c>
      <c r="F169" s="363" t="s">
        <v>43</v>
      </c>
      <c r="G169" s="358"/>
      <c r="H169" s="399"/>
      <c r="I169" s="360">
        <f t="shared" si="11"/>
        <v>1</v>
      </c>
      <c r="J169" s="361">
        <f t="shared" si="12"/>
        <v>0</v>
      </c>
      <c r="K169" s="362">
        <f t="shared" si="10"/>
        <v>0</v>
      </c>
      <c r="L169" s="162"/>
    </row>
    <row r="170" spans="2:12" ht="30" customHeight="1" x14ac:dyDescent="0.3">
      <c r="B170" s="42" t="str">
        <f t="shared" si="13"/>
        <v>LPT</v>
      </c>
      <c r="C170" s="42">
        <f>IF(ISTEXT(D170),MAX($C$4:$C169)+1,"")</f>
        <v>152</v>
      </c>
      <c r="D170" s="213" t="s">
        <v>11</v>
      </c>
      <c r="E170" s="39" t="s">
        <v>1425</v>
      </c>
      <c r="F170" s="363" t="s">
        <v>43</v>
      </c>
      <c r="G170" s="358"/>
      <c r="H170" s="399"/>
      <c r="I170" s="360">
        <f t="shared" si="11"/>
        <v>1</v>
      </c>
      <c r="J170" s="361">
        <f t="shared" si="12"/>
        <v>0</v>
      </c>
      <c r="K170" s="362">
        <f t="shared" si="10"/>
        <v>0</v>
      </c>
      <c r="L170" s="162"/>
    </row>
    <row r="171" spans="2:12" ht="30" customHeight="1" x14ac:dyDescent="0.3">
      <c r="B171" s="42" t="str">
        <f t="shared" si="13"/>
        <v>LPT</v>
      </c>
      <c r="C171" s="42">
        <f>IF(ISTEXT(D171),MAX($C$4:$C170)+1,"")</f>
        <v>153</v>
      </c>
      <c r="D171" s="213" t="s">
        <v>11</v>
      </c>
      <c r="E171" s="39" t="s">
        <v>1833</v>
      </c>
      <c r="F171" s="363" t="s">
        <v>43</v>
      </c>
      <c r="G171" s="358"/>
      <c r="H171" s="399"/>
      <c r="I171" s="360">
        <f t="shared" si="11"/>
        <v>1</v>
      </c>
      <c r="J171" s="361">
        <f t="shared" si="12"/>
        <v>0</v>
      </c>
      <c r="K171" s="362">
        <f t="shared" si="10"/>
        <v>0</v>
      </c>
      <c r="L171" s="162"/>
    </row>
    <row r="172" spans="2:12" ht="30" customHeight="1" x14ac:dyDescent="0.3">
      <c r="B172" s="42" t="str">
        <f t="shared" si="13"/>
        <v>LPT</v>
      </c>
      <c r="C172" s="42">
        <f>IF(ISTEXT(D172),MAX($C$4:$C171)+1,"")</f>
        <v>154</v>
      </c>
      <c r="D172" s="213" t="s">
        <v>11</v>
      </c>
      <c r="E172" s="39" t="s">
        <v>1834</v>
      </c>
      <c r="F172" s="363" t="s">
        <v>43</v>
      </c>
      <c r="G172" s="358"/>
      <c r="H172" s="399"/>
      <c r="I172" s="360">
        <f t="shared" si="11"/>
        <v>1</v>
      </c>
      <c r="J172" s="361">
        <f t="shared" si="12"/>
        <v>0</v>
      </c>
      <c r="K172" s="362">
        <f t="shared" si="10"/>
        <v>0</v>
      </c>
      <c r="L172" s="162"/>
    </row>
    <row r="173" spans="2:12" ht="30" customHeight="1" x14ac:dyDescent="0.3">
      <c r="B173" s="42" t="str">
        <f t="shared" si="13"/>
        <v>LPT</v>
      </c>
      <c r="C173" s="42">
        <f>IF(ISTEXT(D173),MAX($C$4:$C172)+1,"")</f>
        <v>155</v>
      </c>
      <c r="D173" s="213" t="s">
        <v>11</v>
      </c>
      <c r="E173" s="39" t="s">
        <v>1835</v>
      </c>
      <c r="F173" s="363" t="s">
        <v>43</v>
      </c>
      <c r="G173" s="358"/>
      <c r="H173" s="399"/>
      <c r="I173" s="360">
        <f t="shared" si="11"/>
        <v>1</v>
      </c>
      <c r="J173" s="361">
        <f t="shared" si="12"/>
        <v>0</v>
      </c>
      <c r="K173" s="362">
        <f t="shared" si="10"/>
        <v>0</v>
      </c>
      <c r="L173" s="162"/>
    </row>
    <row r="174" spans="2:12" ht="30" customHeight="1" x14ac:dyDescent="0.3">
      <c r="B174" s="42" t="str">
        <f t="shared" si="13"/>
        <v>LPT</v>
      </c>
      <c r="C174" s="42">
        <f>IF(ISTEXT(D174),MAX($C$4:$C173)+1,"")</f>
        <v>156</v>
      </c>
      <c r="D174" s="213" t="s">
        <v>11</v>
      </c>
      <c r="E174" s="39" t="s">
        <v>373</v>
      </c>
      <c r="F174" s="363" t="s">
        <v>43</v>
      </c>
      <c r="G174" s="358"/>
      <c r="H174" s="399"/>
      <c r="I174" s="360">
        <f t="shared" si="11"/>
        <v>1</v>
      </c>
      <c r="J174" s="361">
        <f t="shared" si="12"/>
        <v>0</v>
      </c>
      <c r="K174" s="362">
        <f t="shared" si="10"/>
        <v>0</v>
      </c>
      <c r="L174" s="162"/>
    </row>
    <row r="175" spans="2:12" ht="30" customHeight="1" x14ac:dyDescent="0.3">
      <c r="B175" s="42" t="str">
        <f t="shared" si="13"/>
        <v>LPT</v>
      </c>
      <c r="C175" s="42">
        <f>IF(ISTEXT(D175),MAX($C$4:$C174)+1,"")</f>
        <v>157</v>
      </c>
      <c r="D175" s="213" t="s">
        <v>11</v>
      </c>
      <c r="E175" s="39" t="s">
        <v>1507</v>
      </c>
      <c r="F175" s="363" t="s">
        <v>43</v>
      </c>
      <c r="G175" s="358"/>
      <c r="H175" s="399"/>
      <c r="I175" s="360">
        <f t="shared" si="11"/>
        <v>1</v>
      </c>
      <c r="J175" s="361">
        <f t="shared" si="12"/>
        <v>0</v>
      </c>
      <c r="K175" s="362">
        <f t="shared" si="10"/>
        <v>0</v>
      </c>
      <c r="L175" s="162"/>
    </row>
    <row r="176" spans="2:12" ht="30" customHeight="1" x14ac:dyDescent="0.3">
      <c r="B176" s="42" t="str">
        <f t="shared" si="13"/>
        <v>LPT</v>
      </c>
      <c r="C176" s="42">
        <f>IF(ISTEXT(D176),MAX($C$4:$C175)+1,"")</f>
        <v>158</v>
      </c>
      <c r="D176" s="213" t="s">
        <v>11</v>
      </c>
      <c r="E176" s="39" t="s">
        <v>1836</v>
      </c>
      <c r="F176" s="363" t="s">
        <v>43</v>
      </c>
      <c r="G176" s="358"/>
      <c r="H176" s="399"/>
      <c r="I176" s="360">
        <f t="shared" si="11"/>
        <v>1</v>
      </c>
      <c r="J176" s="361">
        <f t="shared" si="12"/>
        <v>0</v>
      </c>
      <c r="K176" s="362">
        <f t="shared" si="10"/>
        <v>0</v>
      </c>
      <c r="L176" s="162"/>
    </row>
    <row r="177" spans="2:12" ht="30" customHeight="1" x14ac:dyDescent="0.3">
      <c r="B177" s="42" t="str">
        <f t="shared" si="13"/>
        <v>LPT</v>
      </c>
      <c r="C177" s="42">
        <f>IF(ISTEXT(D177),MAX($C$4:$C176)+1,"")</f>
        <v>159</v>
      </c>
      <c r="D177" s="213" t="s">
        <v>11</v>
      </c>
      <c r="E177" s="39" t="s">
        <v>1837</v>
      </c>
      <c r="F177" s="363" t="s">
        <v>43</v>
      </c>
      <c r="G177" s="358"/>
      <c r="H177" s="399"/>
      <c r="I177" s="360">
        <f t="shared" si="11"/>
        <v>1</v>
      </c>
      <c r="J177" s="361">
        <f t="shared" si="12"/>
        <v>0</v>
      </c>
      <c r="K177" s="362">
        <f t="shared" si="10"/>
        <v>0</v>
      </c>
      <c r="L177" s="162"/>
    </row>
    <row r="178" spans="2:12" ht="30" customHeight="1" x14ac:dyDescent="0.3">
      <c r="B178" s="42" t="str">
        <f t="shared" si="13"/>
        <v>LPT</v>
      </c>
      <c r="C178" s="42">
        <f>IF(ISTEXT(D178),MAX($C$4:$C177)+1,"")</f>
        <v>160</v>
      </c>
      <c r="D178" s="213" t="s">
        <v>11</v>
      </c>
      <c r="E178" s="39" t="s">
        <v>1838</v>
      </c>
      <c r="F178" s="363" t="s">
        <v>43</v>
      </c>
      <c r="G178" s="358"/>
      <c r="H178" s="399"/>
      <c r="I178" s="360">
        <f t="shared" si="11"/>
        <v>1</v>
      </c>
      <c r="J178" s="361">
        <f t="shared" si="12"/>
        <v>0</v>
      </c>
      <c r="K178" s="362">
        <f t="shared" si="10"/>
        <v>0</v>
      </c>
      <c r="L178" s="162"/>
    </row>
    <row r="179" spans="2:12" ht="30" customHeight="1" x14ac:dyDescent="0.3">
      <c r="B179" s="42" t="str">
        <f t="shared" si="13"/>
        <v>LPT</v>
      </c>
      <c r="C179" s="42">
        <f>IF(ISTEXT(D179),MAX($C$4:$C178)+1,"")</f>
        <v>161</v>
      </c>
      <c r="D179" s="213" t="s">
        <v>11</v>
      </c>
      <c r="E179" s="39" t="s">
        <v>1839</v>
      </c>
      <c r="F179" s="363" t="s">
        <v>43</v>
      </c>
      <c r="G179" s="358"/>
      <c r="H179" s="399"/>
      <c r="I179" s="360">
        <f t="shared" si="11"/>
        <v>1</v>
      </c>
      <c r="J179" s="361">
        <f t="shared" si="12"/>
        <v>0</v>
      </c>
      <c r="K179" s="362">
        <f t="shared" si="10"/>
        <v>0</v>
      </c>
      <c r="L179" s="162"/>
    </row>
    <row r="180" spans="2:12" ht="30" customHeight="1" x14ac:dyDescent="0.3">
      <c r="B180" s="42" t="str">
        <f t="shared" si="13"/>
        <v>LPT</v>
      </c>
      <c r="C180" s="42">
        <f>IF(ISTEXT(D180),MAX($C$4:$C179)+1,"")</f>
        <v>162</v>
      </c>
      <c r="D180" s="213" t="s">
        <v>11</v>
      </c>
      <c r="E180" s="39" t="s">
        <v>1840</v>
      </c>
      <c r="F180" s="363" t="s">
        <v>43</v>
      </c>
      <c r="G180" s="358"/>
      <c r="H180" s="399"/>
      <c r="I180" s="360">
        <f t="shared" si="11"/>
        <v>1</v>
      </c>
      <c r="J180" s="361">
        <f t="shared" si="12"/>
        <v>0</v>
      </c>
      <c r="K180" s="362">
        <f t="shared" si="10"/>
        <v>0</v>
      </c>
      <c r="L180" s="162"/>
    </row>
    <row r="181" spans="2:12" ht="30" customHeight="1" x14ac:dyDescent="0.3">
      <c r="B181" s="42" t="str">
        <f t="shared" si="13"/>
        <v>LPT</v>
      </c>
      <c r="C181" s="42">
        <f>IF(ISTEXT(D181),MAX($C$4:$C180)+1,"")</f>
        <v>163</v>
      </c>
      <c r="D181" s="213" t="s">
        <v>11</v>
      </c>
      <c r="E181" s="45" t="s">
        <v>1841</v>
      </c>
      <c r="F181" s="363" t="s">
        <v>43</v>
      </c>
      <c r="G181" s="358"/>
      <c r="H181" s="399"/>
      <c r="I181" s="360">
        <f t="shared" si="11"/>
        <v>1</v>
      </c>
      <c r="J181" s="361">
        <f t="shared" si="12"/>
        <v>0</v>
      </c>
      <c r="K181" s="362">
        <f t="shared" si="10"/>
        <v>0</v>
      </c>
      <c r="L181" s="162"/>
    </row>
    <row r="182" spans="2:12" ht="27.6" customHeight="1" x14ac:dyDescent="0.3">
      <c r="B182" s="35" t="str">
        <f>IF(C182="","",$B$4)</f>
        <v/>
      </c>
      <c r="C182" s="35" t="str">
        <f>IF(ISTEXT(D182),MAX($C$6:$C181)+1,"")</f>
        <v/>
      </c>
      <c r="D182" s="2"/>
      <c r="E182" s="38" t="s">
        <v>1842</v>
      </c>
      <c r="F182" s="86"/>
      <c r="G182" s="28"/>
      <c r="H182" s="28"/>
      <c r="I182" s="28"/>
      <c r="J182" s="28"/>
      <c r="K182" s="28"/>
      <c r="L182" s="28"/>
    </row>
    <row r="183" spans="2:12" ht="30" customHeight="1" x14ac:dyDescent="0.3">
      <c r="B183" s="42" t="str">
        <f t="shared" si="13"/>
        <v>LPT</v>
      </c>
      <c r="C183" s="42">
        <f>IF(ISTEXT(D183),MAX($C$4:$C181)+1,"")</f>
        <v>164</v>
      </c>
      <c r="D183" s="213" t="s">
        <v>11</v>
      </c>
      <c r="E183" s="41" t="s">
        <v>1816</v>
      </c>
      <c r="F183" s="363" t="s">
        <v>43</v>
      </c>
      <c r="G183" s="358"/>
      <c r="H183" s="399"/>
      <c r="I183" s="360">
        <f t="shared" si="11"/>
        <v>1</v>
      </c>
      <c r="J183" s="361">
        <f t="shared" si="12"/>
        <v>0</v>
      </c>
      <c r="K183" s="362">
        <f t="shared" si="10"/>
        <v>0</v>
      </c>
      <c r="L183" s="162"/>
    </row>
    <row r="184" spans="2:12" ht="30" customHeight="1" x14ac:dyDescent="0.3">
      <c r="B184" s="42" t="str">
        <f t="shared" si="13"/>
        <v>LPT</v>
      </c>
      <c r="C184" s="42">
        <f>IF(ISTEXT(D184),MAX($C$4:$C183)+1,"")</f>
        <v>165</v>
      </c>
      <c r="D184" s="213" t="s">
        <v>11</v>
      </c>
      <c r="E184" s="39" t="s">
        <v>1817</v>
      </c>
      <c r="F184" s="363" t="s">
        <v>43</v>
      </c>
      <c r="G184" s="358"/>
      <c r="H184" s="399"/>
      <c r="I184" s="360">
        <f t="shared" si="11"/>
        <v>1</v>
      </c>
      <c r="J184" s="361">
        <f t="shared" si="12"/>
        <v>0</v>
      </c>
      <c r="K184" s="362">
        <f t="shared" si="10"/>
        <v>0</v>
      </c>
      <c r="L184" s="162"/>
    </row>
    <row r="185" spans="2:12" ht="30" customHeight="1" x14ac:dyDescent="0.3">
      <c r="B185" s="42" t="str">
        <f t="shared" si="13"/>
        <v>LPT</v>
      </c>
      <c r="C185" s="42">
        <f>IF(ISTEXT(D185),MAX($C$4:$C184)+1,"")</f>
        <v>166</v>
      </c>
      <c r="D185" s="213" t="s">
        <v>11</v>
      </c>
      <c r="E185" s="39" t="s">
        <v>1818</v>
      </c>
      <c r="F185" s="363" t="s">
        <v>43</v>
      </c>
      <c r="G185" s="358"/>
      <c r="H185" s="399"/>
      <c r="I185" s="360">
        <f t="shared" si="11"/>
        <v>1</v>
      </c>
      <c r="J185" s="361">
        <f t="shared" si="12"/>
        <v>0</v>
      </c>
      <c r="K185" s="362">
        <f t="shared" si="10"/>
        <v>0</v>
      </c>
      <c r="L185" s="162"/>
    </row>
    <row r="186" spans="2:12" ht="30" customHeight="1" x14ac:dyDescent="0.3">
      <c r="B186" s="42" t="str">
        <f t="shared" si="13"/>
        <v>LPT</v>
      </c>
      <c r="C186" s="42">
        <f>IF(ISTEXT(D186),MAX($C$4:$C185)+1,"")</f>
        <v>167</v>
      </c>
      <c r="D186" s="213" t="s">
        <v>11</v>
      </c>
      <c r="E186" s="39" t="s">
        <v>1819</v>
      </c>
      <c r="F186" s="363" t="s">
        <v>43</v>
      </c>
      <c r="G186" s="358"/>
      <c r="H186" s="399"/>
      <c r="I186" s="360">
        <f t="shared" si="11"/>
        <v>1</v>
      </c>
      <c r="J186" s="361">
        <f t="shared" si="12"/>
        <v>0</v>
      </c>
      <c r="K186" s="362">
        <f t="shared" si="10"/>
        <v>0</v>
      </c>
      <c r="L186" s="162"/>
    </row>
    <row r="187" spans="2:12" ht="30" customHeight="1" x14ac:dyDescent="0.3">
      <c r="B187" s="42" t="str">
        <f t="shared" si="13"/>
        <v>LPT</v>
      </c>
      <c r="C187" s="42">
        <f>IF(ISTEXT(D187),MAX($C$4:$C186)+1,"")</f>
        <v>168</v>
      </c>
      <c r="D187" s="213" t="s">
        <v>11</v>
      </c>
      <c r="E187" s="37" t="s">
        <v>1843</v>
      </c>
      <c r="F187" s="363" t="s">
        <v>43</v>
      </c>
      <c r="G187" s="358"/>
      <c r="H187" s="399"/>
      <c r="I187" s="360">
        <f t="shared" si="11"/>
        <v>1</v>
      </c>
      <c r="J187" s="361">
        <f t="shared" si="12"/>
        <v>0</v>
      </c>
      <c r="K187" s="362">
        <f t="shared" si="10"/>
        <v>0</v>
      </c>
      <c r="L187" s="162"/>
    </row>
    <row r="188" spans="2:12" ht="27.6" customHeight="1" x14ac:dyDescent="0.3">
      <c r="B188" s="35" t="str">
        <f t="shared" si="13"/>
        <v/>
      </c>
      <c r="C188" s="35" t="str">
        <f>IF(ISTEXT(D188),MAX($C$6:$C187)+1,"")</f>
        <v/>
      </c>
      <c r="D188" s="2"/>
      <c r="E188" s="38" t="s">
        <v>1844</v>
      </c>
      <c r="F188" s="86"/>
      <c r="G188" s="28"/>
      <c r="H188" s="28"/>
      <c r="I188" s="28"/>
      <c r="J188" s="28"/>
      <c r="K188" s="28"/>
      <c r="L188" s="28"/>
    </row>
    <row r="189" spans="2:12" ht="30" customHeight="1" x14ac:dyDescent="0.3">
      <c r="B189" s="42" t="str">
        <f t="shared" si="13"/>
        <v>LPT</v>
      </c>
      <c r="C189" s="42">
        <f>IF(ISTEXT(D189),MAX($C$4:$C187)+1,"")</f>
        <v>169</v>
      </c>
      <c r="D189" s="213" t="s">
        <v>11</v>
      </c>
      <c r="E189" s="41" t="s">
        <v>1845</v>
      </c>
      <c r="F189" s="363" t="s">
        <v>43</v>
      </c>
      <c r="G189" s="358"/>
      <c r="H189" s="399"/>
      <c r="I189" s="360">
        <f t="shared" si="11"/>
        <v>1</v>
      </c>
      <c r="J189" s="361">
        <f t="shared" si="12"/>
        <v>0</v>
      </c>
      <c r="K189" s="362">
        <f t="shared" si="10"/>
        <v>0</v>
      </c>
      <c r="L189" s="162"/>
    </row>
    <row r="190" spans="2:12" ht="30" customHeight="1" x14ac:dyDescent="0.3">
      <c r="B190" s="42" t="str">
        <f t="shared" si="13"/>
        <v>LPT</v>
      </c>
      <c r="C190" s="42">
        <f>IF(ISTEXT(D190),MAX($C$4:$C189)+1,"")</f>
        <v>170</v>
      </c>
      <c r="D190" s="213" t="s">
        <v>11</v>
      </c>
      <c r="E190" s="39" t="s">
        <v>1846</v>
      </c>
      <c r="F190" s="363" t="s">
        <v>43</v>
      </c>
      <c r="G190" s="358"/>
      <c r="H190" s="399"/>
      <c r="I190" s="360">
        <f t="shared" si="11"/>
        <v>1</v>
      </c>
      <c r="J190" s="361">
        <f t="shared" si="12"/>
        <v>0</v>
      </c>
      <c r="K190" s="362">
        <f t="shared" si="10"/>
        <v>0</v>
      </c>
      <c r="L190" s="162"/>
    </row>
    <row r="191" spans="2:12" ht="30" customHeight="1" x14ac:dyDescent="0.3">
      <c r="B191" s="42" t="str">
        <f t="shared" si="13"/>
        <v>LPT</v>
      </c>
      <c r="C191" s="42">
        <f>IF(ISTEXT(D191),MAX($C$4:$C190)+1,"")</f>
        <v>171</v>
      </c>
      <c r="D191" s="213" t="s">
        <v>11</v>
      </c>
      <c r="E191" s="39" t="s">
        <v>1847</v>
      </c>
      <c r="F191" s="363" t="s">
        <v>43</v>
      </c>
      <c r="G191" s="358"/>
      <c r="H191" s="399"/>
      <c r="I191" s="360">
        <f t="shared" si="11"/>
        <v>1</v>
      </c>
      <c r="J191" s="361">
        <f t="shared" si="12"/>
        <v>0</v>
      </c>
      <c r="K191" s="362">
        <f t="shared" si="10"/>
        <v>0</v>
      </c>
      <c r="L191" s="162"/>
    </row>
    <row r="192" spans="2:12" ht="30" customHeight="1" x14ac:dyDescent="0.3">
      <c r="B192" s="42" t="str">
        <f t="shared" si="13"/>
        <v>LPT</v>
      </c>
      <c r="C192" s="42">
        <f>IF(ISTEXT(D192),MAX($C$4:$C191)+1,"")</f>
        <v>172</v>
      </c>
      <c r="D192" s="213" t="s">
        <v>11</v>
      </c>
      <c r="E192" s="39" t="s">
        <v>1848</v>
      </c>
      <c r="F192" s="363" t="s">
        <v>43</v>
      </c>
      <c r="G192" s="358"/>
      <c r="H192" s="399"/>
      <c r="I192" s="360">
        <f t="shared" si="11"/>
        <v>1</v>
      </c>
      <c r="J192" s="361">
        <f t="shared" si="12"/>
        <v>0</v>
      </c>
      <c r="K192" s="362">
        <f t="shared" si="10"/>
        <v>0</v>
      </c>
      <c r="L192" s="162"/>
    </row>
    <row r="193" spans="2:12" ht="30" customHeight="1" x14ac:dyDescent="0.3">
      <c r="B193" s="42" t="str">
        <f t="shared" si="13"/>
        <v>LPT</v>
      </c>
      <c r="C193" s="42">
        <f>IF(ISTEXT(D193),MAX($C$4:$C192)+1,"")</f>
        <v>173</v>
      </c>
      <c r="D193" s="213" t="s">
        <v>11</v>
      </c>
      <c r="E193" s="39" t="s">
        <v>1849</v>
      </c>
      <c r="F193" s="363" t="s">
        <v>43</v>
      </c>
      <c r="G193" s="358"/>
      <c r="H193" s="399"/>
      <c r="I193" s="360">
        <f t="shared" si="11"/>
        <v>1</v>
      </c>
      <c r="J193" s="361">
        <f t="shared" si="12"/>
        <v>0</v>
      </c>
      <c r="K193" s="362">
        <f t="shared" si="10"/>
        <v>0</v>
      </c>
      <c r="L193" s="162"/>
    </row>
    <row r="194" spans="2:12" ht="30" customHeight="1" x14ac:dyDescent="0.3">
      <c r="B194" s="42" t="str">
        <f t="shared" si="13"/>
        <v>LPT</v>
      </c>
      <c r="C194" s="42">
        <f>IF(ISTEXT(D194),MAX($C$4:$C193)+1,"")</f>
        <v>174</v>
      </c>
      <c r="D194" s="213" t="s">
        <v>11</v>
      </c>
      <c r="E194" s="40" t="s">
        <v>1850</v>
      </c>
      <c r="F194" s="363" t="s">
        <v>43</v>
      </c>
      <c r="G194" s="358"/>
      <c r="H194" s="399"/>
      <c r="I194" s="360">
        <f t="shared" si="11"/>
        <v>1</v>
      </c>
      <c r="J194" s="361">
        <f t="shared" si="12"/>
        <v>0</v>
      </c>
      <c r="K194" s="362">
        <f t="shared" si="10"/>
        <v>0</v>
      </c>
      <c r="L194" s="162"/>
    </row>
    <row r="195" spans="2:12" ht="30" customHeight="1" x14ac:dyDescent="0.3">
      <c r="B195" s="42" t="str">
        <f t="shared" si="13"/>
        <v>LPT</v>
      </c>
      <c r="C195" s="42">
        <f>IF(ISTEXT(D195),MAX($C$4:$C194)+1,"")</f>
        <v>175</v>
      </c>
      <c r="D195" s="213" t="s">
        <v>11</v>
      </c>
      <c r="E195" s="40" t="s">
        <v>1851</v>
      </c>
      <c r="F195" s="363" t="s">
        <v>43</v>
      </c>
      <c r="G195" s="358"/>
      <c r="H195" s="399"/>
      <c r="I195" s="360">
        <f t="shared" si="11"/>
        <v>1</v>
      </c>
      <c r="J195" s="361">
        <f t="shared" si="12"/>
        <v>0</v>
      </c>
      <c r="K195" s="362">
        <f t="shared" si="10"/>
        <v>0</v>
      </c>
      <c r="L195" s="162"/>
    </row>
    <row r="196" spans="2:12" ht="30" customHeight="1" x14ac:dyDescent="0.3">
      <c r="B196" s="42" t="str">
        <f t="shared" si="13"/>
        <v>LPT</v>
      </c>
      <c r="C196" s="42">
        <f>IF(ISTEXT(D196),MAX($C$4:$C195)+1,"")</f>
        <v>176</v>
      </c>
      <c r="D196" s="213" t="s">
        <v>11</v>
      </c>
      <c r="E196" s="40" t="s">
        <v>1852</v>
      </c>
      <c r="F196" s="363" t="s">
        <v>43</v>
      </c>
      <c r="G196" s="358"/>
      <c r="H196" s="399"/>
      <c r="I196" s="360">
        <f t="shared" si="11"/>
        <v>1</v>
      </c>
      <c r="J196" s="361">
        <f t="shared" si="12"/>
        <v>0</v>
      </c>
      <c r="K196" s="362">
        <f t="shared" si="10"/>
        <v>0</v>
      </c>
      <c r="L196" s="162"/>
    </row>
    <row r="197" spans="2:12" ht="30" customHeight="1" x14ac:dyDescent="0.3">
      <c r="B197" s="42" t="str">
        <f t="shared" si="13"/>
        <v>LPT</v>
      </c>
      <c r="C197" s="42">
        <f>IF(ISTEXT(D197),MAX($C$4:$C196)+1,"")</f>
        <v>177</v>
      </c>
      <c r="D197" s="213" t="s">
        <v>11</v>
      </c>
      <c r="E197" s="40" t="s">
        <v>1853</v>
      </c>
      <c r="F197" s="363" t="s">
        <v>43</v>
      </c>
      <c r="G197" s="358"/>
      <c r="H197" s="399"/>
      <c r="I197" s="360">
        <f t="shared" si="11"/>
        <v>1</v>
      </c>
      <c r="J197" s="361">
        <f t="shared" si="12"/>
        <v>0</v>
      </c>
      <c r="K197" s="362">
        <f t="shared" ref="K197:K231" si="14">I197*J197</f>
        <v>0</v>
      </c>
      <c r="L197" s="162"/>
    </row>
    <row r="198" spans="2:12" ht="30" customHeight="1" x14ac:dyDescent="0.3">
      <c r="B198" s="42" t="str">
        <f t="shared" si="13"/>
        <v>LPT</v>
      </c>
      <c r="C198" s="42">
        <f>IF(ISTEXT(D198),MAX($C$4:$C197)+1,"")</f>
        <v>178</v>
      </c>
      <c r="D198" s="213" t="s">
        <v>11</v>
      </c>
      <c r="E198" s="37" t="s">
        <v>1854</v>
      </c>
      <c r="F198" s="363" t="s">
        <v>43</v>
      </c>
      <c r="G198" s="358"/>
      <c r="H198" s="399"/>
      <c r="I198" s="360">
        <f t="shared" si="11"/>
        <v>1</v>
      </c>
      <c r="J198" s="361">
        <f t="shared" si="12"/>
        <v>0</v>
      </c>
      <c r="K198" s="362">
        <f t="shared" si="14"/>
        <v>0</v>
      </c>
      <c r="L198" s="162"/>
    </row>
    <row r="199" spans="2:12" ht="27.6" customHeight="1" x14ac:dyDescent="0.3">
      <c r="B199" s="35" t="str">
        <f>IF(C199="","",$B$4)</f>
        <v/>
      </c>
      <c r="C199" s="35" t="str">
        <f>IF(ISTEXT(D199),MAX($C$6:$C198)+1,"")</f>
        <v/>
      </c>
      <c r="D199" s="2"/>
      <c r="E199" s="38" t="s">
        <v>1855</v>
      </c>
      <c r="F199" s="86"/>
      <c r="G199" s="28"/>
      <c r="H199" s="28"/>
      <c r="I199" s="28"/>
      <c r="J199" s="28"/>
      <c r="K199" s="28"/>
      <c r="L199" s="28"/>
    </row>
    <row r="200" spans="2:12" ht="30" customHeight="1" x14ac:dyDescent="0.3">
      <c r="B200" s="42" t="str">
        <f t="shared" si="13"/>
        <v>LPT</v>
      </c>
      <c r="C200" s="42">
        <f>IF(ISTEXT(D200),MAX($C$4:$C198)+1,"")</f>
        <v>179</v>
      </c>
      <c r="D200" s="213" t="s">
        <v>11</v>
      </c>
      <c r="E200" s="41" t="s">
        <v>1845</v>
      </c>
      <c r="F200" s="363" t="s">
        <v>43</v>
      </c>
      <c r="G200" s="358"/>
      <c r="H200" s="399"/>
      <c r="I200" s="360">
        <f t="shared" si="11"/>
        <v>1</v>
      </c>
      <c r="J200" s="361">
        <f t="shared" si="12"/>
        <v>0</v>
      </c>
      <c r="K200" s="362">
        <f t="shared" si="14"/>
        <v>0</v>
      </c>
      <c r="L200" s="162"/>
    </row>
    <row r="201" spans="2:12" ht="30" customHeight="1" x14ac:dyDescent="0.3">
      <c r="B201" s="42" t="str">
        <f t="shared" si="13"/>
        <v>LPT</v>
      </c>
      <c r="C201" s="42">
        <f>IF(ISTEXT(D201),MAX($C$4:$C200)+1,"")</f>
        <v>180</v>
      </c>
      <c r="D201" s="213" t="s">
        <v>11</v>
      </c>
      <c r="E201" s="39" t="s">
        <v>1827</v>
      </c>
      <c r="F201" s="363" t="s">
        <v>43</v>
      </c>
      <c r="G201" s="358"/>
      <c r="H201" s="399"/>
      <c r="I201" s="360">
        <f t="shared" si="11"/>
        <v>1</v>
      </c>
      <c r="J201" s="361">
        <f t="shared" si="12"/>
        <v>0</v>
      </c>
      <c r="K201" s="362">
        <f t="shared" si="14"/>
        <v>0</v>
      </c>
      <c r="L201" s="162"/>
    </row>
    <row r="202" spans="2:12" ht="30" customHeight="1" x14ac:dyDescent="0.3">
      <c r="B202" s="42" t="str">
        <f t="shared" si="13"/>
        <v>LPT</v>
      </c>
      <c r="C202" s="42">
        <f>IF(ISTEXT(D202),MAX($C$4:$C201)+1,"")</f>
        <v>181</v>
      </c>
      <c r="D202" s="213" t="s">
        <v>11</v>
      </c>
      <c r="E202" s="39" t="s">
        <v>1856</v>
      </c>
      <c r="F202" s="363" t="s">
        <v>43</v>
      </c>
      <c r="G202" s="358"/>
      <c r="H202" s="399"/>
      <c r="I202" s="360">
        <f t="shared" si="11"/>
        <v>1</v>
      </c>
      <c r="J202" s="361">
        <f t="shared" si="12"/>
        <v>0</v>
      </c>
      <c r="K202" s="362">
        <f t="shared" si="14"/>
        <v>0</v>
      </c>
      <c r="L202" s="162"/>
    </row>
    <row r="203" spans="2:12" ht="30" customHeight="1" x14ac:dyDescent="0.3">
      <c r="B203" s="42" t="str">
        <f t="shared" si="13"/>
        <v>LPT</v>
      </c>
      <c r="C203" s="42">
        <f>IF(ISTEXT(D203),MAX($C$4:$C202)+1,"")</f>
        <v>182</v>
      </c>
      <c r="D203" s="213" t="s">
        <v>11</v>
      </c>
      <c r="E203" s="39" t="s">
        <v>1425</v>
      </c>
      <c r="F203" s="363" t="s">
        <v>43</v>
      </c>
      <c r="G203" s="358"/>
      <c r="H203" s="399"/>
      <c r="I203" s="360">
        <f t="shared" si="11"/>
        <v>1</v>
      </c>
      <c r="J203" s="361">
        <f t="shared" si="12"/>
        <v>0</v>
      </c>
      <c r="K203" s="362">
        <f t="shared" si="14"/>
        <v>0</v>
      </c>
      <c r="L203" s="162"/>
    </row>
    <row r="204" spans="2:12" ht="30" customHeight="1" x14ac:dyDescent="0.3">
      <c r="B204" s="42" t="str">
        <f t="shared" si="13"/>
        <v>LPT</v>
      </c>
      <c r="C204" s="42">
        <f>IF(ISTEXT(D204),MAX($C$4:$C203)+1,"")</f>
        <v>183</v>
      </c>
      <c r="D204" s="213" t="s">
        <v>11</v>
      </c>
      <c r="E204" s="39" t="s">
        <v>938</v>
      </c>
      <c r="F204" s="363" t="s">
        <v>43</v>
      </c>
      <c r="G204" s="358"/>
      <c r="H204" s="399"/>
      <c r="I204" s="360">
        <f t="shared" si="11"/>
        <v>1</v>
      </c>
      <c r="J204" s="361">
        <f t="shared" si="12"/>
        <v>0</v>
      </c>
      <c r="K204" s="362">
        <f t="shared" si="14"/>
        <v>0</v>
      </c>
      <c r="L204" s="162"/>
    </row>
    <row r="205" spans="2:12" ht="30" customHeight="1" x14ac:dyDescent="0.3">
      <c r="B205" s="42" t="str">
        <f t="shared" si="13"/>
        <v>LPT</v>
      </c>
      <c r="C205" s="42">
        <f>IF(ISTEXT(D205),MAX($C$4:$C204)+1,"")</f>
        <v>184</v>
      </c>
      <c r="D205" s="213" t="s">
        <v>11</v>
      </c>
      <c r="E205" s="39" t="s">
        <v>1857</v>
      </c>
      <c r="F205" s="363" t="s">
        <v>43</v>
      </c>
      <c r="G205" s="358"/>
      <c r="H205" s="399"/>
      <c r="I205" s="360">
        <f t="shared" si="11"/>
        <v>1</v>
      </c>
      <c r="J205" s="361">
        <f t="shared" si="12"/>
        <v>0</v>
      </c>
      <c r="K205" s="362">
        <f t="shared" si="14"/>
        <v>0</v>
      </c>
      <c r="L205" s="162"/>
    </row>
    <row r="206" spans="2:12" ht="30" customHeight="1" x14ac:dyDescent="0.3">
      <c r="B206" s="42" t="str">
        <f t="shared" si="13"/>
        <v>LPT</v>
      </c>
      <c r="C206" s="42">
        <f>IF(ISTEXT(D206),MAX($C$4:$C205)+1,"")</f>
        <v>185</v>
      </c>
      <c r="D206" s="213" t="s">
        <v>11</v>
      </c>
      <c r="E206" s="39" t="s">
        <v>1830</v>
      </c>
      <c r="F206" s="363" t="s">
        <v>43</v>
      </c>
      <c r="G206" s="358"/>
      <c r="H206" s="399"/>
      <c r="I206" s="360">
        <f t="shared" si="11"/>
        <v>1</v>
      </c>
      <c r="J206" s="361">
        <f t="shared" si="12"/>
        <v>0</v>
      </c>
      <c r="K206" s="362">
        <f t="shared" si="14"/>
        <v>0</v>
      </c>
      <c r="L206" s="162"/>
    </row>
    <row r="207" spans="2:12" ht="30" customHeight="1" x14ac:dyDescent="0.3">
      <c r="B207" s="42" t="str">
        <f t="shared" si="13"/>
        <v>LPT</v>
      </c>
      <c r="C207" s="42">
        <f>IF(ISTEXT(D207),MAX($C$4:$C206)+1,"")</f>
        <v>186</v>
      </c>
      <c r="D207" s="213" t="s">
        <v>11</v>
      </c>
      <c r="E207" s="39" t="s">
        <v>1858</v>
      </c>
      <c r="F207" s="363" t="s">
        <v>43</v>
      </c>
      <c r="G207" s="358"/>
      <c r="H207" s="399"/>
      <c r="I207" s="360">
        <f t="shared" si="11"/>
        <v>1</v>
      </c>
      <c r="J207" s="361">
        <f t="shared" si="12"/>
        <v>0</v>
      </c>
      <c r="K207" s="362">
        <f t="shared" si="14"/>
        <v>0</v>
      </c>
      <c r="L207" s="162"/>
    </row>
    <row r="208" spans="2:12" ht="30" customHeight="1" x14ac:dyDescent="0.3">
      <c r="B208" s="42" t="str">
        <f t="shared" si="13"/>
        <v>LPT</v>
      </c>
      <c r="C208" s="42">
        <f>IF(ISTEXT(D208),MAX($C$4:$C207)+1,"")</f>
        <v>187</v>
      </c>
      <c r="D208" s="213" t="s">
        <v>11</v>
      </c>
      <c r="E208" s="40" t="s">
        <v>1859</v>
      </c>
      <c r="F208" s="363" t="s">
        <v>43</v>
      </c>
      <c r="G208" s="358"/>
      <c r="H208" s="399"/>
      <c r="I208" s="360">
        <f t="shared" si="11"/>
        <v>1</v>
      </c>
      <c r="J208" s="361">
        <f t="shared" si="12"/>
        <v>0</v>
      </c>
      <c r="K208" s="362">
        <f t="shared" si="14"/>
        <v>0</v>
      </c>
      <c r="L208" s="162"/>
    </row>
    <row r="209" spans="2:12" ht="30" customHeight="1" x14ac:dyDescent="0.3">
      <c r="B209" s="42" t="str">
        <f t="shared" si="13"/>
        <v>LPT</v>
      </c>
      <c r="C209" s="42">
        <f>IF(ISTEXT(D209),MAX($C$4:$C208)+1,"")</f>
        <v>188</v>
      </c>
      <c r="D209" s="213" t="s">
        <v>11</v>
      </c>
      <c r="E209" s="40" t="s">
        <v>1860</v>
      </c>
      <c r="F209" s="363" t="s">
        <v>43</v>
      </c>
      <c r="G209" s="358"/>
      <c r="H209" s="399"/>
      <c r="I209" s="360">
        <f t="shared" si="11"/>
        <v>1</v>
      </c>
      <c r="J209" s="361">
        <f t="shared" si="12"/>
        <v>0</v>
      </c>
      <c r="K209" s="362">
        <f t="shared" si="14"/>
        <v>0</v>
      </c>
      <c r="L209" s="162"/>
    </row>
    <row r="210" spans="2:12" ht="30" customHeight="1" x14ac:dyDescent="0.3">
      <c r="B210" s="42" t="str">
        <f t="shared" si="13"/>
        <v>LPT</v>
      </c>
      <c r="C210" s="42">
        <f>IF(ISTEXT(D210),MAX($C$4:$C209)+1,"")</f>
        <v>189</v>
      </c>
      <c r="D210" s="213" t="s">
        <v>11</v>
      </c>
      <c r="E210" s="40" t="s">
        <v>1861</v>
      </c>
      <c r="F210" s="363" t="s">
        <v>43</v>
      </c>
      <c r="G210" s="358"/>
      <c r="H210" s="399"/>
      <c r="I210" s="360">
        <f t="shared" si="11"/>
        <v>1</v>
      </c>
      <c r="J210" s="361">
        <f t="shared" si="12"/>
        <v>0</v>
      </c>
      <c r="K210" s="362">
        <f t="shared" si="14"/>
        <v>0</v>
      </c>
      <c r="L210" s="162"/>
    </row>
    <row r="211" spans="2:12" ht="30" customHeight="1" x14ac:dyDescent="0.3">
      <c r="B211" s="42" t="str">
        <f t="shared" si="13"/>
        <v>LPT</v>
      </c>
      <c r="C211" s="42">
        <f>IF(ISTEXT(D211),MAX($C$4:$C210)+1,"")</f>
        <v>190</v>
      </c>
      <c r="D211" s="213" t="s">
        <v>11</v>
      </c>
      <c r="E211" s="40" t="s">
        <v>1862</v>
      </c>
      <c r="F211" s="363" t="s">
        <v>43</v>
      </c>
      <c r="G211" s="358"/>
      <c r="H211" s="399"/>
      <c r="I211" s="360">
        <f t="shared" si="11"/>
        <v>1</v>
      </c>
      <c r="J211" s="361">
        <f t="shared" si="12"/>
        <v>0</v>
      </c>
      <c r="K211" s="362">
        <f t="shared" si="14"/>
        <v>0</v>
      </c>
      <c r="L211" s="162"/>
    </row>
    <row r="212" spans="2:12" ht="30" customHeight="1" x14ac:dyDescent="0.3">
      <c r="B212" s="42" t="str">
        <f t="shared" si="13"/>
        <v>LPT</v>
      </c>
      <c r="C212" s="42">
        <f>IF(ISTEXT(D212),MAX($C$4:$C211)+1,"")</f>
        <v>191</v>
      </c>
      <c r="D212" s="213" t="s">
        <v>11</v>
      </c>
      <c r="E212" s="40" t="s">
        <v>1863</v>
      </c>
      <c r="F212" s="363" t="s">
        <v>43</v>
      </c>
      <c r="G212" s="358"/>
      <c r="H212" s="399"/>
      <c r="I212" s="360">
        <f t="shared" si="11"/>
        <v>1</v>
      </c>
      <c r="J212" s="361">
        <f t="shared" si="12"/>
        <v>0</v>
      </c>
      <c r="K212" s="362">
        <f t="shared" si="14"/>
        <v>0</v>
      </c>
      <c r="L212" s="162"/>
    </row>
    <row r="213" spans="2:12" ht="30" customHeight="1" x14ac:dyDescent="0.3">
      <c r="B213" s="42" t="str">
        <f t="shared" si="13"/>
        <v>LPT</v>
      </c>
      <c r="C213" s="42">
        <f>IF(ISTEXT(D213),MAX($C$4:$C212)+1,"")</f>
        <v>192</v>
      </c>
      <c r="D213" s="213" t="s">
        <v>11</v>
      </c>
      <c r="E213" s="40" t="s">
        <v>1864</v>
      </c>
      <c r="F213" s="363" t="s">
        <v>43</v>
      </c>
      <c r="G213" s="358"/>
      <c r="H213" s="399"/>
      <c r="I213" s="360">
        <f t="shared" si="11"/>
        <v>1</v>
      </c>
      <c r="J213" s="361">
        <f t="shared" si="12"/>
        <v>0</v>
      </c>
      <c r="K213" s="362">
        <f t="shared" si="14"/>
        <v>0</v>
      </c>
      <c r="L213" s="162"/>
    </row>
    <row r="214" spans="2:12" ht="30" customHeight="1" x14ac:dyDescent="0.3">
      <c r="B214" s="42" t="str">
        <f t="shared" si="13"/>
        <v>LPT</v>
      </c>
      <c r="C214" s="42">
        <f>IF(ISTEXT(D214),MAX($C$4:$C213)+1,"")</f>
        <v>193</v>
      </c>
      <c r="D214" s="213" t="s">
        <v>11</v>
      </c>
      <c r="E214" s="40" t="s">
        <v>1865</v>
      </c>
      <c r="F214" s="363" t="s">
        <v>43</v>
      </c>
      <c r="G214" s="358"/>
      <c r="H214" s="399"/>
      <c r="I214" s="360">
        <f t="shared" si="11"/>
        <v>1</v>
      </c>
      <c r="J214" s="361">
        <f t="shared" si="12"/>
        <v>0</v>
      </c>
      <c r="K214" s="362">
        <f t="shared" si="14"/>
        <v>0</v>
      </c>
      <c r="L214" s="162"/>
    </row>
    <row r="215" spans="2:12" ht="30" customHeight="1" x14ac:dyDescent="0.3">
      <c r="B215" s="42" t="str">
        <f t="shared" si="13"/>
        <v>LPT</v>
      </c>
      <c r="C215" s="42">
        <f>IF(ISTEXT(D215),MAX($C$4:$C214)+1,"")</f>
        <v>194</v>
      </c>
      <c r="D215" s="213" t="s">
        <v>11</v>
      </c>
      <c r="E215" s="40" t="s">
        <v>1866</v>
      </c>
      <c r="F215" s="363" t="s">
        <v>43</v>
      </c>
      <c r="G215" s="358"/>
      <c r="H215" s="399"/>
      <c r="I215" s="360">
        <f t="shared" ref="I215:I231" si="15">VLOOKUP($D215,SpecData,2,FALSE)</f>
        <v>1</v>
      </c>
      <c r="J215" s="361">
        <f t="shared" ref="J215:J231" si="16">VLOOKUP($F215,AvailabilityData,2,FALSE)</f>
        <v>0</v>
      </c>
      <c r="K215" s="362">
        <f t="shared" si="14"/>
        <v>0</v>
      </c>
      <c r="L215" s="162"/>
    </row>
    <row r="216" spans="2:12" ht="30" customHeight="1" x14ac:dyDescent="0.3">
      <c r="B216" s="42" t="str">
        <f t="shared" si="13"/>
        <v>LPT</v>
      </c>
      <c r="C216" s="42">
        <f>IF(ISTEXT(D216),MAX($C$4:$C215)+1,"")</f>
        <v>195</v>
      </c>
      <c r="D216" s="213" t="s">
        <v>11</v>
      </c>
      <c r="E216" s="40" t="s">
        <v>1867</v>
      </c>
      <c r="F216" s="363" t="s">
        <v>43</v>
      </c>
      <c r="G216" s="358"/>
      <c r="H216" s="399"/>
      <c r="I216" s="360">
        <f t="shared" si="15"/>
        <v>1</v>
      </c>
      <c r="J216" s="361">
        <f t="shared" si="16"/>
        <v>0</v>
      </c>
      <c r="K216" s="362">
        <f t="shared" si="14"/>
        <v>0</v>
      </c>
      <c r="L216" s="162"/>
    </row>
    <row r="217" spans="2:12" ht="30" customHeight="1" x14ac:dyDescent="0.3">
      <c r="B217" s="42" t="str">
        <f t="shared" si="13"/>
        <v>LPT</v>
      </c>
      <c r="C217" s="42">
        <f>IF(ISTEXT(D217),MAX($C$4:$C216)+1,"")</f>
        <v>196</v>
      </c>
      <c r="D217" s="213" t="s">
        <v>11</v>
      </c>
      <c r="E217" s="40" t="s">
        <v>1868</v>
      </c>
      <c r="F217" s="363" t="s">
        <v>43</v>
      </c>
      <c r="G217" s="358"/>
      <c r="H217" s="399"/>
      <c r="I217" s="360">
        <f t="shared" si="15"/>
        <v>1</v>
      </c>
      <c r="J217" s="361">
        <f t="shared" si="16"/>
        <v>0</v>
      </c>
      <c r="K217" s="362">
        <f t="shared" si="14"/>
        <v>0</v>
      </c>
      <c r="L217" s="162"/>
    </row>
    <row r="218" spans="2:12" ht="41.4" x14ac:dyDescent="0.3">
      <c r="B218" s="42" t="str">
        <f t="shared" si="13"/>
        <v>LPT</v>
      </c>
      <c r="C218" s="42">
        <f>IF(ISTEXT(D218),MAX($C$4:$C217)+1,"")</f>
        <v>197</v>
      </c>
      <c r="D218" s="213" t="s">
        <v>11</v>
      </c>
      <c r="E218" s="40" t="s">
        <v>1869</v>
      </c>
      <c r="F218" s="363" t="s">
        <v>43</v>
      </c>
      <c r="G218" s="358"/>
      <c r="H218" s="399"/>
      <c r="I218" s="360">
        <f t="shared" si="15"/>
        <v>1</v>
      </c>
      <c r="J218" s="361">
        <f t="shared" si="16"/>
        <v>0</v>
      </c>
      <c r="K218" s="362">
        <f t="shared" si="14"/>
        <v>0</v>
      </c>
      <c r="L218" s="162"/>
    </row>
    <row r="219" spans="2:12" ht="30" customHeight="1" x14ac:dyDescent="0.3">
      <c r="B219" s="42" t="str">
        <f t="shared" si="13"/>
        <v>LPT</v>
      </c>
      <c r="C219" s="42">
        <f>IF(ISTEXT(D219),MAX($C$4:$C218)+1,"")</f>
        <v>198</v>
      </c>
      <c r="D219" s="213" t="s">
        <v>11</v>
      </c>
      <c r="E219" s="40" t="s">
        <v>1870</v>
      </c>
      <c r="F219" s="363" t="s">
        <v>43</v>
      </c>
      <c r="G219" s="358"/>
      <c r="H219" s="399"/>
      <c r="I219" s="360">
        <f t="shared" si="15"/>
        <v>1</v>
      </c>
      <c r="J219" s="361">
        <f t="shared" si="16"/>
        <v>0</v>
      </c>
      <c r="K219" s="362">
        <f t="shared" si="14"/>
        <v>0</v>
      </c>
      <c r="L219" s="162"/>
    </row>
    <row r="220" spans="2:12" ht="30" customHeight="1" x14ac:dyDescent="0.3">
      <c r="B220" s="42" t="str">
        <f t="shared" si="13"/>
        <v>LPT</v>
      </c>
      <c r="C220" s="42">
        <f>IF(ISTEXT(D220),MAX($C$4:$C219)+1,"")</f>
        <v>199</v>
      </c>
      <c r="D220" s="213" t="s">
        <v>11</v>
      </c>
      <c r="E220" s="40" t="s">
        <v>1871</v>
      </c>
      <c r="F220" s="363" t="s">
        <v>43</v>
      </c>
      <c r="G220" s="358"/>
      <c r="H220" s="399"/>
      <c r="I220" s="360">
        <f t="shared" si="15"/>
        <v>1</v>
      </c>
      <c r="J220" s="361">
        <f t="shared" si="16"/>
        <v>0</v>
      </c>
      <c r="K220" s="362">
        <f t="shared" si="14"/>
        <v>0</v>
      </c>
      <c r="L220" s="162"/>
    </row>
    <row r="221" spans="2:12" ht="27.6" customHeight="1" x14ac:dyDescent="0.3">
      <c r="B221" s="35" t="str">
        <f t="shared" si="13"/>
        <v/>
      </c>
      <c r="C221" s="35" t="str">
        <f>IF(ISTEXT(D221),MAX($C$6:$C220)+1,"")</f>
        <v/>
      </c>
      <c r="D221" s="2"/>
      <c r="E221" s="38" t="s">
        <v>1872</v>
      </c>
      <c r="F221" s="86"/>
      <c r="G221" s="28"/>
      <c r="H221" s="28"/>
      <c r="I221" s="28"/>
      <c r="J221" s="28"/>
      <c r="K221" s="28"/>
      <c r="L221" s="28"/>
    </row>
    <row r="222" spans="2:12" ht="30" customHeight="1" x14ac:dyDescent="0.3">
      <c r="B222" s="42" t="str">
        <f t="shared" si="13"/>
        <v>LPT</v>
      </c>
      <c r="C222" s="42">
        <f>IF(ISTEXT(D222),MAX($C$4:$C220)+1,"")</f>
        <v>200</v>
      </c>
      <c r="D222" s="213" t="s">
        <v>10</v>
      </c>
      <c r="E222" s="41" t="s">
        <v>1726</v>
      </c>
      <c r="F222" s="363" t="s">
        <v>43</v>
      </c>
      <c r="G222" s="358"/>
      <c r="H222" s="399"/>
      <c r="I222" s="360">
        <f t="shared" si="15"/>
        <v>2</v>
      </c>
      <c r="J222" s="361">
        <f t="shared" si="16"/>
        <v>0</v>
      </c>
      <c r="K222" s="362">
        <f t="shared" si="14"/>
        <v>0</v>
      </c>
      <c r="L222" s="162"/>
    </row>
    <row r="223" spans="2:12" ht="30" customHeight="1" x14ac:dyDescent="0.3">
      <c r="B223" s="42" t="str">
        <f t="shared" si="13"/>
        <v>LPT</v>
      </c>
      <c r="C223" s="42">
        <f>IF(ISTEXT(D223),MAX($C$4:$C222)+1,"")</f>
        <v>201</v>
      </c>
      <c r="D223" s="213" t="s">
        <v>10</v>
      </c>
      <c r="E223" s="39" t="s">
        <v>1727</v>
      </c>
      <c r="F223" s="363" t="s">
        <v>43</v>
      </c>
      <c r="G223" s="358"/>
      <c r="H223" s="399"/>
      <c r="I223" s="360">
        <f t="shared" si="15"/>
        <v>2</v>
      </c>
      <c r="J223" s="361">
        <f t="shared" si="16"/>
        <v>0</v>
      </c>
      <c r="K223" s="362">
        <f t="shared" si="14"/>
        <v>0</v>
      </c>
      <c r="L223" s="162"/>
    </row>
    <row r="224" spans="2:12" ht="30" customHeight="1" x14ac:dyDescent="0.3">
      <c r="B224" s="42" t="str">
        <f t="shared" si="13"/>
        <v>LPT</v>
      </c>
      <c r="C224" s="42">
        <f>IF(ISTEXT(D224),MAX($C$4:$C223)+1,"")</f>
        <v>202</v>
      </c>
      <c r="D224" s="213" t="s">
        <v>10</v>
      </c>
      <c r="E224" s="39" t="s">
        <v>1728</v>
      </c>
      <c r="F224" s="363" t="s">
        <v>43</v>
      </c>
      <c r="G224" s="358"/>
      <c r="H224" s="399"/>
      <c r="I224" s="360">
        <f t="shared" si="15"/>
        <v>2</v>
      </c>
      <c r="J224" s="361">
        <f t="shared" si="16"/>
        <v>0</v>
      </c>
      <c r="K224" s="362">
        <f t="shared" si="14"/>
        <v>0</v>
      </c>
      <c r="L224" s="162"/>
    </row>
    <row r="225" spans="2:12" ht="30" customHeight="1" x14ac:dyDescent="0.3">
      <c r="B225" s="42" t="str">
        <f t="shared" si="13"/>
        <v>LPT</v>
      </c>
      <c r="C225" s="42">
        <f>IF(ISTEXT(D225),MAX($C$4:$C224)+1,"")</f>
        <v>203</v>
      </c>
      <c r="D225" s="213" t="s">
        <v>10</v>
      </c>
      <c r="E225" s="39" t="s">
        <v>1729</v>
      </c>
      <c r="F225" s="363" t="s">
        <v>43</v>
      </c>
      <c r="G225" s="358"/>
      <c r="H225" s="399"/>
      <c r="I225" s="360">
        <f t="shared" si="15"/>
        <v>2</v>
      </c>
      <c r="J225" s="361">
        <f t="shared" si="16"/>
        <v>0</v>
      </c>
      <c r="K225" s="362">
        <f t="shared" si="14"/>
        <v>0</v>
      </c>
      <c r="L225" s="162"/>
    </row>
    <row r="226" spans="2:12" ht="27.6" customHeight="1" x14ac:dyDescent="0.3">
      <c r="B226" s="35" t="str">
        <f>IF(C226="","",$B$4)</f>
        <v/>
      </c>
      <c r="C226" s="35" t="str">
        <f>IF(ISTEXT(D226),MAX($C$6:$C225)+1,"")</f>
        <v/>
      </c>
      <c r="D226" s="2"/>
      <c r="E226" s="38" t="s">
        <v>1873</v>
      </c>
      <c r="F226" s="86"/>
      <c r="G226" s="28"/>
      <c r="H226" s="28"/>
      <c r="I226" s="28"/>
      <c r="J226" s="28"/>
      <c r="K226" s="28"/>
      <c r="L226" s="28"/>
    </row>
    <row r="227" spans="2:12" ht="30" customHeight="1" x14ac:dyDescent="0.3">
      <c r="B227" s="42" t="str">
        <f t="shared" si="13"/>
        <v>LPT</v>
      </c>
      <c r="C227" s="42">
        <f>IF(ISTEXT(D227),MAX($C$4:$C225)+1,"")</f>
        <v>204</v>
      </c>
      <c r="D227" s="213" t="s">
        <v>10</v>
      </c>
      <c r="E227" s="41" t="s">
        <v>1874</v>
      </c>
      <c r="F227" s="363" t="s">
        <v>43</v>
      </c>
      <c r="G227" s="358"/>
      <c r="H227" s="399"/>
      <c r="I227" s="360">
        <f t="shared" si="15"/>
        <v>2</v>
      </c>
      <c r="J227" s="361">
        <f t="shared" si="16"/>
        <v>0</v>
      </c>
      <c r="K227" s="362">
        <f t="shared" si="14"/>
        <v>0</v>
      </c>
      <c r="L227" s="162"/>
    </row>
    <row r="228" spans="2:12" ht="30" customHeight="1" x14ac:dyDescent="0.3">
      <c r="B228" s="42" t="str">
        <f t="shared" si="13"/>
        <v>LPT</v>
      </c>
      <c r="C228" s="42">
        <f>IF(ISTEXT(D228),MAX($C$4:$C227)+1,"")</f>
        <v>205</v>
      </c>
      <c r="D228" s="213" t="s">
        <v>10</v>
      </c>
      <c r="E228" s="39" t="s">
        <v>1875</v>
      </c>
      <c r="F228" s="363" t="s">
        <v>43</v>
      </c>
      <c r="G228" s="358"/>
      <c r="H228" s="399"/>
      <c r="I228" s="360">
        <f t="shared" si="15"/>
        <v>2</v>
      </c>
      <c r="J228" s="361">
        <f t="shared" si="16"/>
        <v>0</v>
      </c>
      <c r="K228" s="362">
        <f t="shared" si="14"/>
        <v>0</v>
      </c>
      <c r="L228" s="162"/>
    </row>
    <row r="229" spans="2:12" ht="30" customHeight="1" x14ac:dyDescent="0.3">
      <c r="B229" s="42" t="str">
        <f t="shared" si="13"/>
        <v>LPT</v>
      </c>
      <c r="C229" s="42">
        <f>IF(ISTEXT(D229),MAX($C$4:$C228)+1,"")</f>
        <v>206</v>
      </c>
      <c r="D229" s="213" t="s">
        <v>10</v>
      </c>
      <c r="E229" s="39" t="s">
        <v>1876</v>
      </c>
      <c r="F229" s="363" t="s">
        <v>43</v>
      </c>
      <c r="G229" s="358"/>
      <c r="H229" s="399"/>
      <c r="I229" s="360">
        <f t="shared" si="15"/>
        <v>2</v>
      </c>
      <c r="J229" s="361">
        <f t="shared" si="16"/>
        <v>0</v>
      </c>
      <c r="K229" s="362">
        <f t="shared" si="14"/>
        <v>0</v>
      </c>
      <c r="L229" s="162"/>
    </row>
    <row r="230" spans="2:12" ht="30" customHeight="1" x14ac:dyDescent="0.3">
      <c r="B230" s="42" t="str">
        <f t="shared" si="13"/>
        <v>LPT</v>
      </c>
      <c r="C230" s="42">
        <f>IF(ISTEXT(D230),MAX($C$4:$C229)+1,"")</f>
        <v>207</v>
      </c>
      <c r="D230" s="213" t="s">
        <v>10</v>
      </c>
      <c r="E230" s="45" t="s">
        <v>1877</v>
      </c>
      <c r="F230" s="363" t="s">
        <v>43</v>
      </c>
      <c r="G230" s="358"/>
      <c r="H230" s="399"/>
      <c r="I230" s="360">
        <f t="shared" si="15"/>
        <v>2</v>
      </c>
      <c r="J230" s="361">
        <f t="shared" si="16"/>
        <v>0</v>
      </c>
      <c r="K230" s="362">
        <f t="shared" si="14"/>
        <v>0</v>
      </c>
      <c r="L230" s="162"/>
    </row>
    <row r="231" spans="2:12" ht="30" customHeight="1" x14ac:dyDescent="0.3">
      <c r="B231" s="42" t="str">
        <f t="shared" si="13"/>
        <v>LPT</v>
      </c>
      <c r="C231" s="42">
        <f>IF(ISTEXT(D231),MAX($C$4:$C230)+1,"")</f>
        <v>208</v>
      </c>
      <c r="D231" s="213" t="s">
        <v>10</v>
      </c>
      <c r="E231" s="39" t="s">
        <v>1878</v>
      </c>
      <c r="F231" s="363" t="s">
        <v>43</v>
      </c>
      <c r="G231" s="358"/>
      <c r="H231" s="399"/>
      <c r="I231" s="360">
        <f t="shared" si="15"/>
        <v>2</v>
      </c>
      <c r="J231" s="361">
        <f t="shared" si="16"/>
        <v>0</v>
      </c>
      <c r="K231" s="362">
        <f t="shared" si="14"/>
        <v>0</v>
      </c>
      <c r="L231" s="162"/>
    </row>
    <row r="232" spans="2:12" ht="8.6999999999999993" customHeight="1" x14ac:dyDescent="0.3"/>
  </sheetData>
  <sheetProtection algorithmName="SHA-512" hashValue="Fl5UKMCyxTZ5P7gskyAcqaEZ06GZbyFxkLDukwOGZcPVAKq6wfkUtCUgZ77iHkBt090b141qlZa71AZDpjrbBg==" saltValue="MHZ0o+jdR86pMpx61YbtyQ==" spinCount="100000" sheet="1" selectLockedCells="1"/>
  <conditionalFormatting sqref="D4:D14">
    <cfRule type="cellIs" dxfId="92" priority="7" operator="equal">
      <formula>"Important"</formula>
    </cfRule>
    <cfRule type="cellIs" dxfId="91" priority="8" operator="equal">
      <formula>"Crucial"</formula>
    </cfRule>
    <cfRule type="cellIs" dxfId="90" priority="9" operator="equal">
      <formula>"N/A"</formula>
    </cfRule>
  </conditionalFormatting>
  <conditionalFormatting sqref="D16:D48 D50:D53 D55:D62 D64:D70 D72:D80 D82:D96 D98:D103 D105:D108 D110:D123 D125:D134 D136:D141 D143:D146 D148:D157 D159:D166 D168:D181 D183:D187 D189:D198">
    <cfRule type="cellIs" dxfId="89" priority="1" operator="equal">
      <formula>"Important"</formula>
    </cfRule>
    <cfRule type="cellIs" dxfId="88" priority="2" operator="equal">
      <formula>"Crucial"</formula>
    </cfRule>
    <cfRule type="cellIs" dxfId="87" priority="3" operator="equal">
      <formula>"N/A"</formula>
    </cfRule>
  </conditionalFormatting>
  <conditionalFormatting sqref="D200:D220 D222:D225 D227:D231">
    <cfRule type="cellIs" dxfId="86" priority="13" operator="equal">
      <formula>"Important"</formula>
    </cfRule>
    <cfRule type="cellIs" dxfId="85" priority="14" operator="equal">
      <formula>"Crucial"</formula>
    </cfRule>
    <cfRule type="cellIs" dxfId="84" priority="15" operator="equal">
      <formula>"N/A"</formula>
    </cfRule>
  </conditionalFormatting>
  <conditionalFormatting sqref="F4:F231">
    <cfRule type="cellIs" dxfId="83" priority="16" operator="equal">
      <formula>"Function Not Available"</formula>
    </cfRule>
    <cfRule type="cellIs" dxfId="82" priority="17" operator="equal">
      <formula>"Function Available"</formula>
    </cfRule>
    <cfRule type="cellIs" dxfId="81" priority="18" operator="equal">
      <formula>"Exception"</formula>
    </cfRule>
  </conditionalFormatting>
  <dataValidations count="3">
    <dataValidation type="list" allowBlank="1" showInputMessage="1" showErrorMessage="1" errorTitle="Invalid specification type" error="Please enter a Specification type from the drop-down list." sqref="F6:F14 F16:F48 F50:F53 F55:F62 F64:F70 F72:F80 F82:F96 F98:F103 F105:F108 F110:F123 F125:F134 F136:F141 F143:F146 F148:F157 F159:F166 F168:F181 F183:F187 F189:F198 F200:F220 F222:F225 F227:F231" xr:uid="{00000000-0002-0000-2000-000000000000}">
      <formula1>AvailabilityType</formula1>
    </dataValidation>
    <dataValidation type="list" allowBlank="1" showInputMessage="1" showErrorMessage="1" sqref="D4:D14 D16:D48 D50:D53 D55:D62 D64:D70 D72:D80 D82:D96 D98:D103 D105:D108 D110:D123 D125:D134 D136:D141 D143:D146 D148:D157 D159:D166 D168:D181 D183:D187 D189:D198 D200:D220 D222:D225 D227:D231" xr:uid="{E0F0BB88-6186-46ED-B398-D22273A04FD6}">
      <formula1>SpecType</formula1>
    </dataValidation>
    <dataValidation type="list" allowBlank="1" showInputMessage="1" showErrorMessage="1" sqref="F4:F5" xr:uid="{00000000-0002-0000-20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5">
    <tabColor rgb="FFFFCC00"/>
  </sheetPr>
  <dimension ref="A1:M158"/>
  <sheetViews>
    <sheetView showGridLines="0" zoomScale="90" zoomScaleNormal="90" zoomScalePageLayoutView="70" workbookViewId="0">
      <selection activeCell="F4" sqref="F4"/>
    </sheetView>
  </sheetViews>
  <sheetFormatPr defaultColWidth="0" defaultRowHeight="14.4" zeroHeight="1" x14ac:dyDescent="0.3"/>
  <cols>
    <col min="1" max="1" width="0.7773437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2" customWidth="1"/>
    <col min="14" max="16384" width="9.21875" hidden="1"/>
  </cols>
  <sheetData>
    <row r="1" spans="2:12" ht="3" customHeight="1" x14ac:dyDescent="0.3"/>
    <row r="2" spans="2:12" s="24" customFormat="1" ht="129" customHeight="1" thickBot="1" x14ac:dyDescent="0.3">
      <c r="B2" s="147" t="s">
        <v>44</v>
      </c>
      <c r="C2" s="148" t="s">
        <v>45</v>
      </c>
      <c r="D2" s="148" t="s">
        <v>46</v>
      </c>
      <c r="E2" s="148" t="s">
        <v>1879</v>
      </c>
      <c r="F2" s="148" t="s">
        <v>42</v>
      </c>
      <c r="G2" s="149" t="s">
        <v>48</v>
      </c>
      <c r="H2" s="149" t="s">
        <v>49</v>
      </c>
      <c r="I2" s="150" t="s">
        <v>50</v>
      </c>
      <c r="J2" s="150" t="s">
        <v>51</v>
      </c>
      <c r="K2" s="151" t="s">
        <v>14</v>
      </c>
      <c r="L2" s="152" t="s">
        <v>52</v>
      </c>
    </row>
    <row r="3" spans="2:12" ht="16.2" customHeight="1" thickBot="1" x14ac:dyDescent="0.35">
      <c r="B3" s="7" t="s">
        <v>1880</v>
      </c>
      <c r="C3" s="7"/>
      <c r="D3" s="7"/>
      <c r="E3" s="7"/>
      <c r="F3" s="7"/>
      <c r="G3" s="30" t="s">
        <v>54</v>
      </c>
      <c r="H3" s="6">
        <f>COUNTA(D4:D439)</f>
        <v>136</v>
      </c>
      <c r="I3" s="19"/>
      <c r="J3" s="20" t="s">
        <v>55</v>
      </c>
      <c r="K3" s="21">
        <f>SUM(K4:K439)</f>
        <v>0</v>
      </c>
      <c r="L3" s="7"/>
    </row>
    <row r="4" spans="2:12" ht="30" customHeight="1" x14ac:dyDescent="0.3">
      <c r="B4" s="33" t="s">
        <v>1881</v>
      </c>
      <c r="C4" s="1">
        <v>1</v>
      </c>
      <c r="D4" s="192" t="s">
        <v>9</v>
      </c>
      <c r="E4" s="201" t="s">
        <v>1882</v>
      </c>
      <c r="F4" s="357" t="s">
        <v>43</v>
      </c>
      <c r="G4" s="358" t="s">
        <v>58</v>
      </c>
      <c r="H4" s="359">
        <f>COUNTIF(F4:F439,"Select from Drop Down")</f>
        <v>136</v>
      </c>
      <c r="I4" s="360">
        <f>VLOOKUP($D4,SpecData,2,FALSE)</f>
        <v>3</v>
      </c>
      <c r="J4" s="361">
        <f>VLOOKUP($F4,AvailabilityData,2,FALSE)</f>
        <v>0</v>
      </c>
      <c r="K4" s="362">
        <f t="shared" ref="K4:K9" si="0">I4*J4</f>
        <v>0</v>
      </c>
      <c r="L4" s="162"/>
    </row>
    <row r="5" spans="2:12" ht="30" customHeight="1" x14ac:dyDescent="0.3">
      <c r="B5" s="33" t="str">
        <f>IF(C5="","",$B$4)</f>
        <v>LProp</v>
      </c>
      <c r="C5" s="1">
        <f>IF(ISTEXT(D5),MAX($C$4:$C4)+1,"")</f>
        <v>2</v>
      </c>
      <c r="D5" s="192" t="s">
        <v>9</v>
      </c>
      <c r="E5" s="201" t="s">
        <v>1883</v>
      </c>
      <c r="F5" s="357" t="s">
        <v>43</v>
      </c>
      <c r="G5" s="358" t="s">
        <v>60</v>
      </c>
      <c r="H5" s="359">
        <f>COUNTIF(F4:F439,"Function Available")</f>
        <v>0</v>
      </c>
      <c r="I5" s="360">
        <f>VLOOKUP($D5,SpecData,2,FALSE)</f>
        <v>3</v>
      </c>
      <c r="J5" s="361">
        <f>VLOOKUP($F5,AvailabilityData,2,FALSE)</f>
        <v>0</v>
      </c>
      <c r="K5" s="362">
        <f t="shared" si="0"/>
        <v>0</v>
      </c>
      <c r="L5" s="162"/>
    </row>
    <row r="6" spans="2:12" ht="30" customHeight="1" x14ac:dyDescent="0.3">
      <c r="B6" s="33" t="str">
        <f>IF(C6="","",$B$4)</f>
        <v>LProp</v>
      </c>
      <c r="C6" s="1">
        <f>IF(ISTEXT(D6),MAX($C$4:$C5)+1,"")</f>
        <v>3</v>
      </c>
      <c r="D6" s="192" t="s">
        <v>9</v>
      </c>
      <c r="E6" s="201" t="s">
        <v>1884</v>
      </c>
      <c r="F6" s="357" t="s">
        <v>43</v>
      </c>
      <c r="G6" s="358" t="s">
        <v>63</v>
      </c>
      <c r="H6" s="365">
        <f>COUNTIF(F4:F439,"Function Not Available")</f>
        <v>0</v>
      </c>
      <c r="I6" s="360">
        <f t="shared" ref="I6:I81" si="1">VLOOKUP($D6,SpecData,2,FALSE)</f>
        <v>3</v>
      </c>
      <c r="J6" s="361">
        <f t="shared" ref="J6:J81" si="2">VLOOKUP($F6,AvailabilityData,2,FALSE)</f>
        <v>0</v>
      </c>
      <c r="K6" s="388">
        <f t="shared" si="0"/>
        <v>0</v>
      </c>
      <c r="L6" s="162"/>
    </row>
    <row r="7" spans="2:12" ht="30" customHeight="1" x14ac:dyDescent="0.3">
      <c r="B7" s="33" t="str">
        <f>IF(C7="","",$B$4)</f>
        <v>LProp</v>
      </c>
      <c r="C7" s="1">
        <f>IF(ISTEXT(D7),MAX($C$4:$C6)+1,"")</f>
        <v>4</v>
      </c>
      <c r="D7" s="192" t="s">
        <v>9</v>
      </c>
      <c r="E7" s="40" t="s">
        <v>1885</v>
      </c>
      <c r="F7" s="357" t="s">
        <v>43</v>
      </c>
      <c r="G7" s="358" t="s">
        <v>65</v>
      </c>
      <c r="H7" s="365">
        <f>COUNTIF(F4:F439,"Exception")</f>
        <v>0</v>
      </c>
      <c r="I7" s="360">
        <f t="shared" si="1"/>
        <v>3</v>
      </c>
      <c r="J7" s="361">
        <f t="shared" si="2"/>
        <v>0</v>
      </c>
      <c r="K7" s="362">
        <f t="shared" si="0"/>
        <v>0</v>
      </c>
      <c r="L7" s="162"/>
    </row>
    <row r="8" spans="2:12" ht="55.2" x14ac:dyDescent="0.3">
      <c r="B8" s="33" t="str">
        <f>IF(C8="","",$B$4)</f>
        <v>LProp</v>
      </c>
      <c r="C8" s="1">
        <f>IF(ISTEXT(D8),MAX($C$4:$C7)+1,"")</f>
        <v>5</v>
      </c>
      <c r="D8" s="192" t="s">
        <v>9</v>
      </c>
      <c r="E8" s="40" t="s">
        <v>1886</v>
      </c>
      <c r="F8" s="357" t="s">
        <v>43</v>
      </c>
      <c r="G8" s="358" t="s">
        <v>67</v>
      </c>
      <c r="H8" s="366">
        <f>COUNTIFS(D:D,"=Crucial",F:F,"=Select From Drop Down")</f>
        <v>100</v>
      </c>
      <c r="I8" s="360">
        <f t="shared" si="1"/>
        <v>3</v>
      </c>
      <c r="J8" s="361">
        <f t="shared" si="2"/>
        <v>0</v>
      </c>
      <c r="K8" s="388">
        <f t="shared" si="0"/>
        <v>0</v>
      </c>
      <c r="L8" s="162"/>
    </row>
    <row r="9" spans="2:12" ht="30" customHeight="1" x14ac:dyDescent="0.3">
      <c r="B9" s="33" t="str">
        <f>IF(C9="","",$B$4)</f>
        <v>LProp</v>
      </c>
      <c r="C9" s="1">
        <f>IF(ISTEXT(D9),MAX($C$4:$C8)+1,"")</f>
        <v>6</v>
      </c>
      <c r="D9" s="192" t="s">
        <v>9</v>
      </c>
      <c r="E9" s="252" t="s">
        <v>1887</v>
      </c>
      <c r="F9" s="357" t="s">
        <v>43</v>
      </c>
      <c r="G9" s="358" t="s">
        <v>69</v>
      </c>
      <c r="H9" s="366">
        <f>COUNTIFS(D:D,"=Crucial",F:F,"=Function Available")</f>
        <v>0</v>
      </c>
      <c r="I9" s="360">
        <f t="shared" si="1"/>
        <v>3</v>
      </c>
      <c r="J9" s="361">
        <f t="shared" si="2"/>
        <v>0</v>
      </c>
      <c r="K9" s="393">
        <f t="shared" si="0"/>
        <v>0</v>
      </c>
      <c r="L9" s="162"/>
    </row>
    <row r="10" spans="2:12" ht="41.4" x14ac:dyDescent="0.3">
      <c r="B10" s="33" t="str">
        <f t="shared" ref="B10:B21" si="3">IF(C10="","",$B$4)</f>
        <v>LProp</v>
      </c>
      <c r="C10" s="1">
        <f>IF(ISTEXT(D10),MAX($C$4:$C9)+1,"")</f>
        <v>7</v>
      </c>
      <c r="D10" s="192" t="s">
        <v>9</v>
      </c>
      <c r="E10" s="65" t="s">
        <v>1888</v>
      </c>
      <c r="F10" s="357" t="s">
        <v>43</v>
      </c>
      <c r="G10" s="428" t="s">
        <v>71</v>
      </c>
      <c r="H10" s="399">
        <f>COUNTIFS(D:D,"=Crucial",F:F,"=Function Not Available")</f>
        <v>0</v>
      </c>
      <c r="I10" s="360">
        <f t="shared" si="1"/>
        <v>3</v>
      </c>
      <c r="J10" s="361">
        <f t="shared" si="2"/>
        <v>0</v>
      </c>
      <c r="K10" s="388">
        <f t="shared" ref="K10:K21" si="4">I10*J10</f>
        <v>0</v>
      </c>
      <c r="L10" s="162"/>
    </row>
    <row r="11" spans="2:12" ht="30" customHeight="1" x14ac:dyDescent="0.3">
      <c r="B11" s="33" t="str">
        <f t="shared" si="3"/>
        <v>LProp</v>
      </c>
      <c r="C11" s="1">
        <f>IF(ISTEXT(D11),MAX($C$4:$C10)+1,"")</f>
        <v>8</v>
      </c>
      <c r="D11" s="192" t="s">
        <v>9</v>
      </c>
      <c r="E11" s="65" t="s">
        <v>1311</v>
      </c>
      <c r="F11" s="357" t="s">
        <v>43</v>
      </c>
      <c r="G11" s="428" t="s">
        <v>73</v>
      </c>
      <c r="H11" s="399">
        <f>COUNTIFS(D:D,"=Crucial",F:F,"=Exception")</f>
        <v>0</v>
      </c>
      <c r="I11" s="360">
        <f t="shared" si="1"/>
        <v>3</v>
      </c>
      <c r="J11" s="361">
        <f t="shared" si="2"/>
        <v>0</v>
      </c>
      <c r="K11" s="388">
        <f t="shared" si="4"/>
        <v>0</v>
      </c>
      <c r="L11" s="162"/>
    </row>
    <row r="12" spans="2:12" ht="30" customHeight="1" x14ac:dyDescent="0.3">
      <c r="B12" s="35" t="str">
        <f t="shared" si="3"/>
        <v/>
      </c>
      <c r="C12" s="35" t="str">
        <f>IF(ISTEXT(D12),MAX($C$6:$C11)+1,"")</f>
        <v/>
      </c>
      <c r="D12" s="2"/>
      <c r="E12" s="38" t="s">
        <v>1889</v>
      </c>
      <c r="F12" s="86"/>
      <c r="G12" s="28"/>
      <c r="H12" s="28"/>
      <c r="I12" s="28"/>
      <c r="J12" s="28"/>
      <c r="K12" s="28"/>
      <c r="L12" s="28"/>
    </row>
    <row r="13" spans="2:12" ht="30" customHeight="1" x14ac:dyDescent="0.3">
      <c r="B13" s="33" t="str">
        <f t="shared" si="3"/>
        <v>LProp</v>
      </c>
      <c r="C13" s="1">
        <f>IF(ISTEXT(D13),MAX($C$4:$C11)+1,"")</f>
        <v>9</v>
      </c>
      <c r="D13" s="192" t="s">
        <v>9</v>
      </c>
      <c r="E13" s="41" t="s">
        <v>1890</v>
      </c>
      <c r="F13" s="357" t="s">
        <v>43</v>
      </c>
      <c r="G13" s="428" t="s">
        <v>75</v>
      </c>
      <c r="H13" s="399">
        <f>COUNTIFS(D:D,"=Important",F:F,"=Select From Drop Down")</f>
        <v>35</v>
      </c>
      <c r="I13" s="360">
        <f t="shared" si="1"/>
        <v>3</v>
      </c>
      <c r="J13" s="361">
        <f t="shared" si="2"/>
        <v>0</v>
      </c>
      <c r="K13" s="388">
        <f t="shared" si="4"/>
        <v>0</v>
      </c>
      <c r="L13" s="162"/>
    </row>
    <row r="14" spans="2:12" ht="30" customHeight="1" x14ac:dyDescent="0.3">
      <c r="B14" s="33" t="str">
        <f t="shared" si="3"/>
        <v>LProp</v>
      </c>
      <c r="C14" s="1">
        <f>IF(ISTEXT(D14),MAX($C$4:$C13)+1,"")</f>
        <v>10</v>
      </c>
      <c r="D14" s="192" t="s">
        <v>9</v>
      </c>
      <c r="E14" s="39" t="s">
        <v>1891</v>
      </c>
      <c r="F14" s="357" t="s">
        <v>43</v>
      </c>
      <c r="G14" s="428" t="s">
        <v>77</v>
      </c>
      <c r="H14" s="399">
        <f>COUNTIFS(D:D,"=Important",F:F,"=Function Available")</f>
        <v>0</v>
      </c>
      <c r="I14" s="360">
        <f t="shared" si="1"/>
        <v>3</v>
      </c>
      <c r="J14" s="361">
        <f t="shared" si="2"/>
        <v>0</v>
      </c>
      <c r="K14" s="388">
        <f t="shared" si="4"/>
        <v>0</v>
      </c>
      <c r="L14" s="162"/>
    </row>
    <row r="15" spans="2:12" ht="30" customHeight="1" x14ac:dyDescent="0.3">
      <c r="B15" s="33" t="str">
        <f t="shared" si="3"/>
        <v>LProp</v>
      </c>
      <c r="C15" s="1">
        <f>IF(ISTEXT(D15),MAX($C$4:$C14)+1,"")</f>
        <v>11</v>
      </c>
      <c r="D15" s="192" t="s">
        <v>9</v>
      </c>
      <c r="E15" s="39" t="s">
        <v>1892</v>
      </c>
      <c r="F15" s="357" t="s">
        <v>43</v>
      </c>
      <c r="G15" s="428" t="s">
        <v>80</v>
      </c>
      <c r="H15" s="399">
        <f>COUNTIFS(D:D,"=Important",F:F,"=Function Not Available")</f>
        <v>0</v>
      </c>
      <c r="I15" s="360">
        <f t="shared" si="1"/>
        <v>3</v>
      </c>
      <c r="J15" s="361">
        <f t="shared" si="2"/>
        <v>0</v>
      </c>
      <c r="K15" s="388">
        <f t="shared" si="4"/>
        <v>0</v>
      </c>
      <c r="L15" s="162"/>
    </row>
    <row r="16" spans="2:12" ht="30" customHeight="1" x14ac:dyDescent="0.3">
      <c r="B16" s="33" t="str">
        <f t="shared" si="3"/>
        <v>LProp</v>
      </c>
      <c r="C16" s="1">
        <f>IF(ISTEXT(D16),MAX($C$4:$C15)+1,"")</f>
        <v>12</v>
      </c>
      <c r="D16" s="192" t="s">
        <v>9</v>
      </c>
      <c r="E16" s="39" t="s">
        <v>1893</v>
      </c>
      <c r="F16" s="357" t="s">
        <v>43</v>
      </c>
      <c r="G16" s="428" t="s">
        <v>82</v>
      </c>
      <c r="H16" s="399">
        <f>COUNTIFS(D:D,"=Important",F:F,"=Exception")</f>
        <v>0</v>
      </c>
      <c r="I16" s="360">
        <f t="shared" si="1"/>
        <v>3</v>
      </c>
      <c r="J16" s="361">
        <f t="shared" si="2"/>
        <v>0</v>
      </c>
      <c r="K16" s="388">
        <f t="shared" si="4"/>
        <v>0</v>
      </c>
      <c r="L16" s="162"/>
    </row>
    <row r="17" spans="2:12" ht="30" customHeight="1" x14ac:dyDescent="0.3">
      <c r="B17" s="33" t="str">
        <f t="shared" si="3"/>
        <v>LProp</v>
      </c>
      <c r="C17" s="1">
        <f>IF(ISTEXT(D17),MAX($C$4:$C16)+1,"")</f>
        <v>13</v>
      </c>
      <c r="D17" s="192" t="s">
        <v>9</v>
      </c>
      <c r="E17" s="39" t="s">
        <v>1894</v>
      </c>
      <c r="F17" s="357" t="s">
        <v>43</v>
      </c>
      <c r="G17" s="428" t="s">
        <v>84</v>
      </c>
      <c r="H17" s="399">
        <f>COUNTIFS(D:D,"=Minimal",F:F,"=Select From Drop Down")</f>
        <v>1</v>
      </c>
      <c r="I17" s="360">
        <f t="shared" si="1"/>
        <v>3</v>
      </c>
      <c r="J17" s="361">
        <f t="shared" si="2"/>
        <v>0</v>
      </c>
      <c r="K17" s="388">
        <f t="shared" si="4"/>
        <v>0</v>
      </c>
      <c r="L17" s="162"/>
    </row>
    <row r="18" spans="2:12" ht="30" customHeight="1" x14ac:dyDescent="0.3">
      <c r="B18" s="33" t="str">
        <f t="shared" si="3"/>
        <v>LProp</v>
      </c>
      <c r="C18" s="1">
        <f>IF(ISTEXT(D18),MAX($C$4:$C17)+1,"")</f>
        <v>14</v>
      </c>
      <c r="D18" s="192" t="s">
        <v>9</v>
      </c>
      <c r="E18" s="39" t="s">
        <v>1895</v>
      </c>
      <c r="F18" s="357" t="s">
        <v>43</v>
      </c>
      <c r="G18" s="428" t="s">
        <v>86</v>
      </c>
      <c r="H18" s="399">
        <f>COUNTIFS(D:D,"=Minimal",F:F,"=Function Available")</f>
        <v>0</v>
      </c>
      <c r="I18" s="360">
        <f t="shared" si="1"/>
        <v>3</v>
      </c>
      <c r="J18" s="361">
        <f t="shared" si="2"/>
        <v>0</v>
      </c>
      <c r="K18" s="388">
        <f t="shared" si="4"/>
        <v>0</v>
      </c>
      <c r="L18" s="162"/>
    </row>
    <row r="19" spans="2:12" ht="30" customHeight="1" x14ac:dyDescent="0.3">
      <c r="B19" s="33" t="str">
        <f t="shared" si="3"/>
        <v>LProp</v>
      </c>
      <c r="C19" s="1">
        <f>IF(ISTEXT(D19),MAX($C$4:$C18)+1,"")</f>
        <v>15</v>
      </c>
      <c r="D19" s="192" t="s">
        <v>9</v>
      </c>
      <c r="E19" s="39" t="s">
        <v>1896</v>
      </c>
      <c r="F19" s="357" t="s">
        <v>43</v>
      </c>
      <c r="G19" s="428" t="s">
        <v>87</v>
      </c>
      <c r="H19" s="399">
        <f>COUNTIFS(D:D,"=Minimal",F:F,"=Function Not Available")</f>
        <v>0</v>
      </c>
      <c r="I19" s="360">
        <f t="shared" si="1"/>
        <v>3</v>
      </c>
      <c r="J19" s="361">
        <f t="shared" si="2"/>
        <v>0</v>
      </c>
      <c r="K19" s="388">
        <f t="shared" si="4"/>
        <v>0</v>
      </c>
      <c r="L19" s="162"/>
    </row>
    <row r="20" spans="2:12" ht="30" customHeight="1" x14ac:dyDescent="0.3">
      <c r="B20" s="33" t="str">
        <f t="shared" si="3"/>
        <v>LProp</v>
      </c>
      <c r="C20" s="1">
        <f>IF(ISTEXT(D20),MAX($C$4:$C19)+1,"")</f>
        <v>16</v>
      </c>
      <c r="D20" s="192" t="s">
        <v>9</v>
      </c>
      <c r="E20" s="39" t="s">
        <v>1897</v>
      </c>
      <c r="F20" s="357" t="s">
        <v>43</v>
      </c>
      <c r="G20" s="428" t="s">
        <v>88</v>
      </c>
      <c r="H20" s="399">
        <f>COUNTIFS(D:D,"=Minimal",F:F,"=Exception")</f>
        <v>0</v>
      </c>
      <c r="I20" s="360">
        <f t="shared" si="1"/>
        <v>3</v>
      </c>
      <c r="J20" s="361">
        <f t="shared" si="2"/>
        <v>0</v>
      </c>
      <c r="K20" s="388">
        <f t="shared" si="4"/>
        <v>0</v>
      </c>
      <c r="L20" s="162"/>
    </row>
    <row r="21" spans="2:12" ht="30" customHeight="1" x14ac:dyDescent="0.3">
      <c r="B21" s="33" t="str">
        <f t="shared" si="3"/>
        <v>LProp</v>
      </c>
      <c r="C21" s="1">
        <f>IF(ISTEXT(D21),MAX($C$4:$C20)+1,"")</f>
        <v>17</v>
      </c>
      <c r="D21" s="192" t="s">
        <v>9</v>
      </c>
      <c r="E21" s="39" t="s">
        <v>1898</v>
      </c>
      <c r="F21" s="357" t="s">
        <v>43</v>
      </c>
      <c r="G21" s="428"/>
      <c r="H21" s="399"/>
      <c r="I21" s="360">
        <f t="shared" si="1"/>
        <v>3</v>
      </c>
      <c r="J21" s="361">
        <f t="shared" si="2"/>
        <v>0</v>
      </c>
      <c r="K21" s="388">
        <f t="shared" si="4"/>
        <v>0</v>
      </c>
      <c r="L21" s="162"/>
    </row>
    <row r="22" spans="2:12" ht="30" customHeight="1" x14ac:dyDescent="0.3">
      <c r="B22" s="33" t="str">
        <f t="shared" ref="B22:B99" si="5">IF(C22="","",$B$4)</f>
        <v>LProp</v>
      </c>
      <c r="C22" s="1">
        <f>IF(ISTEXT(D22),MAX($C$4:$C21)+1,"")</f>
        <v>18</v>
      </c>
      <c r="D22" s="192" t="s">
        <v>9</v>
      </c>
      <c r="E22" s="39" t="s">
        <v>1732</v>
      </c>
      <c r="F22" s="357" t="s">
        <v>43</v>
      </c>
      <c r="G22" s="428"/>
      <c r="H22" s="399"/>
      <c r="I22" s="360">
        <f t="shared" si="1"/>
        <v>3</v>
      </c>
      <c r="J22" s="361">
        <f t="shared" si="2"/>
        <v>0</v>
      </c>
      <c r="K22" s="388">
        <f t="shared" ref="K22:K99" si="6">I22*J22</f>
        <v>0</v>
      </c>
      <c r="L22" s="162"/>
    </row>
    <row r="23" spans="2:12" ht="30" customHeight="1" x14ac:dyDescent="0.3">
      <c r="B23" s="33" t="str">
        <f t="shared" si="5"/>
        <v>LProp</v>
      </c>
      <c r="C23" s="1">
        <f>IF(ISTEXT(D23),MAX($C$4:$C22)+1,"")</f>
        <v>19</v>
      </c>
      <c r="D23" s="192" t="s">
        <v>9</v>
      </c>
      <c r="E23" s="39" t="s">
        <v>2493</v>
      </c>
      <c r="F23" s="357" t="s">
        <v>43</v>
      </c>
      <c r="G23" s="428"/>
      <c r="H23" s="399"/>
      <c r="I23" s="360">
        <f t="shared" si="1"/>
        <v>3</v>
      </c>
      <c r="J23" s="361">
        <f t="shared" si="2"/>
        <v>0</v>
      </c>
      <c r="K23" s="388">
        <f t="shared" si="6"/>
        <v>0</v>
      </c>
      <c r="L23" s="162"/>
    </row>
    <row r="24" spans="2:12" ht="30" customHeight="1" x14ac:dyDescent="0.3">
      <c r="B24" s="33" t="str">
        <f t="shared" si="5"/>
        <v>LProp</v>
      </c>
      <c r="C24" s="1">
        <f>IF(ISTEXT(D24),MAX($C$4:$C23)+1,"")</f>
        <v>20</v>
      </c>
      <c r="D24" s="192" t="s">
        <v>9</v>
      </c>
      <c r="E24" s="39" t="s">
        <v>1331</v>
      </c>
      <c r="F24" s="357" t="s">
        <v>43</v>
      </c>
      <c r="G24" s="428"/>
      <c r="H24" s="399"/>
      <c r="I24" s="360">
        <f t="shared" si="1"/>
        <v>3</v>
      </c>
      <c r="J24" s="361">
        <f t="shared" si="2"/>
        <v>0</v>
      </c>
      <c r="K24" s="388">
        <f t="shared" si="6"/>
        <v>0</v>
      </c>
      <c r="L24" s="162"/>
    </row>
    <row r="25" spans="2:12" ht="30" customHeight="1" x14ac:dyDescent="0.3">
      <c r="B25" s="33" t="str">
        <f t="shared" si="5"/>
        <v>LProp</v>
      </c>
      <c r="C25" s="1">
        <f>IF(ISTEXT(D25),MAX($C$4:$C24)+1,"")</f>
        <v>21</v>
      </c>
      <c r="D25" s="192" t="s">
        <v>9</v>
      </c>
      <c r="E25" s="39" t="s">
        <v>1899</v>
      </c>
      <c r="F25" s="357" t="s">
        <v>43</v>
      </c>
      <c r="G25" s="428"/>
      <c r="H25" s="399"/>
      <c r="I25" s="360">
        <f t="shared" si="1"/>
        <v>3</v>
      </c>
      <c r="J25" s="361">
        <f t="shared" si="2"/>
        <v>0</v>
      </c>
      <c r="K25" s="388">
        <f t="shared" si="6"/>
        <v>0</v>
      </c>
      <c r="L25" s="162"/>
    </row>
    <row r="26" spans="2:12" ht="30" customHeight="1" x14ac:dyDescent="0.3">
      <c r="B26" s="33" t="str">
        <f t="shared" si="5"/>
        <v>LProp</v>
      </c>
      <c r="C26" s="1">
        <f>IF(ISTEXT(D26),MAX($C$4:$C25)+1,"")</f>
        <v>22</v>
      </c>
      <c r="D26" s="192" t="s">
        <v>9</v>
      </c>
      <c r="E26" s="39" t="s">
        <v>1900</v>
      </c>
      <c r="F26" s="357" t="s">
        <v>43</v>
      </c>
      <c r="G26" s="428"/>
      <c r="H26" s="399"/>
      <c r="I26" s="360">
        <f t="shared" si="1"/>
        <v>3</v>
      </c>
      <c r="J26" s="361">
        <f t="shared" si="2"/>
        <v>0</v>
      </c>
      <c r="K26" s="388">
        <f t="shared" si="6"/>
        <v>0</v>
      </c>
      <c r="L26" s="162"/>
    </row>
    <row r="27" spans="2:12" ht="30" customHeight="1" x14ac:dyDescent="0.3">
      <c r="B27" s="33" t="str">
        <f t="shared" si="5"/>
        <v>LProp</v>
      </c>
      <c r="C27" s="1">
        <f>IF(ISTEXT(D27),MAX($C$4:$C26)+1,"")</f>
        <v>23</v>
      </c>
      <c r="D27" s="192" t="s">
        <v>9</v>
      </c>
      <c r="E27" s="39" t="s">
        <v>1901</v>
      </c>
      <c r="F27" s="357" t="s">
        <v>43</v>
      </c>
      <c r="G27" s="428"/>
      <c r="H27" s="399"/>
      <c r="I27" s="360">
        <f t="shared" si="1"/>
        <v>3</v>
      </c>
      <c r="J27" s="361">
        <f t="shared" si="2"/>
        <v>0</v>
      </c>
      <c r="K27" s="388">
        <f t="shared" si="6"/>
        <v>0</v>
      </c>
      <c r="L27" s="162"/>
    </row>
    <row r="28" spans="2:12" ht="30" customHeight="1" x14ac:dyDescent="0.3">
      <c r="B28" s="33" t="str">
        <f t="shared" si="5"/>
        <v>LProp</v>
      </c>
      <c r="C28" s="1">
        <f>IF(ISTEXT(D28),MAX($C$4:$C27)+1,"")</f>
        <v>24</v>
      </c>
      <c r="D28" s="192" t="s">
        <v>9</v>
      </c>
      <c r="E28" s="39" t="s">
        <v>1902</v>
      </c>
      <c r="F28" s="357" t="s">
        <v>43</v>
      </c>
      <c r="G28" s="428"/>
      <c r="H28" s="399"/>
      <c r="I28" s="360">
        <f t="shared" si="1"/>
        <v>3</v>
      </c>
      <c r="J28" s="361">
        <f t="shared" si="2"/>
        <v>0</v>
      </c>
      <c r="K28" s="388">
        <f t="shared" si="6"/>
        <v>0</v>
      </c>
      <c r="L28" s="162"/>
    </row>
    <row r="29" spans="2:12" ht="30" customHeight="1" x14ac:dyDescent="0.3">
      <c r="B29" s="33" t="str">
        <f t="shared" si="5"/>
        <v>LProp</v>
      </c>
      <c r="C29" s="1">
        <f>IF(ISTEXT(D29),MAX($C$4:$C28)+1,"")</f>
        <v>25</v>
      </c>
      <c r="D29" s="192" t="s">
        <v>9</v>
      </c>
      <c r="E29" s="39" t="s">
        <v>1903</v>
      </c>
      <c r="F29" s="357" t="s">
        <v>43</v>
      </c>
      <c r="G29" s="428"/>
      <c r="H29" s="399"/>
      <c r="I29" s="360">
        <f t="shared" si="1"/>
        <v>3</v>
      </c>
      <c r="J29" s="361">
        <f t="shared" si="2"/>
        <v>0</v>
      </c>
      <c r="K29" s="388">
        <f t="shared" si="6"/>
        <v>0</v>
      </c>
      <c r="L29" s="162"/>
    </row>
    <row r="30" spans="2:12" ht="30" customHeight="1" x14ac:dyDescent="0.3">
      <c r="B30" s="33" t="str">
        <f t="shared" si="5"/>
        <v>LProp</v>
      </c>
      <c r="C30" s="1">
        <f>IF(ISTEXT(D30),MAX($C$4:$C29)+1,"")</f>
        <v>26</v>
      </c>
      <c r="D30" s="192" t="s">
        <v>9</v>
      </c>
      <c r="E30" s="39" t="s">
        <v>1904</v>
      </c>
      <c r="F30" s="357" t="s">
        <v>43</v>
      </c>
      <c r="G30" s="428"/>
      <c r="H30" s="399"/>
      <c r="I30" s="360">
        <f t="shared" si="1"/>
        <v>3</v>
      </c>
      <c r="J30" s="361">
        <f t="shared" si="2"/>
        <v>0</v>
      </c>
      <c r="K30" s="388">
        <f t="shared" si="6"/>
        <v>0</v>
      </c>
      <c r="L30" s="162"/>
    </row>
    <row r="31" spans="2:12" ht="30" customHeight="1" x14ac:dyDescent="0.3">
      <c r="B31" s="33" t="str">
        <f t="shared" si="5"/>
        <v>LProp</v>
      </c>
      <c r="C31" s="1">
        <f>IF(ISTEXT(D31),MAX($C$4:$C30)+1,"")</f>
        <v>27</v>
      </c>
      <c r="D31" s="192" t="s">
        <v>9</v>
      </c>
      <c r="E31" s="39" t="s">
        <v>2443</v>
      </c>
      <c r="F31" s="357" t="s">
        <v>43</v>
      </c>
      <c r="G31" s="428"/>
      <c r="H31" s="399"/>
      <c r="I31" s="360">
        <f t="shared" si="1"/>
        <v>3</v>
      </c>
      <c r="J31" s="361">
        <f t="shared" si="2"/>
        <v>0</v>
      </c>
      <c r="K31" s="388">
        <f t="shared" si="6"/>
        <v>0</v>
      </c>
      <c r="L31" s="162"/>
    </row>
    <row r="32" spans="2:12" ht="30" customHeight="1" x14ac:dyDescent="0.3">
      <c r="B32" s="33" t="str">
        <f t="shared" si="5"/>
        <v>LProp</v>
      </c>
      <c r="C32" s="1">
        <f>IF(ISTEXT(D32),MAX($C$4:$C31)+1,"")</f>
        <v>28</v>
      </c>
      <c r="D32" s="192" t="s">
        <v>9</v>
      </c>
      <c r="E32" s="39" t="s">
        <v>1905</v>
      </c>
      <c r="F32" s="357" t="s">
        <v>43</v>
      </c>
      <c r="G32" s="428"/>
      <c r="H32" s="399"/>
      <c r="I32" s="360">
        <f t="shared" si="1"/>
        <v>3</v>
      </c>
      <c r="J32" s="361">
        <f t="shared" si="2"/>
        <v>0</v>
      </c>
      <c r="K32" s="388">
        <f t="shared" si="6"/>
        <v>0</v>
      </c>
      <c r="L32" s="162"/>
    </row>
    <row r="33" spans="2:12" ht="30" customHeight="1" x14ac:dyDescent="0.3">
      <c r="B33" s="33" t="str">
        <f t="shared" si="5"/>
        <v>LProp</v>
      </c>
      <c r="C33" s="1">
        <f>IF(ISTEXT(D33),MAX($C$4:$C32)+1,"")</f>
        <v>29</v>
      </c>
      <c r="D33" s="192" t="s">
        <v>9</v>
      </c>
      <c r="E33" s="39" t="s">
        <v>384</v>
      </c>
      <c r="F33" s="357" t="s">
        <v>43</v>
      </c>
      <c r="G33" s="428"/>
      <c r="H33" s="399"/>
      <c r="I33" s="360">
        <f t="shared" si="1"/>
        <v>3</v>
      </c>
      <c r="J33" s="361">
        <f t="shared" si="2"/>
        <v>0</v>
      </c>
      <c r="K33" s="388">
        <f t="shared" si="6"/>
        <v>0</v>
      </c>
      <c r="L33" s="162"/>
    </row>
    <row r="34" spans="2:12" ht="30" customHeight="1" x14ac:dyDescent="0.3">
      <c r="B34" s="33" t="str">
        <f t="shared" si="5"/>
        <v>LProp</v>
      </c>
      <c r="C34" s="1">
        <f>IF(ISTEXT(D34),MAX($C$4:$C33)+1,"")</f>
        <v>30</v>
      </c>
      <c r="D34" s="192" t="s">
        <v>9</v>
      </c>
      <c r="E34" s="45" t="s">
        <v>1906</v>
      </c>
      <c r="F34" s="357" t="s">
        <v>43</v>
      </c>
      <c r="G34" s="428"/>
      <c r="H34" s="399"/>
      <c r="I34" s="360">
        <f>VLOOKUP($D34,SpecData,2,FALSE)</f>
        <v>3</v>
      </c>
      <c r="J34" s="361">
        <f>VLOOKUP($F34,AvailabilityData,2,FALSE)</f>
        <v>0</v>
      </c>
      <c r="K34" s="388">
        <f>I34*J34</f>
        <v>0</v>
      </c>
      <c r="L34" s="177"/>
    </row>
    <row r="35" spans="2:12" ht="30" customHeight="1" x14ac:dyDescent="0.3">
      <c r="B35" s="33" t="str">
        <f t="shared" si="5"/>
        <v>LProp</v>
      </c>
      <c r="C35" s="1">
        <f>IF(ISTEXT(D35),MAX($C$4:$C34)+1,"")</f>
        <v>31</v>
      </c>
      <c r="D35" s="192" t="s">
        <v>9</v>
      </c>
      <c r="E35" s="45" t="s">
        <v>2492</v>
      </c>
      <c r="F35" s="357" t="s">
        <v>43</v>
      </c>
      <c r="G35" s="428"/>
      <c r="H35" s="399"/>
      <c r="I35" s="360">
        <f t="shared" si="1"/>
        <v>3</v>
      </c>
      <c r="J35" s="361">
        <f t="shared" si="2"/>
        <v>0</v>
      </c>
      <c r="K35" s="388">
        <f t="shared" si="6"/>
        <v>0</v>
      </c>
      <c r="L35" s="162"/>
    </row>
    <row r="36" spans="2:12" ht="30" customHeight="1" x14ac:dyDescent="0.3">
      <c r="B36" s="35" t="str">
        <f t="shared" si="5"/>
        <v/>
      </c>
      <c r="C36" s="35" t="str">
        <f>IF(ISTEXT(D36),MAX($C$6:$C35)+1,"")</f>
        <v/>
      </c>
      <c r="D36" s="2"/>
      <c r="E36" s="38" t="s">
        <v>1907</v>
      </c>
      <c r="F36" s="86"/>
      <c r="G36" s="28"/>
      <c r="H36" s="28"/>
      <c r="I36" s="28"/>
      <c r="J36" s="28"/>
      <c r="K36" s="28"/>
      <c r="L36" s="28"/>
    </row>
    <row r="37" spans="2:12" ht="30" customHeight="1" x14ac:dyDescent="0.3">
      <c r="B37" s="33" t="str">
        <f t="shared" si="5"/>
        <v>LProp</v>
      </c>
      <c r="C37" s="1">
        <f>IF(ISTEXT(D37),MAX($C$4:$C35)+1,"")</f>
        <v>32</v>
      </c>
      <c r="D37" s="192" t="s">
        <v>9</v>
      </c>
      <c r="E37" s="41" t="s">
        <v>1908</v>
      </c>
      <c r="F37" s="357" t="s">
        <v>43</v>
      </c>
      <c r="G37" s="428"/>
      <c r="H37" s="399"/>
      <c r="I37" s="360">
        <f t="shared" si="1"/>
        <v>3</v>
      </c>
      <c r="J37" s="361">
        <f t="shared" si="2"/>
        <v>0</v>
      </c>
      <c r="K37" s="388">
        <f t="shared" si="6"/>
        <v>0</v>
      </c>
      <c r="L37" s="162"/>
    </row>
    <row r="38" spans="2:12" ht="30" customHeight="1" x14ac:dyDescent="0.3">
      <c r="B38" s="33" t="str">
        <f t="shared" si="5"/>
        <v>LProp</v>
      </c>
      <c r="C38" s="1">
        <f>IF(ISTEXT(D38),MAX($C$4:$C37)+1,"")</f>
        <v>33</v>
      </c>
      <c r="D38" s="192" t="s">
        <v>9</v>
      </c>
      <c r="E38" s="205" t="s">
        <v>1935</v>
      </c>
      <c r="F38" s="357" t="s">
        <v>43</v>
      </c>
      <c r="G38" s="428"/>
      <c r="H38" s="399"/>
      <c r="I38" s="360">
        <f>VLOOKUP($D38,SpecData,2,FALSE)</f>
        <v>3</v>
      </c>
      <c r="J38" s="361">
        <f>VLOOKUP($F38,AvailabilityData,2,FALSE)</f>
        <v>0</v>
      </c>
      <c r="K38" s="388">
        <f>I38*J38</f>
        <v>0</v>
      </c>
      <c r="L38" s="177"/>
    </row>
    <row r="39" spans="2:12" ht="30" customHeight="1" x14ac:dyDescent="0.3">
      <c r="B39" s="33" t="str">
        <f t="shared" si="5"/>
        <v>LProp</v>
      </c>
      <c r="C39" s="1">
        <f>IF(ISTEXT(D39),MAX($C$4:$C38)+1,"")</f>
        <v>34</v>
      </c>
      <c r="D39" s="192" t="s">
        <v>9</v>
      </c>
      <c r="E39" s="39" t="s">
        <v>1909</v>
      </c>
      <c r="F39" s="357" t="s">
        <v>43</v>
      </c>
      <c r="G39" s="428"/>
      <c r="H39" s="399"/>
      <c r="I39" s="360">
        <f t="shared" si="1"/>
        <v>3</v>
      </c>
      <c r="J39" s="361">
        <f t="shared" si="2"/>
        <v>0</v>
      </c>
      <c r="K39" s="388">
        <f t="shared" si="6"/>
        <v>0</v>
      </c>
      <c r="L39" s="162"/>
    </row>
    <row r="40" spans="2:12" ht="30" customHeight="1" x14ac:dyDescent="0.3">
      <c r="B40" s="33" t="str">
        <f t="shared" si="5"/>
        <v>LProp</v>
      </c>
      <c r="C40" s="1">
        <f>IF(ISTEXT(D40),MAX($C$4:$C39)+1,"")</f>
        <v>35</v>
      </c>
      <c r="D40" s="192" t="s">
        <v>9</v>
      </c>
      <c r="E40" s="39" t="s">
        <v>1910</v>
      </c>
      <c r="F40" s="357" t="s">
        <v>43</v>
      </c>
      <c r="G40" s="428"/>
      <c r="H40" s="399"/>
      <c r="I40" s="360">
        <f t="shared" si="1"/>
        <v>3</v>
      </c>
      <c r="J40" s="361">
        <f t="shared" si="2"/>
        <v>0</v>
      </c>
      <c r="K40" s="388">
        <f t="shared" si="6"/>
        <v>0</v>
      </c>
      <c r="L40" s="162"/>
    </row>
    <row r="41" spans="2:12" ht="30" customHeight="1" x14ac:dyDescent="0.3">
      <c r="B41" s="33" t="str">
        <f t="shared" si="5"/>
        <v>LProp</v>
      </c>
      <c r="C41" s="1">
        <f>IF(ISTEXT(D41),MAX($C$4:$C40)+1,"")</f>
        <v>36</v>
      </c>
      <c r="D41" s="192" t="s">
        <v>9</v>
      </c>
      <c r="E41" s="39" t="s">
        <v>1911</v>
      </c>
      <c r="F41" s="357" t="s">
        <v>43</v>
      </c>
      <c r="G41" s="428"/>
      <c r="H41" s="399"/>
      <c r="I41" s="360">
        <f t="shared" si="1"/>
        <v>3</v>
      </c>
      <c r="J41" s="361">
        <f t="shared" si="2"/>
        <v>0</v>
      </c>
      <c r="K41" s="388">
        <f t="shared" si="6"/>
        <v>0</v>
      </c>
      <c r="L41" s="162"/>
    </row>
    <row r="42" spans="2:12" ht="30" customHeight="1" x14ac:dyDescent="0.3">
      <c r="B42" s="33" t="str">
        <f t="shared" si="5"/>
        <v>LProp</v>
      </c>
      <c r="C42" s="1">
        <f>IF(ISTEXT(D42),MAX($C$4:$C41)+1,"")</f>
        <v>37</v>
      </c>
      <c r="D42" s="192" t="s">
        <v>9</v>
      </c>
      <c r="E42" s="39" t="s">
        <v>1912</v>
      </c>
      <c r="F42" s="357" t="s">
        <v>43</v>
      </c>
      <c r="G42" s="428"/>
      <c r="H42" s="399"/>
      <c r="I42" s="360">
        <f t="shared" si="1"/>
        <v>3</v>
      </c>
      <c r="J42" s="361">
        <f t="shared" si="2"/>
        <v>0</v>
      </c>
      <c r="K42" s="388">
        <f t="shared" si="6"/>
        <v>0</v>
      </c>
      <c r="L42" s="162"/>
    </row>
    <row r="43" spans="2:12" ht="30" customHeight="1" x14ac:dyDescent="0.3">
      <c r="B43" s="33" t="str">
        <f t="shared" si="5"/>
        <v>LProp</v>
      </c>
      <c r="C43" s="1">
        <f>IF(ISTEXT(D43),MAX($C$4:$C42)+1,"")</f>
        <v>38</v>
      </c>
      <c r="D43" s="192" t="s">
        <v>9</v>
      </c>
      <c r="E43" s="39" t="s">
        <v>1913</v>
      </c>
      <c r="F43" s="357" t="s">
        <v>43</v>
      </c>
      <c r="G43" s="428"/>
      <c r="H43" s="399"/>
      <c r="I43" s="360">
        <f t="shared" si="1"/>
        <v>3</v>
      </c>
      <c r="J43" s="361">
        <f t="shared" si="2"/>
        <v>0</v>
      </c>
      <c r="K43" s="388">
        <f t="shared" si="6"/>
        <v>0</v>
      </c>
      <c r="L43" s="162"/>
    </row>
    <row r="44" spans="2:12" ht="30" customHeight="1" x14ac:dyDescent="0.3">
      <c r="B44" s="33" t="str">
        <f t="shared" si="5"/>
        <v>LProp</v>
      </c>
      <c r="C44" s="1">
        <f>IF(ISTEXT(D44),MAX($C$4:$C43)+1,"")</f>
        <v>39</v>
      </c>
      <c r="D44" s="192" t="s">
        <v>9</v>
      </c>
      <c r="E44" s="39" t="s">
        <v>1914</v>
      </c>
      <c r="F44" s="357" t="s">
        <v>43</v>
      </c>
      <c r="G44" s="428"/>
      <c r="H44" s="399"/>
      <c r="I44" s="360">
        <f t="shared" si="1"/>
        <v>3</v>
      </c>
      <c r="J44" s="361">
        <f t="shared" si="2"/>
        <v>0</v>
      </c>
      <c r="K44" s="388">
        <f t="shared" si="6"/>
        <v>0</v>
      </c>
      <c r="L44" s="162"/>
    </row>
    <row r="45" spans="2:12" ht="30" customHeight="1" x14ac:dyDescent="0.3">
      <c r="B45" s="33" t="str">
        <f t="shared" si="5"/>
        <v>LProp</v>
      </c>
      <c r="C45" s="1">
        <f>IF(ISTEXT(D45),MAX($C$4:$C44)+1,"")</f>
        <v>40</v>
      </c>
      <c r="D45" s="192" t="s">
        <v>9</v>
      </c>
      <c r="E45" s="39" t="s">
        <v>1915</v>
      </c>
      <c r="F45" s="357" t="s">
        <v>43</v>
      </c>
      <c r="G45" s="428"/>
      <c r="H45" s="399"/>
      <c r="I45" s="360">
        <f t="shared" si="1"/>
        <v>3</v>
      </c>
      <c r="J45" s="361">
        <f t="shared" si="2"/>
        <v>0</v>
      </c>
      <c r="K45" s="388">
        <f t="shared" si="6"/>
        <v>0</v>
      </c>
      <c r="L45" s="162"/>
    </row>
    <row r="46" spans="2:12" ht="30" customHeight="1" x14ac:dyDescent="0.3">
      <c r="B46" s="33" t="str">
        <f t="shared" si="5"/>
        <v>LProp</v>
      </c>
      <c r="C46" s="1">
        <f>IF(ISTEXT(D46),MAX($C$4:$C45)+1,"")</f>
        <v>41</v>
      </c>
      <c r="D46" s="192" t="s">
        <v>9</v>
      </c>
      <c r="E46" s="39" t="s">
        <v>1916</v>
      </c>
      <c r="F46" s="357" t="s">
        <v>43</v>
      </c>
      <c r="G46" s="428"/>
      <c r="H46" s="399"/>
      <c r="I46" s="360">
        <f t="shared" si="1"/>
        <v>3</v>
      </c>
      <c r="J46" s="361">
        <f t="shared" si="2"/>
        <v>0</v>
      </c>
      <c r="K46" s="388">
        <f t="shared" si="6"/>
        <v>0</v>
      </c>
      <c r="L46" s="162"/>
    </row>
    <row r="47" spans="2:12" ht="30" customHeight="1" x14ac:dyDescent="0.3">
      <c r="B47" s="33" t="str">
        <f t="shared" si="5"/>
        <v>LProp</v>
      </c>
      <c r="C47" s="1">
        <f>IF(ISTEXT(D47),MAX($C$4:$C46)+1,"")</f>
        <v>42</v>
      </c>
      <c r="D47" s="192" t="s">
        <v>9</v>
      </c>
      <c r="E47" s="205" t="s">
        <v>1917</v>
      </c>
      <c r="F47" s="357" t="s">
        <v>43</v>
      </c>
      <c r="G47" s="428"/>
      <c r="H47" s="399"/>
      <c r="I47" s="360">
        <f>VLOOKUP($D47,SpecData,2,FALSE)</f>
        <v>3</v>
      </c>
      <c r="J47" s="361">
        <f>VLOOKUP($F47,AvailabilityData,2,FALSE)</f>
        <v>0</v>
      </c>
      <c r="K47" s="388">
        <f>I47*J47</f>
        <v>0</v>
      </c>
      <c r="L47" s="177"/>
    </row>
    <row r="48" spans="2:12" ht="30" customHeight="1" x14ac:dyDescent="0.3">
      <c r="B48" s="33" t="str">
        <f t="shared" si="5"/>
        <v>LProp</v>
      </c>
      <c r="C48" s="1">
        <f>IF(ISTEXT(D48),MAX($C$4:$C47)+1,"")</f>
        <v>43</v>
      </c>
      <c r="D48" s="192" t="s">
        <v>9</v>
      </c>
      <c r="E48" s="45" t="s">
        <v>2494</v>
      </c>
      <c r="F48" s="357" t="s">
        <v>43</v>
      </c>
      <c r="G48" s="428"/>
      <c r="H48" s="399"/>
      <c r="I48" s="360">
        <f t="shared" si="1"/>
        <v>3</v>
      </c>
      <c r="J48" s="361">
        <f t="shared" si="2"/>
        <v>0</v>
      </c>
      <c r="K48" s="388">
        <f t="shared" si="6"/>
        <v>0</v>
      </c>
      <c r="L48" s="162"/>
    </row>
    <row r="49" spans="2:12" ht="30" customHeight="1" x14ac:dyDescent="0.3">
      <c r="B49" s="35" t="str">
        <f>IF(C49="","",$B$4)</f>
        <v/>
      </c>
      <c r="C49" s="35" t="str">
        <f>IF(ISTEXT(D49),MAX($C$6:$C48)+1,"")</f>
        <v/>
      </c>
      <c r="D49" s="2"/>
      <c r="E49" s="38" t="s">
        <v>1918</v>
      </c>
      <c r="F49" s="86"/>
      <c r="G49" s="28"/>
      <c r="H49" s="28"/>
      <c r="I49" s="28"/>
      <c r="J49" s="28"/>
      <c r="K49" s="28"/>
      <c r="L49" s="28"/>
    </row>
    <row r="50" spans="2:12" ht="30" customHeight="1" x14ac:dyDescent="0.3">
      <c r="B50" s="33" t="str">
        <f t="shared" si="5"/>
        <v>LProp</v>
      </c>
      <c r="C50" s="1">
        <f>IF(ISTEXT(D50),MAX($C$4:$C48)+1,"")</f>
        <v>44</v>
      </c>
      <c r="D50" s="192" t="s">
        <v>9</v>
      </c>
      <c r="E50" s="41" t="s">
        <v>1919</v>
      </c>
      <c r="F50" s="357" t="s">
        <v>43</v>
      </c>
      <c r="G50" s="428"/>
      <c r="H50" s="399"/>
      <c r="I50" s="360">
        <f t="shared" si="1"/>
        <v>3</v>
      </c>
      <c r="J50" s="361">
        <f t="shared" si="2"/>
        <v>0</v>
      </c>
      <c r="K50" s="388">
        <f t="shared" si="6"/>
        <v>0</v>
      </c>
      <c r="L50" s="162"/>
    </row>
    <row r="51" spans="2:12" ht="30" customHeight="1" x14ac:dyDescent="0.3">
      <c r="B51" s="33" t="str">
        <f t="shared" si="5"/>
        <v>LProp</v>
      </c>
      <c r="C51" s="1">
        <f>IF(ISTEXT(D51),MAX($C$4:$C50)+1,"")</f>
        <v>45</v>
      </c>
      <c r="D51" s="192" t="s">
        <v>9</v>
      </c>
      <c r="E51" s="39" t="s">
        <v>1920</v>
      </c>
      <c r="F51" s="357" t="s">
        <v>43</v>
      </c>
      <c r="G51" s="428"/>
      <c r="H51" s="399"/>
      <c r="I51" s="360">
        <f t="shared" si="1"/>
        <v>3</v>
      </c>
      <c r="J51" s="361">
        <f t="shared" si="2"/>
        <v>0</v>
      </c>
      <c r="K51" s="388">
        <f t="shared" si="6"/>
        <v>0</v>
      </c>
      <c r="L51" s="162"/>
    </row>
    <row r="52" spans="2:12" ht="30" customHeight="1" x14ac:dyDescent="0.3">
      <c r="B52" s="33" t="str">
        <f t="shared" si="5"/>
        <v>LProp</v>
      </c>
      <c r="C52" s="1">
        <f>IF(ISTEXT(D52),MAX($C$4:$C51)+1,"")</f>
        <v>46</v>
      </c>
      <c r="D52" s="192" t="s">
        <v>9</v>
      </c>
      <c r="E52" s="39" t="s">
        <v>1921</v>
      </c>
      <c r="F52" s="357" t="s">
        <v>43</v>
      </c>
      <c r="G52" s="428"/>
      <c r="H52" s="399"/>
      <c r="I52" s="360">
        <f t="shared" si="1"/>
        <v>3</v>
      </c>
      <c r="J52" s="361">
        <f t="shared" si="2"/>
        <v>0</v>
      </c>
      <c r="K52" s="388">
        <f t="shared" si="6"/>
        <v>0</v>
      </c>
      <c r="L52" s="162"/>
    </row>
    <row r="53" spans="2:12" ht="30" customHeight="1" x14ac:dyDescent="0.3">
      <c r="B53" s="33" t="str">
        <f t="shared" si="5"/>
        <v>LProp</v>
      </c>
      <c r="C53" s="1">
        <f>IF(ISTEXT(D53),MAX($C$4:$C52)+1,"")</f>
        <v>47</v>
      </c>
      <c r="D53" s="192" t="s">
        <v>9</v>
      </c>
      <c r="E53" s="39" t="s">
        <v>1922</v>
      </c>
      <c r="F53" s="357" t="s">
        <v>43</v>
      </c>
      <c r="G53" s="428"/>
      <c r="H53" s="399"/>
      <c r="I53" s="360">
        <f t="shared" si="1"/>
        <v>3</v>
      </c>
      <c r="J53" s="361">
        <f t="shared" si="2"/>
        <v>0</v>
      </c>
      <c r="K53" s="388">
        <f t="shared" si="6"/>
        <v>0</v>
      </c>
      <c r="L53" s="162"/>
    </row>
    <row r="54" spans="2:12" ht="30" customHeight="1" x14ac:dyDescent="0.3">
      <c r="B54" s="33" t="str">
        <f t="shared" si="5"/>
        <v>LProp</v>
      </c>
      <c r="C54" s="1">
        <f>IF(ISTEXT(D54),MAX($C$4:$C53)+1,"")</f>
        <v>48</v>
      </c>
      <c r="D54" s="192" t="s">
        <v>9</v>
      </c>
      <c r="E54" s="45" t="s">
        <v>1923</v>
      </c>
      <c r="F54" s="357" t="s">
        <v>43</v>
      </c>
      <c r="G54" s="428"/>
      <c r="H54" s="399"/>
      <c r="I54" s="360">
        <f>VLOOKUP($D54,SpecData,2,FALSE)</f>
        <v>3</v>
      </c>
      <c r="J54" s="361">
        <f>VLOOKUP($F54,AvailabilityData,2,FALSE)</f>
        <v>0</v>
      </c>
      <c r="K54" s="388">
        <f>I54*J54</f>
        <v>0</v>
      </c>
      <c r="L54" s="177"/>
    </row>
    <row r="55" spans="2:12" ht="30" customHeight="1" x14ac:dyDescent="0.3">
      <c r="B55" s="33" t="str">
        <f t="shared" si="5"/>
        <v>LProp</v>
      </c>
      <c r="C55" s="1">
        <f>IF(ISTEXT(D55),MAX($C$4:$C54)+1,"")</f>
        <v>49</v>
      </c>
      <c r="D55" s="192" t="s">
        <v>9</v>
      </c>
      <c r="E55" s="45" t="s">
        <v>2494</v>
      </c>
      <c r="F55" s="357" t="s">
        <v>43</v>
      </c>
      <c r="G55" s="428"/>
      <c r="H55" s="399"/>
      <c r="I55" s="360">
        <f t="shared" si="1"/>
        <v>3</v>
      </c>
      <c r="J55" s="361">
        <f t="shared" si="2"/>
        <v>0</v>
      </c>
      <c r="K55" s="388">
        <f t="shared" si="6"/>
        <v>0</v>
      </c>
      <c r="L55" s="162"/>
    </row>
    <row r="56" spans="2:12" ht="30" customHeight="1" x14ac:dyDescent="0.3">
      <c r="B56" s="35" t="str">
        <f t="shared" si="5"/>
        <v/>
      </c>
      <c r="C56" s="35" t="str">
        <f>IF(ISTEXT(D56),MAX($C$6:$C55)+1,"")</f>
        <v/>
      </c>
      <c r="D56" s="2"/>
      <c r="E56" s="38" t="s">
        <v>1924</v>
      </c>
      <c r="F56" s="86"/>
      <c r="G56" s="28"/>
      <c r="H56" s="28"/>
      <c r="I56" s="28"/>
      <c r="J56" s="28"/>
      <c r="K56" s="28"/>
      <c r="L56" s="28"/>
    </row>
    <row r="57" spans="2:12" ht="30" customHeight="1" x14ac:dyDescent="0.3">
      <c r="B57" s="33" t="str">
        <f t="shared" si="5"/>
        <v>LProp</v>
      </c>
      <c r="C57" s="1">
        <f>IF(ISTEXT(D57),MAX($C$4:$C55)+1,"")</f>
        <v>50</v>
      </c>
      <c r="D57" s="192" t="s">
        <v>9</v>
      </c>
      <c r="E57" s="41" t="s">
        <v>1925</v>
      </c>
      <c r="F57" s="357" t="s">
        <v>43</v>
      </c>
      <c r="G57" s="428"/>
      <c r="H57" s="399"/>
      <c r="I57" s="360">
        <f t="shared" si="1"/>
        <v>3</v>
      </c>
      <c r="J57" s="361">
        <f t="shared" si="2"/>
        <v>0</v>
      </c>
      <c r="K57" s="388">
        <f t="shared" si="6"/>
        <v>0</v>
      </c>
      <c r="L57" s="162"/>
    </row>
    <row r="58" spans="2:12" ht="30" customHeight="1" x14ac:dyDescent="0.3">
      <c r="B58" s="33" t="str">
        <f t="shared" si="5"/>
        <v>LProp</v>
      </c>
      <c r="C58" s="1">
        <f>IF(ISTEXT(D58),MAX($C$4:$C57)+1,"")</f>
        <v>51</v>
      </c>
      <c r="D58" s="192" t="s">
        <v>9</v>
      </c>
      <c r="E58" s="39" t="s">
        <v>1926</v>
      </c>
      <c r="F58" s="357" t="s">
        <v>43</v>
      </c>
      <c r="G58" s="428"/>
      <c r="H58" s="399"/>
      <c r="I58" s="360">
        <f t="shared" si="1"/>
        <v>3</v>
      </c>
      <c r="J58" s="361">
        <f t="shared" si="2"/>
        <v>0</v>
      </c>
      <c r="K58" s="388">
        <f t="shared" si="6"/>
        <v>0</v>
      </c>
      <c r="L58" s="162"/>
    </row>
    <row r="59" spans="2:12" ht="30" customHeight="1" x14ac:dyDescent="0.3">
      <c r="B59" s="33" t="str">
        <f t="shared" si="5"/>
        <v>LProp</v>
      </c>
      <c r="C59" s="1">
        <f>IF(ISTEXT(D59),MAX($C$4:$C58)+1,"")</f>
        <v>52</v>
      </c>
      <c r="D59" s="192" t="s">
        <v>9</v>
      </c>
      <c r="E59" s="39" t="s">
        <v>1927</v>
      </c>
      <c r="F59" s="357" t="s">
        <v>43</v>
      </c>
      <c r="G59" s="428"/>
      <c r="H59" s="399"/>
      <c r="I59" s="360">
        <f t="shared" si="1"/>
        <v>3</v>
      </c>
      <c r="J59" s="361">
        <f t="shared" si="2"/>
        <v>0</v>
      </c>
      <c r="K59" s="388">
        <f t="shared" si="6"/>
        <v>0</v>
      </c>
      <c r="L59" s="162"/>
    </row>
    <row r="60" spans="2:12" ht="30" customHeight="1" x14ac:dyDescent="0.3">
      <c r="B60" s="33" t="str">
        <f t="shared" si="5"/>
        <v>LProp</v>
      </c>
      <c r="C60" s="1">
        <f>IF(ISTEXT(D60),MAX($C$4:$C59)+1,"")</f>
        <v>53</v>
      </c>
      <c r="D60" s="192" t="s">
        <v>9</v>
      </c>
      <c r="E60" s="39" t="s">
        <v>1928</v>
      </c>
      <c r="F60" s="357" t="s">
        <v>43</v>
      </c>
      <c r="G60" s="428"/>
      <c r="H60" s="399"/>
      <c r="I60" s="360">
        <f t="shared" si="1"/>
        <v>3</v>
      </c>
      <c r="J60" s="361">
        <f t="shared" si="2"/>
        <v>0</v>
      </c>
      <c r="K60" s="388">
        <f t="shared" si="6"/>
        <v>0</v>
      </c>
      <c r="L60" s="162"/>
    </row>
    <row r="61" spans="2:12" ht="30" customHeight="1" x14ac:dyDescent="0.3">
      <c r="B61" s="33" t="str">
        <f t="shared" si="5"/>
        <v>LProp</v>
      </c>
      <c r="C61" s="1">
        <f>IF(ISTEXT(D61),MAX($C$4:$C60)+1,"")</f>
        <v>54</v>
      </c>
      <c r="D61" s="192" t="s">
        <v>9</v>
      </c>
      <c r="E61" s="39" t="s">
        <v>380</v>
      </c>
      <c r="F61" s="357" t="s">
        <v>43</v>
      </c>
      <c r="G61" s="428"/>
      <c r="H61" s="399"/>
      <c r="I61" s="360">
        <f t="shared" si="1"/>
        <v>3</v>
      </c>
      <c r="J61" s="361">
        <f t="shared" si="2"/>
        <v>0</v>
      </c>
      <c r="K61" s="388">
        <f t="shared" si="6"/>
        <v>0</v>
      </c>
      <c r="L61" s="162"/>
    </row>
    <row r="62" spans="2:12" ht="30" customHeight="1" x14ac:dyDescent="0.3">
      <c r="B62" s="33" t="str">
        <f t="shared" si="5"/>
        <v>LProp</v>
      </c>
      <c r="C62" s="1">
        <f>IF(ISTEXT(D62),MAX($C$4:$C61)+1,"")</f>
        <v>55</v>
      </c>
      <c r="D62" s="192" t="s">
        <v>9</v>
      </c>
      <c r="E62" s="39" t="s">
        <v>1929</v>
      </c>
      <c r="F62" s="357" t="s">
        <v>43</v>
      </c>
      <c r="G62" s="428"/>
      <c r="H62" s="399"/>
      <c r="I62" s="360">
        <f t="shared" si="1"/>
        <v>3</v>
      </c>
      <c r="J62" s="361">
        <f t="shared" si="2"/>
        <v>0</v>
      </c>
      <c r="K62" s="388">
        <f t="shared" si="6"/>
        <v>0</v>
      </c>
      <c r="L62" s="162"/>
    </row>
    <row r="63" spans="2:12" ht="30" customHeight="1" x14ac:dyDescent="0.3">
      <c r="B63" s="33" t="str">
        <f t="shared" si="5"/>
        <v>LProp</v>
      </c>
      <c r="C63" s="1">
        <f>IF(ISTEXT(D63),MAX($C$4:$C62)+1,"")</f>
        <v>56</v>
      </c>
      <c r="D63" s="192" t="s">
        <v>9</v>
      </c>
      <c r="E63" s="45" t="s">
        <v>1930</v>
      </c>
      <c r="F63" s="357" t="s">
        <v>43</v>
      </c>
      <c r="G63" s="428"/>
      <c r="H63" s="399"/>
      <c r="I63" s="360">
        <f t="shared" si="1"/>
        <v>3</v>
      </c>
      <c r="J63" s="361">
        <f t="shared" si="2"/>
        <v>0</v>
      </c>
      <c r="K63" s="388">
        <f t="shared" si="6"/>
        <v>0</v>
      </c>
      <c r="L63" s="162"/>
    </row>
    <row r="64" spans="2:12" ht="30" customHeight="1" x14ac:dyDescent="0.3">
      <c r="B64" s="33" t="str">
        <f t="shared" si="5"/>
        <v>LProp</v>
      </c>
      <c r="C64" s="1">
        <f>IF(ISTEXT(D64),MAX($C$4:$C63)+1,"")</f>
        <v>57</v>
      </c>
      <c r="D64" s="192" t="s">
        <v>9</v>
      </c>
      <c r="E64" s="45" t="s">
        <v>1931</v>
      </c>
      <c r="F64" s="357" t="s">
        <v>43</v>
      </c>
      <c r="G64" s="428"/>
      <c r="H64" s="399"/>
      <c r="I64" s="360">
        <f>VLOOKUP($D64,SpecData,2,FALSE)</f>
        <v>3</v>
      </c>
      <c r="J64" s="361">
        <f>VLOOKUP($F64,AvailabilityData,2,FALSE)</f>
        <v>0</v>
      </c>
      <c r="K64" s="388">
        <f>I64*J64</f>
        <v>0</v>
      </c>
      <c r="L64" s="177"/>
    </row>
    <row r="65" spans="2:12" ht="30" customHeight="1" x14ac:dyDescent="0.3">
      <c r="B65" s="33" t="str">
        <f t="shared" si="5"/>
        <v>LProp</v>
      </c>
      <c r="C65" s="1">
        <f>IF(ISTEXT(D65),MAX($C$4:$C64)+1,"")</f>
        <v>58</v>
      </c>
      <c r="D65" s="192" t="s">
        <v>9</v>
      </c>
      <c r="E65" s="45" t="s">
        <v>2494</v>
      </c>
      <c r="F65" s="357" t="s">
        <v>43</v>
      </c>
      <c r="G65" s="428"/>
      <c r="H65" s="399"/>
      <c r="I65" s="360">
        <f t="shared" si="1"/>
        <v>3</v>
      </c>
      <c r="J65" s="361">
        <f t="shared" si="2"/>
        <v>0</v>
      </c>
      <c r="K65" s="388">
        <f t="shared" si="6"/>
        <v>0</v>
      </c>
      <c r="L65" s="162"/>
    </row>
    <row r="66" spans="2:12" ht="30" customHeight="1" x14ac:dyDescent="0.3">
      <c r="B66" s="35" t="str">
        <f>IF(C66="","",$B$4)</f>
        <v/>
      </c>
      <c r="C66" s="35" t="str">
        <f>IF(ISTEXT(D66),MAX($C$6:$C65)+1,"")</f>
        <v/>
      </c>
      <c r="D66" s="2"/>
      <c r="E66" s="38" t="s">
        <v>1932</v>
      </c>
      <c r="F66" s="86"/>
      <c r="G66" s="28"/>
      <c r="H66" s="28"/>
      <c r="I66" s="28"/>
      <c r="J66" s="28"/>
      <c r="K66" s="28"/>
      <c r="L66" s="28"/>
    </row>
    <row r="67" spans="2:12" ht="30" customHeight="1" x14ac:dyDescent="0.3">
      <c r="B67" s="33" t="str">
        <f t="shared" si="5"/>
        <v>LProp</v>
      </c>
      <c r="C67" s="1">
        <f>IF(ISTEXT(D67),MAX($C$4:$C65)+1,"")</f>
        <v>59</v>
      </c>
      <c r="D67" s="192" t="s">
        <v>9</v>
      </c>
      <c r="E67" s="41" t="s">
        <v>1933</v>
      </c>
      <c r="F67" s="357" t="s">
        <v>43</v>
      </c>
      <c r="G67" s="428"/>
      <c r="H67" s="399"/>
      <c r="I67" s="360">
        <f t="shared" si="1"/>
        <v>3</v>
      </c>
      <c r="J67" s="361">
        <f t="shared" si="2"/>
        <v>0</v>
      </c>
      <c r="K67" s="388">
        <f t="shared" si="6"/>
        <v>0</v>
      </c>
      <c r="L67" s="162"/>
    </row>
    <row r="68" spans="2:12" ht="30" customHeight="1" x14ac:dyDescent="0.3">
      <c r="B68" s="33" t="str">
        <f t="shared" si="5"/>
        <v>LProp</v>
      </c>
      <c r="C68" s="1">
        <f>IF(ISTEXT(D68),MAX($C$4:$C67)+1,"")</f>
        <v>60</v>
      </c>
      <c r="D68" s="192" t="s">
        <v>9</v>
      </c>
      <c r="E68" s="39" t="s">
        <v>1934</v>
      </c>
      <c r="F68" s="357" t="s">
        <v>43</v>
      </c>
      <c r="G68" s="428"/>
      <c r="H68" s="399"/>
      <c r="I68" s="360">
        <f t="shared" si="1"/>
        <v>3</v>
      </c>
      <c r="J68" s="361">
        <f t="shared" si="2"/>
        <v>0</v>
      </c>
      <c r="K68" s="388">
        <f t="shared" si="6"/>
        <v>0</v>
      </c>
      <c r="L68" s="162"/>
    </row>
    <row r="69" spans="2:12" ht="30" customHeight="1" x14ac:dyDescent="0.3">
      <c r="B69" s="33" t="str">
        <f t="shared" si="5"/>
        <v>LProp</v>
      </c>
      <c r="C69" s="1">
        <f>IF(ISTEXT(D69),MAX($C$4:$C68)+1,"")</f>
        <v>61</v>
      </c>
      <c r="D69" s="192" t="s">
        <v>9</v>
      </c>
      <c r="E69" s="39" t="s">
        <v>1935</v>
      </c>
      <c r="F69" s="357" t="s">
        <v>43</v>
      </c>
      <c r="G69" s="428"/>
      <c r="H69" s="399"/>
      <c r="I69" s="360">
        <f t="shared" si="1"/>
        <v>3</v>
      </c>
      <c r="J69" s="361">
        <f t="shared" si="2"/>
        <v>0</v>
      </c>
      <c r="K69" s="388">
        <f t="shared" si="6"/>
        <v>0</v>
      </c>
      <c r="L69" s="162"/>
    </row>
    <row r="70" spans="2:12" ht="30" customHeight="1" x14ac:dyDescent="0.3">
      <c r="B70" s="33" t="str">
        <f t="shared" si="5"/>
        <v>LProp</v>
      </c>
      <c r="C70" s="1">
        <f>IF(ISTEXT(D70),MAX($C$4:$C69)+1,"")</f>
        <v>62</v>
      </c>
      <c r="D70" s="192" t="s">
        <v>9</v>
      </c>
      <c r="E70" s="39" t="s">
        <v>1936</v>
      </c>
      <c r="F70" s="357" t="s">
        <v>43</v>
      </c>
      <c r="G70" s="428"/>
      <c r="H70" s="399"/>
      <c r="I70" s="360">
        <f t="shared" si="1"/>
        <v>3</v>
      </c>
      <c r="J70" s="361">
        <f t="shared" si="2"/>
        <v>0</v>
      </c>
      <c r="K70" s="388">
        <f t="shared" si="6"/>
        <v>0</v>
      </c>
      <c r="L70" s="162"/>
    </row>
    <row r="71" spans="2:12" ht="30" customHeight="1" x14ac:dyDescent="0.3">
      <c r="B71" s="33" t="str">
        <f t="shared" si="5"/>
        <v>LProp</v>
      </c>
      <c r="C71" s="1">
        <f>IF(ISTEXT(D71),MAX($C$4:$C70)+1,"")</f>
        <v>63</v>
      </c>
      <c r="D71" s="192" t="s">
        <v>9</v>
      </c>
      <c r="E71" s="39" t="s">
        <v>1937</v>
      </c>
      <c r="F71" s="357" t="s">
        <v>43</v>
      </c>
      <c r="G71" s="428"/>
      <c r="H71" s="399"/>
      <c r="I71" s="360">
        <f t="shared" si="1"/>
        <v>3</v>
      </c>
      <c r="J71" s="361">
        <f t="shared" si="2"/>
        <v>0</v>
      </c>
      <c r="K71" s="388">
        <f t="shared" si="6"/>
        <v>0</v>
      </c>
      <c r="L71" s="162"/>
    </row>
    <row r="72" spans="2:12" ht="30" customHeight="1" x14ac:dyDescent="0.3">
      <c r="B72" s="33" t="str">
        <f t="shared" si="5"/>
        <v>LProp</v>
      </c>
      <c r="C72" s="1">
        <f>IF(ISTEXT(D72),MAX($C$4:$C71)+1,"")</f>
        <v>64</v>
      </c>
      <c r="D72" s="192" t="s">
        <v>9</v>
      </c>
      <c r="E72" s="39" t="s">
        <v>384</v>
      </c>
      <c r="F72" s="357" t="s">
        <v>43</v>
      </c>
      <c r="G72" s="428"/>
      <c r="H72" s="399"/>
      <c r="I72" s="360">
        <f t="shared" si="1"/>
        <v>3</v>
      </c>
      <c r="J72" s="361">
        <f t="shared" si="2"/>
        <v>0</v>
      </c>
      <c r="K72" s="388">
        <f t="shared" si="6"/>
        <v>0</v>
      </c>
      <c r="L72" s="162"/>
    </row>
    <row r="73" spans="2:12" ht="30" customHeight="1" x14ac:dyDescent="0.3">
      <c r="B73" s="33" t="str">
        <f t="shared" si="5"/>
        <v>LProp</v>
      </c>
      <c r="C73" s="1">
        <f>IF(ISTEXT(D73),MAX($C$4:$C72)+1,"")</f>
        <v>65</v>
      </c>
      <c r="D73" s="192" t="s">
        <v>9</v>
      </c>
      <c r="E73" s="205" t="s">
        <v>2494</v>
      </c>
      <c r="F73" s="357" t="s">
        <v>43</v>
      </c>
      <c r="G73" s="428"/>
      <c r="H73" s="399"/>
      <c r="I73" s="360">
        <f>VLOOKUP($D73,SpecData,2,FALSE)</f>
        <v>3</v>
      </c>
      <c r="J73" s="361">
        <f>VLOOKUP($F73,AvailabilityData,2,FALSE)</f>
        <v>0</v>
      </c>
      <c r="K73" s="388">
        <f>I73*J73</f>
        <v>0</v>
      </c>
      <c r="L73" s="177"/>
    </row>
    <row r="74" spans="2:12" ht="30" customHeight="1" x14ac:dyDescent="0.3">
      <c r="B74" s="33" t="str">
        <f t="shared" si="5"/>
        <v>LProp</v>
      </c>
      <c r="C74" s="1">
        <f>IF(ISTEXT(D74),MAX($C$4:$C73)+1,"")</f>
        <v>66</v>
      </c>
      <c r="D74" s="192" t="s">
        <v>9</v>
      </c>
      <c r="E74" s="37" t="s">
        <v>1938</v>
      </c>
      <c r="F74" s="357" t="s">
        <v>43</v>
      </c>
      <c r="G74" s="428"/>
      <c r="H74" s="399"/>
      <c r="I74" s="360">
        <f t="shared" si="1"/>
        <v>3</v>
      </c>
      <c r="J74" s="361">
        <f t="shared" si="2"/>
        <v>0</v>
      </c>
      <c r="K74" s="388">
        <f t="shared" si="6"/>
        <v>0</v>
      </c>
      <c r="L74" s="162"/>
    </row>
    <row r="75" spans="2:12" ht="30" customHeight="1" x14ac:dyDescent="0.3">
      <c r="B75" s="35" t="str">
        <f t="shared" si="5"/>
        <v/>
      </c>
      <c r="C75" s="35" t="str">
        <f>IF(ISTEXT(D75),MAX($C$6:$C74)+1,"")</f>
        <v/>
      </c>
      <c r="D75" s="2"/>
      <c r="E75" s="38" t="s">
        <v>1939</v>
      </c>
      <c r="F75" s="86"/>
      <c r="G75" s="28"/>
      <c r="H75" s="28"/>
      <c r="I75" s="28"/>
      <c r="J75" s="28"/>
      <c r="K75" s="28"/>
      <c r="L75" s="28"/>
    </row>
    <row r="76" spans="2:12" ht="30" customHeight="1" x14ac:dyDescent="0.3">
      <c r="B76" s="33" t="str">
        <f t="shared" si="5"/>
        <v>LProp</v>
      </c>
      <c r="C76" s="1">
        <f>IF(ISTEXT(D76),MAX($C$4:$C74)+1,"")</f>
        <v>67</v>
      </c>
      <c r="D76" s="192" t="s">
        <v>9</v>
      </c>
      <c r="E76" s="39" t="s">
        <v>1940</v>
      </c>
      <c r="F76" s="357" t="s">
        <v>43</v>
      </c>
      <c r="G76" s="428"/>
      <c r="H76" s="399"/>
      <c r="I76" s="360">
        <f t="shared" si="1"/>
        <v>3</v>
      </c>
      <c r="J76" s="361">
        <f t="shared" si="2"/>
        <v>0</v>
      </c>
      <c r="K76" s="388">
        <f t="shared" si="6"/>
        <v>0</v>
      </c>
      <c r="L76" s="162"/>
    </row>
    <row r="77" spans="2:12" ht="30" customHeight="1" x14ac:dyDescent="0.3">
      <c r="B77" s="33" t="str">
        <f t="shared" si="5"/>
        <v>LProp</v>
      </c>
      <c r="C77" s="1">
        <f>IF(ISTEXT(D77),MAX($C$4:$C76)+1,"")</f>
        <v>68</v>
      </c>
      <c r="D77" s="192" t="s">
        <v>9</v>
      </c>
      <c r="E77" s="39" t="s">
        <v>1389</v>
      </c>
      <c r="F77" s="357" t="s">
        <v>43</v>
      </c>
      <c r="G77" s="428"/>
      <c r="H77" s="399"/>
      <c r="I77" s="360">
        <f t="shared" si="1"/>
        <v>3</v>
      </c>
      <c r="J77" s="361">
        <f t="shared" si="2"/>
        <v>0</v>
      </c>
      <c r="K77" s="388">
        <f t="shared" si="6"/>
        <v>0</v>
      </c>
      <c r="L77" s="162"/>
    </row>
    <row r="78" spans="2:12" ht="30" customHeight="1" x14ac:dyDescent="0.3">
      <c r="B78" s="33" t="str">
        <f t="shared" si="5"/>
        <v>LProp</v>
      </c>
      <c r="C78" s="1">
        <f>IF(ISTEXT(D78),MAX($C$4:$C77)+1,"")</f>
        <v>69</v>
      </c>
      <c r="D78" s="192" t="s">
        <v>9</v>
      </c>
      <c r="E78" s="39" t="s">
        <v>1941</v>
      </c>
      <c r="F78" s="357" t="s">
        <v>43</v>
      </c>
      <c r="G78" s="428"/>
      <c r="H78" s="399"/>
      <c r="I78" s="360">
        <f t="shared" si="1"/>
        <v>3</v>
      </c>
      <c r="J78" s="361">
        <f t="shared" si="2"/>
        <v>0</v>
      </c>
      <c r="K78" s="388">
        <f t="shared" si="6"/>
        <v>0</v>
      </c>
      <c r="L78" s="162"/>
    </row>
    <row r="79" spans="2:12" ht="30" customHeight="1" x14ac:dyDescent="0.3">
      <c r="B79" s="33" t="str">
        <f t="shared" si="5"/>
        <v>LProp</v>
      </c>
      <c r="C79" s="1">
        <f>IF(ISTEXT(D79),MAX($C$4:$C78)+1,"")</f>
        <v>70</v>
      </c>
      <c r="D79" s="192" t="s">
        <v>9</v>
      </c>
      <c r="E79" s="39" t="s">
        <v>1942</v>
      </c>
      <c r="F79" s="357" t="s">
        <v>43</v>
      </c>
      <c r="G79" s="428"/>
      <c r="H79" s="399"/>
      <c r="I79" s="360">
        <f t="shared" si="1"/>
        <v>3</v>
      </c>
      <c r="J79" s="361">
        <f t="shared" si="2"/>
        <v>0</v>
      </c>
      <c r="K79" s="388">
        <f t="shared" si="6"/>
        <v>0</v>
      </c>
      <c r="L79" s="162"/>
    </row>
    <row r="80" spans="2:12" ht="30" customHeight="1" x14ac:dyDescent="0.3">
      <c r="B80" s="33" t="str">
        <f t="shared" si="5"/>
        <v>LProp</v>
      </c>
      <c r="C80" s="1">
        <f>IF(ISTEXT(D80),MAX($C$4:$C79)+1,"")</f>
        <v>71</v>
      </c>
      <c r="D80" s="192" t="s">
        <v>9</v>
      </c>
      <c r="E80" s="39" t="s">
        <v>1943</v>
      </c>
      <c r="F80" s="357" t="s">
        <v>43</v>
      </c>
      <c r="G80" s="428"/>
      <c r="H80" s="399"/>
      <c r="I80" s="360">
        <f>VLOOKUP($D80,SpecData,2,FALSE)</f>
        <v>3</v>
      </c>
      <c r="J80" s="361">
        <f>VLOOKUP($F80,AvailabilityData,2,FALSE)</f>
        <v>0</v>
      </c>
      <c r="K80" s="388">
        <f>I80*J80</f>
        <v>0</v>
      </c>
      <c r="L80" s="177"/>
    </row>
    <row r="81" spans="2:12" ht="30" customHeight="1" x14ac:dyDescent="0.3">
      <c r="B81" s="33" t="str">
        <f t="shared" si="5"/>
        <v>LProp</v>
      </c>
      <c r="C81" s="1">
        <f>IF(ISTEXT(D81),MAX($C$4:$C80)+1,"")</f>
        <v>72</v>
      </c>
      <c r="D81" s="192" t="s">
        <v>9</v>
      </c>
      <c r="E81" s="39" t="s">
        <v>2494</v>
      </c>
      <c r="F81" s="357" t="s">
        <v>43</v>
      </c>
      <c r="G81" s="428"/>
      <c r="H81" s="399"/>
      <c r="I81" s="360">
        <f t="shared" si="1"/>
        <v>3</v>
      </c>
      <c r="J81" s="361">
        <f t="shared" si="2"/>
        <v>0</v>
      </c>
      <c r="K81" s="388">
        <f t="shared" si="6"/>
        <v>0</v>
      </c>
      <c r="L81" s="162"/>
    </row>
    <row r="82" spans="2:12" ht="14.7" customHeight="1" x14ac:dyDescent="0.3">
      <c r="B82" s="43" t="s">
        <v>1944</v>
      </c>
      <c r="C82" s="35"/>
      <c r="D82" s="2"/>
      <c r="E82" s="38"/>
      <c r="F82" s="86"/>
      <c r="G82" s="28"/>
      <c r="H82" s="28"/>
      <c r="I82" s="28"/>
      <c r="J82" s="28"/>
      <c r="K82" s="28"/>
      <c r="L82" s="28"/>
    </row>
    <row r="83" spans="2:12" ht="30" customHeight="1" x14ac:dyDescent="0.3">
      <c r="B83" s="33" t="str">
        <f t="shared" si="5"/>
        <v>LProp</v>
      </c>
      <c r="C83" s="1">
        <f>IF(ISTEXT(D83),MAX($C$4:$C81)+1,"")</f>
        <v>73</v>
      </c>
      <c r="D83" s="192" t="s">
        <v>10</v>
      </c>
      <c r="E83" s="40" t="s">
        <v>1945</v>
      </c>
      <c r="F83" s="357" t="s">
        <v>43</v>
      </c>
      <c r="G83" s="428"/>
      <c r="H83" s="399"/>
      <c r="I83" s="360">
        <f t="shared" ref="I83:I152" si="7">VLOOKUP($D83,SpecData,2,FALSE)</f>
        <v>2</v>
      </c>
      <c r="J83" s="361">
        <f t="shared" ref="J83:J152" si="8">VLOOKUP($F83,AvailabilityData,2,FALSE)</f>
        <v>0</v>
      </c>
      <c r="K83" s="388">
        <f t="shared" si="6"/>
        <v>0</v>
      </c>
      <c r="L83" s="162"/>
    </row>
    <row r="84" spans="2:12" ht="30" customHeight="1" x14ac:dyDescent="0.3">
      <c r="B84" s="33" t="str">
        <f t="shared" si="5"/>
        <v>LProp</v>
      </c>
      <c r="C84" s="1">
        <f>IF(ISTEXT(D84),MAX($C$4:$C83)+1,"")</f>
        <v>74</v>
      </c>
      <c r="D84" s="192" t="s">
        <v>10</v>
      </c>
      <c r="E84" s="40" t="s">
        <v>1946</v>
      </c>
      <c r="F84" s="357" t="s">
        <v>43</v>
      </c>
      <c r="G84" s="428"/>
      <c r="H84" s="399"/>
      <c r="I84" s="360">
        <f t="shared" si="7"/>
        <v>2</v>
      </c>
      <c r="J84" s="361">
        <f t="shared" si="8"/>
        <v>0</v>
      </c>
      <c r="K84" s="388">
        <f t="shared" si="6"/>
        <v>0</v>
      </c>
      <c r="L84" s="162"/>
    </row>
    <row r="85" spans="2:12" ht="30" customHeight="1" x14ac:dyDescent="0.3">
      <c r="B85" s="33" t="str">
        <f t="shared" si="5"/>
        <v>LProp</v>
      </c>
      <c r="C85" s="1">
        <f>IF(ISTEXT(D85),MAX($C$4:$C84)+1,"")</f>
        <v>75</v>
      </c>
      <c r="D85" s="192" t="s">
        <v>10</v>
      </c>
      <c r="E85" s="216" t="s">
        <v>1947</v>
      </c>
      <c r="F85" s="357" t="s">
        <v>43</v>
      </c>
      <c r="G85" s="428"/>
      <c r="H85" s="399"/>
      <c r="I85" s="360">
        <f t="shared" si="7"/>
        <v>2</v>
      </c>
      <c r="J85" s="361">
        <f t="shared" si="8"/>
        <v>0</v>
      </c>
      <c r="K85" s="388">
        <f t="shared" si="6"/>
        <v>0</v>
      </c>
      <c r="L85" s="162"/>
    </row>
    <row r="86" spans="2:12" ht="30" customHeight="1" x14ac:dyDescent="0.3">
      <c r="B86" s="33" t="str">
        <f t="shared" si="5"/>
        <v>LProp</v>
      </c>
      <c r="C86" s="1">
        <f>IF(ISTEXT(D86),MAX($C$4:$C85)+1,"")</f>
        <v>76</v>
      </c>
      <c r="D86" s="192" t="s">
        <v>10</v>
      </c>
      <c r="E86" s="40" t="s">
        <v>1948</v>
      </c>
      <c r="F86" s="357" t="s">
        <v>43</v>
      </c>
      <c r="G86" s="428"/>
      <c r="H86" s="399"/>
      <c r="I86" s="360">
        <f t="shared" si="7"/>
        <v>2</v>
      </c>
      <c r="J86" s="361">
        <f t="shared" si="8"/>
        <v>0</v>
      </c>
      <c r="K86" s="388">
        <f t="shared" si="6"/>
        <v>0</v>
      </c>
      <c r="L86" s="162"/>
    </row>
    <row r="87" spans="2:12" ht="41.4" x14ac:dyDescent="0.3">
      <c r="B87" s="33" t="str">
        <f t="shared" si="5"/>
        <v>LProp</v>
      </c>
      <c r="C87" s="1">
        <f>IF(ISTEXT(D87),MAX($C$4:$C86)+1,"")</f>
        <v>77</v>
      </c>
      <c r="D87" s="192" t="s">
        <v>10</v>
      </c>
      <c r="E87" s="40" t="s">
        <v>1949</v>
      </c>
      <c r="F87" s="357" t="s">
        <v>43</v>
      </c>
      <c r="G87" s="428"/>
      <c r="H87" s="399"/>
      <c r="I87" s="360">
        <f t="shared" si="7"/>
        <v>2</v>
      </c>
      <c r="J87" s="361">
        <f t="shared" si="8"/>
        <v>0</v>
      </c>
      <c r="K87" s="388">
        <f t="shared" si="6"/>
        <v>0</v>
      </c>
      <c r="L87" s="162"/>
    </row>
    <row r="88" spans="2:12" ht="41.4" x14ac:dyDescent="0.3">
      <c r="B88" s="33" t="str">
        <f t="shared" si="5"/>
        <v>LProp</v>
      </c>
      <c r="C88" s="1">
        <f>IF(ISTEXT(D88),MAX($C$4:$C87)+1,"")</f>
        <v>78</v>
      </c>
      <c r="D88" s="192" t="s">
        <v>10</v>
      </c>
      <c r="E88" s="40" t="s">
        <v>1950</v>
      </c>
      <c r="F88" s="357" t="s">
        <v>43</v>
      </c>
      <c r="G88" s="428"/>
      <c r="H88" s="399"/>
      <c r="I88" s="360">
        <f t="shared" si="7"/>
        <v>2</v>
      </c>
      <c r="J88" s="361">
        <f t="shared" si="8"/>
        <v>0</v>
      </c>
      <c r="K88" s="388">
        <f t="shared" si="6"/>
        <v>0</v>
      </c>
      <c r="L88" s="162"/>
    </row>
    <row r="89" spans="2:12" ht="41.4" x14ac:dyDescent="0.3">
      <c r="B89" s="33" t="str">
        <f t="shared" si="5"/>
        <v>LProp</v>
      </c>
      <c r="C89" s="1">
        <f>IF(ISTEXT(D89),MAX($C$4:$C88)+1,"")</f>
        <v>79</v>
      </c>
      <c r="D89" s="192" t="s">
        <v>10</v>
      </c>
      <c r="E89" s="40" t="s">
        <v>1951</v>
      </c>
      <c r="F89" s="357" t="s">
        <v>43</v>
      </c>
      <c r="G89" s="428"/>
      <c r="H89" s="399"/>
      <c r="I89" s="360">
        <f t="shared" si="7"/>
        <v>2</v>
      </c>
      <c r="J89" s="361">
        <f t="shared" si="8"/>
        <v>0</v>
      </c>
      <c r="K89" s="388">
        <f t="shared" si="6"/>
        <v>0</v>
      </c>
      <c r="L89" s="162"/>
    </row>
    <row r="90" spans="2:12" ht="30" customHeight="1" x14ac:dyDescent="0.3">
      <c r="B90" s="33" t="str">
        <f t="shared" si="5"/>
        <v>LProp</v>
      </c>
      <c r="C90" s="1">
        <f>IF(ISTEXT(D90),MAX($C$4:$C89)+1,"")</f>
        <v>80</v>
      </c>
      <c r="D90" s="192" t="s">
        <v>10</v>
      </c>
      <c r="E90" s="40" t="s">
        <v>1952</v>
      </c>
      <c r="F90" s="357" t="s">
        <v>43</v>
      </c>
      <c r="G90" s="428"/>
      <c r="H90" s="399"/>
      <c r="I90" s="360">
        <f t="shared" si="7"/>
        <v>2</v>
      </c>
      <c r="J90" s="361">
        <f t="shared" si="8"/>
        <v>0</v>
      </c>
      <c r="K90" s="388">
        <f t="shared" si="6"/>
        <v>0</v>
      </c>
      <c r="L90" s="162"/>
    </row>
    <row r="91" spans="2:12" ht="30" customHeight="1" x14ac:dyDescent="0.3">
      <c r="B91" s="33" t="str">
        <f t="shared" si="5"/>
        <v>LProp</v>
      </c>
      <c r="C91" s="1">
        <f>IF(ISTEXT(D91),MAX($C$4:$C90)+1,"")</f>
        <v>81</v>
      </c>
      <c r="D91" s="192" t="s">
        <v>10</v>
      </c>
      <c r="E91" s="216" t="s">
        <v>1953</v>
      </c>
      <c r="F91" s="357" t="s">
        <v>43</v>
      </c>
      <c r="G91" s="428"/>
      <c r="H91" s="399"/>
      <c r="I91" s="360">
        <f t="shared" si="7"/>
        <v>2</v>
      </c>
      <c r="J91" s="361">
        <f t="shared" si="8"/>
        <v>0</v>
      </c>
      <c r="K91" s="388">
        <f t="shared" si="6"/>
        <v>0</v>
      </c>
      <c r="L91" s="162"/>
    </row>
    <row r="92" spans="2:12" ht="30" customHeight="1" x14ac:dyDescent="0.3">
      <c r="B92" s="35" t="str">
        <f>IF(C92="","",$B$4)</f>
        <v/>
      </c>
      <c r="C92" s="35" t="str">
        <f>IF(ISTEXT(D92),MAX($C$6:$C91)+1,"")</f>
        <v/>
      </c>
      <c r="D92" s="2"/>
      <c r="E92" s="38" t="s">
        <v>1954</v>
      </c>
      <c r="F92" s="86"/>
      <c r="G92" s="28"/>
      <c r="H92" s="28"/>
      <c r="I92" s="28"/>
      <c r="J92" s="28"/>
      <c r="K92" s="28"/>
      <c r="L92" s="28"/>
    </row>
    <row r="93" spans="2:12" ht="30" customHeight="1" x14ac:dyDescent="0.3">
      <c r="B93" s="33" t="str">
        <f t="shared" si="5"/>
        <v>LProp</v>
      </c>
      <c r="C93" s="1">
        <f>IF(ISTEXT(D93),MAX($C$4:$C91)+1,"")</f>
        <v>82</v>
      </c>
      <c r="D93" s="192" t="s">
        <v>10</v>
      </c>
      <c r="E93" s="41" t="s">
        <v>1955</v>
      </c>
      <c r="F93" s="357" t="s">
        <v>43</v>
      </c>
      <c r="G93" s="428"/>
      <c r="H93" s="399"/>
      <c r="I93" s="360">
        <f t="shared" si="7"/>
        <v>2</v>
      </c>
      <c r="J93" s="361">
        <f t="shared" si="8"/>
        <v>0</v>
      </c>
      <c r="K93" s="388">
        <f t="shared" si="6"/>
        <v>0</v>
      </c>
      <c r="L93" s="162"/>
    </row>
    <row r="94" spans="2:12" ht="30" customHeight="1" x14ac:dyDescent="0.3">
      <c r="B94" s="33" t="str">
        <f t="shared" si="5"/>
        <v>LProp</v>
      </c>
      <c r="C94" s="1">
        <f>IF(ISTEXT(D94),MAX($C$4:$C93)+1,"")</f>
        <v>83</v>
      </c>
      <c r="D94" s="192" t="s">
        <v>10</v>
      </c>
      <c r="E94" s="39" t="s">
        <v>1956</v>
      </c>
      <c r="F94" s="357" t="s">
        <v>43</v>
      </c>
      <c r="G94" s="428"/>
      <c r="H94" s="399"/>
      <c r="I94" s="360">
        <f t="shared" si="7"/>
        <v>2</v>
      </c>
      <c r="J94" s="361">
        <f t="shared" si="8"/>
        <v>0</v>
      </c>
      <c r="K94" s="388">
        <f t="shared" si="6"/>
        <v>0</v>
      </c>
      <c r="L94" s="162"/>
    </row>
    <row r="95" spans="2:12" ht="30" customHeight="1" x14ac:dyDescent="0.3">
      <c r="B95" s="33" t="str">
        <f t="shared" si="5"/>
        <v>LProp</v>
      </c>
      <c r="C95" s="1">
        <f>IF(ISTEXT(D95),MAX($C$4:$C94)+1,"")</f>
        <v>84</v>
      </c>
      <c r="D95" s="192" t="s">
        <v>10</v>
      </c>
      <c r="E95" s="39" t="s">
        <v>1957</v>
      </c>
      <c r="F95" s="357" t="s">
        <v>43</v>
      </c>
      <c r="G95" s="428"/>
      <c r="H95" s="399"/>
      <c r="I95" s="360">
        <f t="shared" si="7"/>
        <v>2</v>
      </c>
      <c r="J95" s="361">
        <f t="shared" si="8"/>
        <v>0</v>
      </c>
      <c r="K95" s="388">
        <f t="shared" si="6"/>
        <v>0</v>
      </c>
      <c r="L95" s="162"/>
    </row>
    <row r="96" spans="2:12" ht="30" customHeight="1" x14ac:dyDescent="0.3">
      <c r="B96" s="33" t="str">
        <f t="shared" si="5"/>
        <v>LProp</v>
      </c>
      <c r="C96" s="1">
        <f>IF(ISTEXT(D96),MAX($C$4:$C95)+1,"")</f>
        <v>85</v>
      </c>
      <c r="D96" s="192" t="s">
        <v>10</v>
      </c>
      <c r="E96" s="41" t="s">
        <v>1958</v>
      </c>
      <c r="F96" s="357" t="s">
        <v>43</v>
      </c>
      <c r="G96" s="428"/>
      <c r="H96" s="399"/>
      <c r="I96" s="360">
        <f t="shared" si="7"/>
        <v>2</v>
      </c>
      <c r="J96" s="361">
        <f t="shared" si="8"/>
        <v>0</v>
      </c>
      <c r="K96" s="388">
        <f t="shared" si="6"/>
        <v>0</v>
      </c>
      <c r="L96" s="162"/>
    </row>
    <row r="97" spans="2:12" ht="30" customHeight="1" x14ac:dyDescent="0.3">
      <c r="B97" s="33" t="str">
        <f t="shared" si="5"/>
        <v>LProp</v>
      </c>
      <c r="C97" s="1">
        <f>IF(ISTEXT(D97),MAX($C$4:$C96)+1,"")</f>
        <v>86</v>
      </c>
      <c r="D97" s="192" t="s">
        <v>10</v>
      </c>
      <c r="E97" s="40" t="s">
        <v>1959</v>
      </c>
      <c r="F97" s="357" t="s">
        <v>43</v>
      </c>
      <c r="G97" s="428"/>
      <c r="H97" s="399"/>
      <c r="I97" s="360">
        <f t="shared" si="7"/>
        <v>2</v>
      </c>
      <c r="J97" s="361">
        <f t="shared" si="8"/>
        <v>0</v>
      </c>
      <c r="K97" s="388">
        <f t="shared" si="6"/>
        <v>0</v>
      </c>
      <c r="L97" s="162"/>
    </row>
    <row r="98" spans="2:12" ht="30" customHeight="1" x14ac:dyDescent="0.3">
      <c r="B98" s="33" t="str">
        <f t="shared" si="5"/>
        <v>LProp</v>
      </c>
      <c r="C98" s="1">
        <f>IF(ISTEXT(D98),MAX($C$4:$C97)+1,"")</f>
        <v>87</v>
      </c>
      <c r="D98" s="192" t="s">
        <v>10</v>
      </c>
      <c r="E98" s="40" t="s">
        <v>1960</v>
      </c>
      <c r="F98" s="357" t="s">
        <v>43</v>
      </c>
      <c r="G98" s="428"/>
      <c r="H98" s="399"/>
      <c r="I98" s="360">
        <f t="shared" si="7"/>
        <v>2</v>
      </c>
      <c r="J98" s="361">
        <f t="shared" si="8"/>
        <v>0</v>
      </c>
      <c r="K98" s="388">
        <f t="shared" si="6"/>
        <v>0</v>
      </c>
      <c r="L98" s="162"/>
    </row>
    <row r="99" spans="2:12" ht="30" customHeight="1" x14ac:dyDescent="0.3">
      <c r="B99" s="33" t="str">
        <f t="shared" si="5"/>
        <v>LProp</v>
      </c>
      <c r="C99" s="1">
        <f>IF(ISTEXT(D99),MAX($C$4:$C98)+1,"")</f>
        <v>88</v>
      </c>
      <c r="D99" s="192" t="s">
        <v>10</v>
      </c>
      <c r="E99" s="40" t="s">
        <v>1961</v>
      </c>
      <c r="F99" s="357" t="s">
        <v>43</v>
      </c>
      <c r="G99" s="428"/>
      <c r="H99" s="399"/>
      <c r="I99" s="360">
        <f t="shared" si="7"/>
        <v>2</v>
      </c>
      <c r="J99" s="361">
        <f t="shared" si="8"/>
        <v>0</v>
      </c>
      <c r="K99" s="388">
        <f t="shared" si="6"/>
        <v>0</v>
      </c>
      <c r="L99" s="162"/>
    </row>
    <row r="100" spans="2:12" ht="30" customHeight="1" x14ac:dyDescent="0.3">
      <c r="B100" s="33" t="str">
        <f t="shared" ref="B100:B152" si="9">IF(C100="","",$B$4)</f>
        <v>LProp</v>
      </c>
      <c r="C100" s="1">
        <f>IF(ISTEXT(D100),MAX($C$4:$C99)+1,"")</f>
        <v>89</v>
      </c>
      <c r="D100" s="192" t="s">
        <v>10</v>
      </c>
      <c r="E100" s="40" t="s">
        <v>1962</v>
      </c>
      <c r="F100" s="357" t="s">
        <v>43</v>
      </c>
      <c r="G100" s="428"/>
      <c r="H100" s="399"/>
      <c r="I100" s="360">
        <f t="shared" si="7"/>
        <v>2</v>
      </c>
      <c r="J100" s="361">
        <f t="shared" si="8"/>
        <v>0</v>
      </c>
      <c r="K100" s="388">
        <f t="shared" ref="K100:K152" si="10">I100*J100</f>
        <v>0</v>
      </c>
      <c r="L100" s="162"/>
    </row>
    <row r="101" spans="2:12" ht="30" customHeight="1" x14ac:dyDescent="0.3">
      <c r="B101" s="33" t="str">
        <f t="shared" si="9"/>
        <v>LProp</v>
      </c>
      <c r="C101" s="1">
        <f>IF(ISTEXT(D101),MAX($C$4:$C100)+1,"")</f>
        <v>90</v>
      </c>
      <c r="D101" s="192" t="s">
        <v>9</v>
      </c>
      <c r="E101" s="40" t="s">
        <v>1963</v>
      </c>
      <c r="F101" s="357" t="s">
        <v>43</v>
      </c>
      <c r="G101" s="428"/>
      <c r="H101" s="399"/>
      <c r="I101" s="360">
        <f t="shared" si="7"/>
        <v>3</v>
      </c>
      <c r="J101" s="361">
        <f t="shared" si="8"/>
        <v>0</v>
      </c>
      <c r="K101" s="388">
        <f t="shared" si="10"/>
        <v>0</v>
      </c>
      <c r="L101" s="162"/>
    </row>
    <row r="102" spans="2:12" ht="30" customHeight="1" x14ac:dyDescent="0.3">
      <c r="B102" s="33" t="str">
        <f t="shared" si="9"/>
        <v>LProp</v>
      </c>
      <c r="C102" s="1">
        <f>IF(ISTEXT(D102),MAX($C$4:$C101)+1,"")</f>
        <v>91</v>
      </c>
      <c r="D102" s="192" t="s">
        <v>9</v>
      </c>
      <c r="E102" s="40" t="s">
        <v>1964</v>
      </c>
      <c r="F102" s="357" t="s">
        <v>43</v>
      </c>
      <c r="G102" s="428"/>
      <c r="H102" s="399"/>
      <c r="I102" s="360">
        <f t="shared" si="7"/>
        <v>3</v>
      </c>
      <c r="J102" s="361">
        <f t="shared" si="8"/>
        <v>0</v>
      </c>
      <c r="K102" s="388">
        <f t="shared" si="10"/>
        <v>0</v>
      </c>
      <c r="L102" s="162"/>
    </row>
    <row r="103" spans="2:12" ht="30" customHeight="1" x14ac:dyDescent="0.3">
      <c r="B103" s="33" t="str">
        <f t="shared" si="9"/>
        <v>LProp</v>
      </c>
      <c r="C103" s="1">
        <f>IF(ISTEXT(D103),MAX($C$4:$C102)+1,"")</f>
        <v>92</v>
      </c>
      <c r="D103" s="192" t="s">
        <v>10</v>
      </c>
      <c r="E103" s="40" t="s">
        <v>1965</v>
      </c>
      <c r="F103" s="357" t="s">
        <v>43</v>
      </c>
      <c r="G103" s="428"/>
      <c r="H103" s="399"/>
      <c r="I103" s="360">
        <f t="shared" si="7"/>
        <v>2</v>
      </c>
      <c r="J103" s="361">
        <f t="shared" si="8"/>
        <v>0</v>
      </c>
      <c r="K103" s="388">
        <f t="shared" si="10"/>
        <v>0</v>
      </c>
      <c r="L103" s="162"/>
    </row>
    <row r="104" spans="2:12" ht="30" customHeight="1" x14ac:dyDescent="0.3">
      <c r="B104" s="33" t="str">
        <f t="shared" si="9"/>
        <v>LProp</v>
      </c>
      <c r="C104" s="1">
        <f>IF(ISTEXT(D104),MAX($C$4:$C103)+1,"")</f>
        <v>93</v>
      </c>
      <c r="D104" s="192" t="s">
        <v>10</v>
      </c>
      <c r="E104" s="40" t="s">
        <v>1966</v>
      </c>
      <c r="F104" s="357" t="s">
        <v>43</v>
      </c>
      <c r="G104" s="428"/>
      <c r="H104" s="399"/>
      <c r="I104" s="360">
        <f t="shared" si="7"/>
        <v>2</v>
      </c>
      <c r="J104" s="361">
        <f t="shared" si="8"/>
        <v>0</v>
      </c>
      <c r="K104" s="388">
        <f t="shared" si="10"/>
        <v>0</v>
      </c>
      <c r="L104" s="162"/>
    </row>
    <row r="105" spans="2:12" ht="30" customHeight="1" x14ac:dyDescent="0.3">
      <c r="B105" s="33" t="str">
        <f t="shared" si="9"/>
        <v>LProp</v>
      </c>
      <c r="C105" s="1">
        <f>IF(ISTEXT(D105),MAX($C$4:$C104)+1,"")</f>
        <v>94</v>
      </c>
      <c r="D105" s="192" t="s">
        <v>11</v>
      </c>
      <c r="E105" s="40" t="s">
        <v>1967</v>
      </c>
      <c r="F105" s="357" t="s">
        <v>43</v>
      </c>
      <c r="G105" s="428"/>
      <c r="H105" s="399"/>
      <c r="I105" s="360">
        <f t="shared" si="7"/>
        <v>1</v>
      </c>
      <c r="J105" s="361">
        <f t="shared" si="8"/>
        <v>0</v>
      </c>
      <c r="K105" s="388">
        <f t="shared" si="10"/>
        <v>0</v>
      </c>
      <c r="L105" s="162"/>
    </row>
    <row r="106" spans="2:12" ht="30" customHeight="1" x14ac:dyDescent="0.3">
      <c r="B106" s="33" t="str">
        <f t="shared" si="9"/>
        <v>LProp</v>
      </c>
      <c r="C106" s="1">
        <f>IF(ISTEXT(D106),MAX($C$4:$C105)+1,"")</f>
        <v>95</v>
      </c>
      <c r="D106" s="192" t="s">
        <v>9</v>
      </c>
      <c r="E106" s="40" t="s">
        <v>1968</v>
      </c>
      <c r="F106" s="357" t="s">
        <v>43</v>
      </c>
      <c r="G106" s="428"/>
      <c r="H106" s="399"/>
      <c r="I106" s="360">
        <f t="shared" si="7"/>
        <v>3</v>
      </c>
      <c r="J106" s="361">
        <f t="shared" si="8"/>
        <v>0</v>
      </c>
      <c r="K106" s="388">
        <f t="shared" si="10"/>
        <v>0</v>
      </c>
      <c r="L106" s="162"/>
    </row>
    <row r="107" spans="2:12" ht="30" customHeight="1" x14ac:dyDescent="0.3">
      <c r="B107" s="33" t="str">
        <f t="shared" si="9"/>
        <v>LProp</v>
      </c>
      <c r="C107" s="1">
        <f>IF(ISTEXT(D107),MAX($C$4:$C106)+1,"")</f>
        <v>96</v>
      </c>
      <c r="D107" s="192" t="s">
        <v>9</v>
      </c>
      <c r="E107" s="40" t="s">
        <v>2444</v>
      </c>
      <c r="F107" s="357" t="s">
        <v>43</v>
      </c>
      <c r="G107" s="428"/>
      <c r="H107" s="399"/>
      <c r="I107" s="360">
        <f t="shared" si="7"/>
        <v>3</v>
      </c>
      <c r="J107" s="361">
        <f t="shared" si="8"/>
        <v>0</v>
      </c>
      <c r="K107" s="388">
        <f t="shared" si="10"/>
        <v>0</v>
      </c>
      <c r="L107" s="162"/>
    </row>
    <row r="108" spans="2:12" ht="41.4" x14ac:dyDescent="0.3">
      <c r="B108" s="33" t="str">
        <f t="shared" si="9"/>
        <v>LProp</v>
      </c>
      <c r="C108" s="1">
        <f>IF(ISTEXT(D108),MAX($C$4:$C107)+1,"")</f>
        <v>97</v>
      </c>
      <c r="D108" s="192" t="s">
        <v>9</v>
      </c>
      <c r="E108" s="37" t="s">
        <v>1969</v>
      </c>
      <c r="F108" s="357" t="s">
        <v>43</v>
      </c>
      <c r="G108" s="428"/>
      <c r="H108" s="399"/>
      <c r="I108" s="360">
        <f t="shared" si="7"/>
        <v>3</v>
      </c>
      <c r="J108" s="361">
        <f t="shared" si="8"/>
        <v>0</v>
      </c>
      <c r="K108" s="388">
        <f t="shared" si="10"/>
        <v>0</v>
      </c>
      <c r="L108" s="162"/>
    </row>
    <row r="109" spans="2:12" ht="30" customHeight="1" x14ac:dyDescent="0.3">
      <c r="B109" s="35" t="str">
        <f t="shared" si="9"/>
        <v/>
      </c>
      <c r="C109" s="35" t="str">
        <f>IF(ISTEXT(D109),MAX($C$6:$C108)+1,"")</f>
        <v/>
      </c>
      <c r="D109" s="2"/>
      <c r="E109" s="38" t="s">
        <v>1970</v>
      </c>
      <c r="F109" s="86"/>
      <c r="G109" s="28"/>
      <c r="H109" s="28"/>
      <c r="I109" s="28"/>
      <c r="J109" s="28"/>
      <c r="K109" s="28"/>
      <c r="L109" s="28"/>
    </row>
    <row r="110" spans="2:12" ht="30" customHeight="1" x14ac:dyDescent="0.3">
      <c r="B110" s="33" t="str">
        <f t="shared" si="9"/>
        <v>LProp</v>
      </c>
      <c r="C110" s="1">
        <f>IF(ISTEXT(D110),MAX($C$4:$C108)+1,"")</f>
        <v>98</v>
      </c>
      <c r="D110" s="192" t="s">
        <v>9</v>
      </c>
      <c r="E110" s="41" t="s">
        <v>1935</v>
      </c>
      <c r="F110" s="357" t="s">
        <v>43</v>
      </c>
      <c r="G110" s="428"/>
      <c r="H110" s="399"/>
      <c r="I110" s="360">
        <f t="shared" si="7"/>
        <v>3</v>
      </c>
      <c r="J110" s="361">
        <f t="shared" si="8"/>
        <v>0</v>
      </c>
      <c r="K110" s="388">
        <f t="shared" si="10"/>
        <v>0</v>
      </c>
      <c r="L110" s="162"/>
    </row>
    <row r="111" spans="2:12" ht="30" customHeight="1" x14ac:dyDescent="0.3">
      <c r="B111" s="33" t="str">
        <f t="shared" si="9"/>
        <v>LProp</v>
      </c>
      <c r="C111" s="1">
        <f>IF(ISTEXT(D111),MAX($C$4:$C110)+1,"")</f>
        <v>99</v>
      </c>
      <c r="D111" s="192" t="s">
        <v>9</v>
      </c>
      <c r="E111" s="39" t="s">
        <v>1971</v>
      </c>
      <c r="F111" s="357" t="s">
        <v>43</v>
      </c>
      <c r="G111" s="428"/>
      <c r="H111" s="399"/>
      <c r="I111" s="360">
        <f t="shared" si="7"/>
        <v>3</v>
      </c>
      <c r="J111" s="361">
        <f t="shared" si="8"/>
        <v>0</v>
      </c>
      <c r="K111" s="388">
        <f t="shared" si="10"/>
        <v>0</v>
      </c>
      <c r="L111" s="162"/>
    </row>
    <row r="112" spans="2:12" ht="30" customHeight="1" x14ac:dyDescent="0.3">
      <c r="B112" s="33" t="str">
        <f t="shared" si="9"/>
        <v>LProp</v>
      </c>
      <c r="C112" s="1">
        <f>IF(ISTEXT(D112),MAX($C$4:$C111)+1,"")</f>
        <v>100</v>
      </c>
      <c r="D112" s="192" t="s">
        <v>9</v>
      </c>
      <c r="E112" s="39" t="s">
        <v>1896</v>
      </c>
      <c r="F112" s="357" t="s">
        <v>43</v>
      </c>
      <c r="G112" s="428"/>
      <c r="H112" s="399"/>
      <c r="I112" s="360">
        <f t="shared" si="7"/>
        <v>3</v>
      </c>
      <c r="J112" s="361">
        <f t="shared" si="8"/>
        <v>0</v>
      </c>
      <c r="K112" s="388">
        <f t="shared" si="10"/>
        <v>0</v>
      </c>
      <c r="L112" s="162"/>
    </row>
    <row r="113" spans="2:12" ht="30" customHeight="1" x14ac:dyDescent="0.3">
      <c r="B113" s="33" t="str">
        <f t="shared" si="9"/>
        <v>LProp</v>
      </c>
      <c r="C113" s="1">
        <f>IF(ISTEXT(D113),MAX($C$4:$C112)+1,"")</f>
        <v>101</v>
      </c>
      <c r="D113" s="192" t="s">
        <v>9</v>
      </c>
      <c r="E113" s="39" t="s">
        <v>1972</v>
      </c>
      <c r="F113" s="357" t="s">
        <v>43</v>
      </c>
      <c r="G113" s="428"/>
      <c r="H113" s="399"/>
      <c r="I113" s="360">
        <f t="shared" si="7"/>
        <v>3</v>
      </c>
      <c r="J113" s="361">
        <f t="shared" si="8"/>
        <v>0</v>
      </c>
      <c r="K113" s="388">
        <f t="shared" si="10"/>
        <v>0</v>
      </c>
      <c r="L113" s="162"/>
    </row>
    <row r="114" spans="2:12" ht="30" customHeight="1" x14ac:dyDescent="0.3">
      <c r="B114" s="33" t="str">
        <f t="shared" si="9"/>
        <v>LProp</v>
      </c>
      <c r="C114" s="1">
        <f>IF(ISTEXT(D114),MAX($C$4:$C113)+1,"")</f>
        <v>102</v>
      </c>
      <c r="D114" s="192" t="s">
        <v>9</v>
      </c>
      <c r="E114" s="39" t="s">
        <v>1897</v>
      </c>
      <c r="F114" s="357" t="s">
        <v>43</v>
      </c>
      <c r="G114" s="428"/>
      <c r="H114" s="399"/>
      <c r="I114" s="360">
        <f t="shared" si="7"/>
        <v>3</v>
      </c>
      <c r="J114" s="361">
        <f t="shared" si="8"/>
        <v>0</v>
      </c>
      <c r="K114" s="388">
        <f t="shared" si="10"/>
        <v>0</v>
      </c>
      <c r="L114" s="162"/>
    </row>
    <row r="115" spans="2:12" ht="30" customHeight="1" x14ac:dyDescent="0.3">
      <c r="B115" s="33" t="str">
        <f t="shared" si="9"/>
        <v>LProp</v>
      </c>
      <c r="C115" s="1">
        <f>IF(ISTEXT(D115),MAX($C$4:$C114)+1,"")</f>
        <v>103</v>
      </c>
      <c r="D115" s="192" t="s">
        <v>9</v>
      </c>
      <c r="E115" s="39" t="s">
        <v>1973</v>
      </c>
      <c r="F115" s="357" t="s">
        <v>43</v>
      </c>
      <c r="G115" s="428"/>
      <c r="H115" s="399"/>
      <c r="I115" s="360">
        <f t="shared" si="7"/>
        <v>3</v>
      </c>
      <c r="J115" s="361">
        <f t="shared" si="8"/>
        <v>0</v>
      </c>
      <c r="K115" s="388">
        <f t="shared" si="10"/>
        <v>0</v>
      </c>
      <c r="L115" s="162"/>
    </row>
    <row r="116" spans="2:12" ht="30" customHeight="1" x14ac:dyDescent="0.3">
      <c r="B116" s="33" t="str">
        <f t="shared" si="9"/>
        <v>LProp</v>
      </c>
      <c r="C116" s="1">
        <f>IF(ISTEXT(D116),MAX($C$4:$C115)+1,"")</f>
        <v>104</v>
      </c>
      <c r="D116" s="192" t="s">
        <v>9</v>
      </c>
      <c r="E116" s="39" t="s">
        <v>1974</v>
      </c>
      <c r="F116" s="357" t="s">
        <v>43</v>
      </c>
      <c r="G116" s="428"/>
      <c r="H116" s="399"/>
      <c r="I116" s="360">
        <f t="shared" si="7"/>
        <v>3</v>
      </c>
      <c r="J116" s="361">
        <f t="shared" si="8"/>
        <v>0</v>
      </c>
      <c r="K116" s="388">
        <f t="shared" si="10"/>
        <v>0</v>
      </c>
      <c r="L116" s="162"/>
    </row>
    <row r="117" spans="2:12" ht="30" customHeight="1" x14ac:dyDescent="0.3">
      <c r="B117" s="33" t="str">
        <f t="shared" si="9"/>
        <v>LProp</v>
      </c>
      <c r="C117" s="1">
        <f>IF(ISTEXT(D117),MAX($C$4:$C116)+1,"")</f>
        <v>105</v>
      </c>
      <c r="D117" s="192" t="s">
        <v>9</v>
      </c>
      <c r="E117" s="39" t="s">
        <v>1975</v>
      </c>
      <c r="F117" s="357" t="s">
        <v>43</v>
      </c>
      <c r="G117" s="428"/>
      <c r="H117" s="399"/>
      <c r="I117" s="360">
        <f t="shared" si="7"/>
        <v>3</v>
      </c>
      <c r="J117" s="361">
        <f t="shared" si="8"/>
        <v>0</v>
      </c>
      <c r="K117" s="388">
        <f t="shared" si="10"/>
        <v>0</v>
      </c>
      <c r="L117" s="162"/>
    </row>
    <row r="118" spans="2:12" ht="30" customHeight="1" x14ac:dyDescent="0.3">
      <c r="B118" s="33" t="str">
        <f t="shared" si="9"/>
        <v>LProp</v>
      </c>
      <c r="C118" s="1">
        <f>IF(ISTEXT(D118),MAX($C$4:$C117)+1,"")</f>
        <v>106</v>
      </c>
      <c r="D118" s="192" t="s">
        <v>9</v>
      </c>
      <c r="E118" s="45" t="s">
        <v>1976</v>
      </c>
      <c r="F118" s="357" t="s">
        <v>43</v>
      </c>
      <c r="G118" s="428"/>
      <c r="H118" s="399"/>
      <c r="I118" s="360">
        <f t="shared" si="7"/>
        <v>3</v>
      </c>
      <c r="J118" s="361">
        <f t="shared" si="8"/>
        <v>0</v>
      </c>
      <c r="K118" s="388">
        <f t="shared" si="10"/>
        <v>0</v>
      </c>
      <c r="L118" s="162"/>
    </row>
    <row r="119" spans="2:12" ht="30" customHeight="1" x14ac:dyDescent="0.3">
      <c r="B119" s="33" t="str">
        <f t="shared" si="9"/>
        <v>LProp</v>
      </c>
      <c r="C119" s="1">
        <f>IF(ISTEXT(D119),MAX($C$4:$C118)+1,"")</f>
        <v>107</v>
      </c>
      <c r="D119" s="192" t="s">
        <v>9</v>
      </c>
      <c r="E119" s="45" t="s">
        <v>1977</v>
      </c>
      <c r="F119" s="357" t="s">
        <v>43</v>
      </c>
      <c r="G119" s="428"/>
      <c r="H119" s="399"/>
      <c r="I119" s="360">
        <f t="shared" si="7"/>
        <v>3</v>
      </c>
      <c r="J119" s="361">
        <f t="shared" si="8"/>
        <v>0</v>
      </c>
      <c r="K119" s="388">
        <f t="shared" si="10"/>
        <v>0</v>
      </c>
      <c r="L119" s="162"/>
    </row>
    <row r="120" spans="2:12" ht="30" customHeight="1" x14ac:dyDescent="0.3">
      <c r="B120" s="33" t="str">
        <f t="shared" si="9"/>
        <v>LProp</v>
      </c>
      <c r="C120" s="1">
        <f>IF(ISTEXT(D120),MAX($C$4:$C119)+1,"")</f>
        <v>108</v>
      </c>
      <c r="D120" s="192" t="s">
        <v>9</v>
      </c>
      <c r="E120" s="45" t="s">
        <v>1978</v>
      </c>
      <c r="F120" s="357" t="s">
        <v>43</v>
      </c>
      <c r="G120" s="428"/>
      <c r="H120" s="399"/>
      <c r="I120" s="360">
        <f t="shared" si="7"/>
        <v>3</v>
      </c>
      <c r="J120" s="361">
        <f t="shared" si="8"/>
        <v>0</v>
      </c>
      <c r="K120" s="388">
        <f t="shared" si="10"/>
        <v>0</v>
      </c>
      <c r="L120" s="162"/>
    </row>
    <row r="121" spans="2:12" ht="30" customHeight="1" x14ac:dyDescent="0.3">
      <c r="B121" s="35" t="str">
        <f>IF(C121="","",$B$4)</f>
        <v/>
      </c>
      <c r="C121" s="35" t="str">
        <f>IF(ISTEXT(D121),MAX($C$6:$C120)+1,"")</f>
        <v/>
      </c>
      <c r="D121" s="2"/>
      <c r="E121" s="38" t="s">
        <v>1979</v>
      </c>
      <c r="F121" s="86"/>
      <c r="G121" s="28"/>
      <c r="H121" s="28"/>
      <c r="I121" s="28"/>
      <c r="J121" s="28"/>
      <c r="K121" s="28"/>
      <c r="L121" s="28"/>
    </row>
    <row r="122" spans="2:12" ht="30" customHeight="1" x14ac:dyDescent="0.3">
      <c r="B122" s="33" t="str">
        <f t="shared" si="9"/>
        <v>LProp</v>
      </c>
      <c r="C122" s="1">
        <f>IF(ISTEXT(D122),MAX($C$4:$C120)+1,"")</f>
        <v>109</v>
      </c>
      <c r="D122" s="192" t="s">
        <v>10</v>
      </c>
      <c r="E122" s="41" t="s">
        <v>1980</v>
      </c>
      <c r="F122" s="357" t="s">
        <v>43</v>
      </c>
      <c r="G122" s="428"/>
      <c r="H122" s="399"/>
      <c r="I122" s="360">
        <f t="shared" si="7"/>
        <v>2</v>
      </c>
      <c r="J122" s="361">
        <f t="shared" si="8"/>
        <v>0</v>
      </c>
      <c r="K122" s="388">
        <f t="shared" si="10"/>
        <v>0</v>
      </c>
      <c r="L122" s="162"/>
    </row>
    <row r="123" spans="2:12" ht="30" customHeight="1" x14ac:dyDescent="0.3">
      <c r="B123" s="33" t="str">
        <f t="shared" si="9"/>
        <v>LProp</v>
      </c>
      <c r="C123" s="1">
        <f>IF(ISTEXT(D123),MAX($C$4:$C122)+1,"")</f>
        <v>110</v>
      </c>
      <c r="D123" s="192" t="s">
        <v>10</v>
      </c>
      <c r="E123" s="39" t="s">
        <v>1981</v>
      </c>
      <c r="F123" s="357" t="s">
        <v>43</v>
      </c>
      <c r="G123" s="428"/>
      <c r="H123" s="399"/>
      <c r="I123" s="360">
        <f t="shared" si="7"/>
        <v>2</v>
      </c>
      <c r="J123" s="361">
        <f t="shared" si="8"/>
        <v>0</v>
      </c>
      <c r="K123" s="388">
        <f t="shared" si="10"/>
        <v>0</v>
      </c>
      <c r="L123" s="162"/>
    </row>
    <row r="124" spans="2:12" ht="30" customHeight="1" x14ac:dyDescent="0.3">
      <c r="B124" s="33" t="str">
        <f t="shared" si="9"/>
        <v>LProp</v>
      </c>
      <c r="C124" s="1">
        <f>IF(ISTEXT(D124),MAX($C$4:$C123)+1,"")</f>
        <v>111</v>
      </c>
      <c r="D124" s="192" t="s">
        <v>10</v>
      </c>
      <c r="E124" s="39" t="s">
        <v>651</v>
      </c>
      <c r="F124" s="357" t="s">
        <v>43</v>
      </c>
      <c r="G124" s="428"/>
      <c r="H124" s="399"/>
      <c r="I124" s="360">
        <f t="shared" si="7"/>
        <v>2</v>
      </c>
      <c r="J124" s="361">
        <f t="shared" si="8"/>
        <v>0</v>
      </c>
      <c r="K124" s="388">
        <f t="shared" si="10"/>
        <v>0</v>
      </c>
      <c r="L124" s="162"/>
    </row>
    <row r="125" spans="2:12" ht="30" customHeight="1" x14ac:dyDescent="0.3">
      <c r="B125" s="33" t="str">
        <f t="shared" si="9"/>
        <v>LProp</v>
      </c>
      <c r="C125" s="1">
        <f>IF(ISTEXT(D125),MAX($C$4:$C124)+1,"")</f>
        <v>112</v>
      </c>
      <c r="D125" s="192" t="s">
        <v>10</v>
      </c>
      <c r="E125" s="39" t="s">
        <v>1982</v>
      </c>
      <c r="F125" s="357" t="s">
        <v>43</v>
      </c>
      <c r="G125" s="428"/>
      <c r="H125" s="399"/>
      <c r="I125" s="360">
        <f t="shared" si="7"/>
        <v>2</v>
      </c>
      <c r="J125" s="361">
        <f t="shared" si="8"/>
        <v>0</v>
      </c>
      <c r="K125" s="388">
        <f t="shared" si="10"/>
        <v>0</v>
      </c>
      <c r="L125" s="162"/>
    </row>
    <row r="126" spans="2:12" ht="30" customHeight="1" x14ac:dyDescent="0.3">
      <c r="B126" s="33" t="str">
        <f t="shared" si="9"/>
        <v>LProp</v>
      </c>
      <c r="C126" s="1">
        <f>IF(ISTEXT(D126),MAX($C$4:$C125)+1,"")</f>
        <v>113</v>
      </c>
      <c r="D126" s="192" t="s">
        <v>10</v>
      </c>
      <c r="E126" s="39" t="s">
        <v>1983</v>
      </c>
      <c r="F126" s="357" t="s">
        <v>43</v>
      </c>
      <c r="G126" s="428"/>
      <c r="H126" s="399"/>
      <c r="I126" s="360">
        <f t="shared" si="7"/>
        <v>2</v>
      </c>
      <c r="J126" s="361">
        <f t="shared" si="8"/>
        <v>0</v>
      </c>
      <c r="K126" s="388">
        <f t="shared" si="10"/>
        <v>0</v>
      </c>
      <c r="L126" s="162"/>
    </row>
    <row r="127" spans="2:12" ht="30" customHeight="1" x14ac:dyDescent="0.3">
      <c r="B127" s="33" t="str">
        <f t="shared" si="9"/>
        <v>LProp</v>
      </c>
      <c r="C127" s="1">
        <f>IF(ISTEXT(D127),MAX($C$4:$C126)+1,"")</f>
        <v>114</v>
      </c>
      <c r="D127" s="192" t="s">
        <v>9</v>
      </c>
      <c r="E127" s="40" t="s">
        <v>2445</v>
      </c>
      <c r="F127" s="357" t="s">
        <v>43</v>
      </c>
      <c r="G127" s="428"/>
      <c r="H127" s="399"/>
      <c r="I127" s="360">
        <f t="shared" si="7"/>
        <v>3</v>
      </c>
      <c r="J127" s="361">
        <f t="shared" si="8"/>
        <v>0</v>
      </c>
      <c r="K127" s="388">
        <f t="shared" si="10"/>
        <v>0</v>
      </c>
      <c r="L127" s="162"/>
    </row>
    <row r="128" spans="2:12" ht="30" customHeight="1" x14ac:dyDescent="0.3">
      <c r="B128" s="33" t="str">
        <f t="shared" si="9"/>
        <v>LProp</v>
      </c>
      <c r="C128" s="1">
        <f>IF(ISTEXT(D128),MAX($C$4:$C127)+1,"")</f>
        <v>115</v>
      </c>
      <c r="D128" s="192" t="s">
        <v>9</v>
      </c>
      <c r="E128" s="40" t="s">
        <v>2447</v>
      </c>
      <c r="F128" s="357" t="s">
        <v>43</v>
      </c>
      <c r="G128" s="428"/>
      <c r="H128" s="399"/>
      <c r="I128" s="360">
        <f t="shared" si="7"/>
        <v>3</v>
      </c>
      <c r="J128" s="361">
        <f t="shared" si="8"/>
        <v>0</v>
      </c>
      <c r="K128" s="388">
        <f t="shared" si="10"/>
        <v>0</v>
      </c>
      <c r="L128" s="162"/>
    </row>
    <row r="129" spans="2:12" ht="30" customHeight="1" x14ac:dyDescent="0.3">
      <c r="B129" s="33" t="str">
        <f t="shared" si="9"/>
        <v>LProp</v>
      </c>
      <c r="C129" s="1">
        <f>IF(ISTEXT(D129),MAX($C$4:$C128)+1,"")</f>
        <v>116</v>
      </c>
      <c r="D129" s="192" t="s">
        <v>9</v>
      </c>
      <c r="E129" s="40" t="s">
        <v>2446</v>
      </c>
      <c r="F129" s="357" t="s">
        <v>43</v>
      </c>
      <c r="G129" s="428"/>
      <c r="H129" s="399"/>
      <c r="I129" s="360">
        <f t="shared" si="7"/>
        <v>3</v>
      </c>
      <c r="J129" s="361">
        <f t="shared" si="8"/>
        <v>0</v>
      </c>
      <c r="K129" s="388">
        <f t="shared" si="10"/>
        <v>0</v>
      </c>
      <c r="L129" s="162"/>
    </row>
    <row r="130" spans="2:12" ht="30" customHeight="1" x14ac:dyDescent="0.3">
      <c r="B130" s="33" t="str">
        <f t="shared" si="9"/>
        <v>LProp</v>
      </c>
      <c r="C130" s="1">
        <f>IF(ISTEXT(D130),MAX($C$4:$C129)+1,"")</f>
        <v>117</v>
      </c>
      <c r="D130" s="192" t="s">
        <v>10</v>
      </c>
      <c r="E130" s="40" t="s">
        <v>1984</v>
      </c>
      <c r="F130" s="357" t="s">
        <v>43</v>
      </c>
      <c r="G130" s="428"/>
      <c r="H130" s="399"/>
      <c r="I130" s="360">
        <f t="shared" si="7"/>
        <v>2</v>
      </c>
      <c r="J130" s="361">
        <f t="shared" si="8"/>
        <v>0</v>
      </c>
      <c r="K130" s="388">
        <f t="shared" si="10"/>
        <v>0</v>
      </c>
      <c r="L130" s="162"/>
    </row>
    <row r="131" spans="2:12" ht="30" customHeight="1" x14ac:dyDescent="0.3">
      <c r="B131" s="33" t="str">
        <f t="shared" si="9"/>
        <v>LProp</v>
      </c>
      <c r="C131" s="1">
        <f>IF(ISTEXT(D131),MAX($C$4:$C130)+1,"")</f>
        <v>118</v>
      </c>
      <c r="D131" s="192" t="s">
        <v>10</v>
      </c>
      <c r="E131" s="40" t="s">
        <v>1985</v>
      </c>
      <c r="F131" s="357" t="s">
        <v>43</v>
      </c>
      <c r="G131" s="428"/>
      <c r="H131" s="399"/>
      <c r="I131" s="360">
        <f t="shared" si="7"/>
        <v>2</v>
      </c>
      <c r="J131" s="361">
        <f t="shared" si="8"/>
        <v>0</v>
      </c>
      <c r="K131" s="388">
        <f t="shared" si="10"/>
        <v>0</v>
      </c>
      <c r="L131" s="162"/>
    </row>
    <row r="132" spans="2:12" ht="14.7" customHeight="1" x14ac:dyDescent="0.3">
      <c r="B132" s="43" t="s">
        <v>1986</v>
      </c>
      <c r="C132" s="35"/>
      <c r="D132" s="2"/>
      <c r="E132" s="38"/>
      <c r="F132" s="86"/>
      <c r="G132" s="28"/>
      <c r="H132" s="28"/>
      <c r="I132" s="28"/>
      <c r="J132" s="28"/>
      <c r="K132" s="28"/>
      <c r="L132" s="28"/>
    </row>
    <row r="133" spans="2:12" ht="41.4" x14ac:dyDescent="0.3">
      <c r="B133" s="33" t="str">
        <f t="shared" si="9"/>
        <v>LProp</v>
      </c>
      <c r="C133" s="1">
        <f>IF(ISTEXT(D133),MAX($C$4:$C131)+1,"")</f>
        <v>119</v>
      </c>
      <c r="D133" s="192" t="s">
        <v>9</v>
      </c>
      <c r="E133" s="40" t="s">
        <v>1987</v>
      </c>
      <c r="F133" s="357" t="s">
        <v>43</v>
      </c>
      <c r="G133" s="428"/>
      <c r="H133" s="399"/>
      <c r="I133" s="360">
        <f t="shared" si="7"/>
        <v>3</v>
      </c>
      <c r="J133" s="361">
        <f t="shared" si="8"/>
        <v>0</v>
      </c>
      <c r="K133" s="388">
        <f t="shared" si="10"/>
        <v>0</v>
      </c>
      <c r="L133" s="162"/>
    </row>
    <row r="134" spans="2:12" ht="30" customHeight="1" x14ac:dyDescent="0.3">
      <c r="B134" s="33" t="str">
        <f t="shared" si="9"/>
        <v>LProp</v>
      </c>
      <c r="C134" s="1">
        <f>IF(ISTEXT(D134),MAX($C$4:$C133)+1,"")</f>
        <v>120</v>
      </c>
      <c r="D134" s="192" t="s">
        <v>9</v>
      </c>
      <c r="E134" s="40" t="s">
        <v>1988</v>
      </c>
      <c r="F134" s="357" t="s">
        <v>43</v>
      </c>
      <c r="G134" s="428"/>
      <c r="H134" s="399"/>
      <c r="I134" s="360">
        <f t="shared" si="7"/>
        <v>3</v>
      </c>
      <c r="J134" s="361">
        <f t="shared" si="8"/>
        <v>0</v>
      </c>
      <c r="K134" s="388">
        <f t="shared" si="10"/>
        <v>0</v>
      </c>
      <c r="L134" s="162"/>
    </row>
    <row r="135" spans="2:12" ht="55.2" x14ac:dyDescent="0.3">
      <c r="B135" s="33" t="str">
        <f t="shared" si="9"/>
        <v>LProp</v>
      </c>
      <c r="C135" s="1">
        <f>IF(ISTEXT(D135),MAX($C$4:$C134)+1,"")</f>
        <v>121</v>
      </c>
      <c r="D135" s="192" t="s">
        <v>9</v>
      </c>
      <c r="E135" s="40" t="s">
        <v>1989</v>
      </c>
      <c r="F135" s="357" t="s">
        <v>43</v>
      </c>
      <c r="G135" s="428"/>
      <c r="H135" s="399"/>
      <c r="I135" s="360">
        <f t="shared" si="7"/>
        <v>3</v>
      </c>
      <c r="J135" s="361">
        <f t="shared" si="8"/>
        <v>0</v>
      </c>
      <c r="K135" s="388">
        <f t="shared" si="10"/>
        <v>0</v>
      </c>
      <c r="L135" s="162"/>
    </row>
    <row r="136" spans="2:12" ht="27.6" x14ac:dyDescent="0.3">
      <c r="B136" s="33" t="str">
        <f t="shared" si="9"/>
        <v>LProp</v>
      </c>
      <c r="C136" s="1">
        <f>IF(ISTEXT(D136),MAX($C$4:$C135)+1,"")</f>
        <v>122</v>
      </c>
      <c r="D136" s="192" t="s">
        <v>10</v>
      </c>
      <c r="E136" s="40" t="s">
        <v>1990</v>
      </c>
      <c r="F136" s="357" t="s">
        <v>43</v>
      </c>
      <c r="G136" s="428"/>
      <c r="H136" s="399"/>
      <c r="I136" s="360">
        <f>VLOOKUP($D136,SpecData,2,FALSE)</f>
        <v>2</v>
      </c>
      <c r="J136" s="361">
        <f>VLOOKUP($F136,AvailabilityData,2,FALSE)</f>
        <v>0</v>
      </c>
      <c r="K136" s="388">
        <f>I136*J136</f>
        <v>0</v>
      </c>
      <c r="L136" s="177"/>
    </row>
    <row r="137" spans="2:12" ht="30" customHeight="1" x14ac:dyDescent="0.3">
      <c r="B137" s="33" t="str">
        <f t="shared" si="9"/>
        <v>LProp</v>
      </c>
      <c r="C137" s="1">
        <f>IF(ISTEXT(D137),MAX($C$4:$C136)+1,"")</f>
        <v>123</v>
      </c>
      <c r="D137" s="192" t="s">
        <v>9</v>
      </c>
      <c r="E137" s="40" t="s">
        <v>2495</v>
      </c>
      <c r="F137" s="357" t="s">
        <v>43</v>
      </c>
      <c r="G137" s="428"/>
      <c r="H137" s="399"/>
      <c r="I137" s="360">
        <f t="shared" si="7"/>
        <v>3</v>
      </c>
      <c r="J137" s="361">
        <f t="shared" si="8"/>
        <v>0</v>
      </c>
      <c r="K137" s="388">
        <f t="shared" si="10"/>
        <v>0</v>
      </c>
      <c r="L137" s="162"/>
    </row>
    <row r="138" spans="2:12" ht="14.7" customHeight="1" x14ac:dyDescent="0.3">
      <c r="B138" s="43" t="s">
        <v>1991</v>
      </c>
      <c r="C138" s="35"/>
      <c r="D138" s="2"/>
      <c r="E138" s="38"/>
      <c r="F138" s="86"/>
      <c r="G138" s="28"/>
      <c r="H138" s="28"/>
      <c r="I138" s="28"/>
      <c r="J138" s="28"/>
      <c r="K138" s="28"/>
      <c r="L138" s="28"/>
    </row>
    <row r="139" spans="2:12" ht="30" customHeight="1" x14ac:dyDescent="0.3">
      <c r="B139" s="35" t="str">
        <f>IF(C139="","",$B$4)</f>
        <v/>
      </c>
      <c r="C139" s="35" t="str">
        <f>IF(ISTEXT(D139),MAX($C$6:$C138)+1,"")</f>
        <v/>
      </c>
      <c r="D139" s="2"/>
      <c r="E139" s="265" t="s">
        <v>1992</v>
      </c>
      <c r="F139" s="86"/>
      <c r="G139" s="28"/>
      <c r="H139" s="28"/>
      <c r="I139" s="28"/>
      <c r="J139" s="28"/>
      <c r="K139" s="28"/>
      <c r="L139" s="28"/>
    </row>
    <row r="140" spans="2:12" ht="30" customHeight="1" x14ac:dyDescent="0.3">
      <c r="B140" s="33" t="str">
        <f t="shared" si="9"/>
        <v>LProp</v>
      </c>
      <c r="C140" s="1">
        <f>IF(ISTEXT(D140),MAX($C$4:$C137)+1,"")</f>
        <v>124</v>
      </c>
      <c r="D140" s="192" t="s">
        <v>10</v>
      </c>
      <c r="E140" s="266" t="s">
        <v>1993</v>
      </c>
      <c r="F140" s="357" t="s">
        <v>43</v>
      </c>
      <c r="G140" s="428"/>
      <c r="H140" s="399"/>
      <c r="I140" s="360">
        <f t="shared" si="7"/>
        <v>2</v>
      </c>
      <c r="J140" s="361">
        <f t="shared" si="8"/>
        <v>0</v>
      </c>
      <c r="K140" s="388">
        <f t="shared" si="10"/>
        <v>0</v>
      </c>
      <c r="L140" s="162"/>
    </row>
    <row r="141" spans="2:12" ht="30" customHeight="1" x14ac:dyDescent="0.3">
      <c r="B141" s="33" t="str">
        <f t="shared" si="9"/>
        <v>LProp</v>
      </c>
      <c r="C141" s="1">
        <f>IF(ISTEXT(D141),MAX($C$4:$C140)+1,"")</f>
        <v>125</v>
      </c>
      <c r="D141" s="192" t="s">
        <v>10</v>
      </c>
      <c r="E141" s="266" t="s">
        <v>1994</v>
      </c>
      <c r="F141" s="357" t="s">
        <v>43</v>
      </c>
      <c r="G141" s="428"/>
      <c r="H141" s="399"/>
      <c r="I141" s="360">
        <f t="shared" si="7"/>
        <v>2</v>
      </c>
      <c r="J141" s="361">
        <f t="shared" si="8"/>
        <v>0</v>
      </c>
      <c r="K141" s="388">
        <f t="shared" si="10"/>
        <v>0</v>
      </c>
      <c r="L141" s="162"/>
    </row>
    <row r="142" spans="2:12" ht="30" customHeight="1" x14ac:dyDescent="0.3">
      <c r="B142" s="33" t="str">
        <f t="shared" si="9"/>
        <v>LProp</v>
      </c>
      <c r="C142" s="1">
        <f>IF(ISTEXT(D142),MAX($C$4:$C141)+1,"")</f>
        <v>126</v>
      </c>
      <c r="D142" s="192" t="s">
        <v>10</v>
      </c>
      <c r="E142" s="266" t="s">
        <v>1995</v>
      </c>
      <c r="F142" s="357" t="s">
        <v>43</v>
      </c>
      <c r="G142" s="428"/>
      <c r="H142" s="399"/>
      <c r="I142" s="360">
        <f t="shared" si="7"/>
        <v>2</v>
      </c>
      <c r="J142" s="361">
        <f t="shared" si="8"/>
        <v>0</v>
      </c>
      <c r="K142" s="388">
        <f t="shared" si="10"/>
        <v>0</v>
      </c>
      <c r="L142" s="162"/>
    </row>
    <row r="143" spans="2:12" ht="30" customHeight="1" x14ac:dyDescent="0.3">
      <c r="B143" s="33" t="str">
        <f t="shared" si="9"/>
        <v>LProp</v>
      </c>
      <c r="C143" s="1">
        <f>IF(ISTEXT(D143),MAX($C$4:$C142)+1,"")</f>
        <v>127</v>
      </c>
      <c r="D143" s="192" t="s">
        <v>10</v>
      </c>
      <c r="E143" s="266" t="s">
        <v>1996</v>
      </c>
      <c r="F143" s="357" t="s">
        <v>43</v>
      </c>
      <c r="G143" s="428"/>
      <c r="H143" s="399"/>
      <c r="I143" s="360">
        <f t="shared" si="7"/>
        <v>2</v>
      </c>
      <c r="J143" s="361">
        <f t="shared" si="8"/>
        <v>0</v>
      </c>
      <c r="K143" s="388">
        <f t="shared" si="10"/>
        <v>0</v>
      </c>
      <c r="L143" s="162"/>
    </row>
    <row r="144" spans="2:12" ht="30" customHeight="1" x14ac:dyDescent="0.3">
      <c r="B144" s="33" t="str">
        <f t="shared" si="9"/>
        <v>LProp</v>
      </c>
      <c r="C144" s="1">
        <f>IF(ISTEXT(D144),MAX($C$4:$C143)+1,"")</f>
        <v>128</v>
      </c>
      <c r="D144" s="192" t="s">
        <v>10</v>
      </c>
      <c r="E144" s="266" t="s">
        <v>1997</v>
      </c>
      <c r="F144" s="357" t="s">
        <v>43</v>
      </c>
      <c r="G144" s="428"/>
      <c r="H144" s="399"/>
      <c r="I144" s="360">
        <f t="shared" si="7"/>
        <v>2</v>
      </c>
      <c r="J144" s="361">
        <f t="shared" si="8"/>
        <v>0</v>
      </c>
      <c r="K144" s="388">
        <f t="shared" si="10"/>
        <v>0</v>
      </c>
      <c r="L144" s="162"/>
    </row>
    <row r="145" spans="2:12" ht="30" customHeight="1" x14ac:dyDescent="0.3">
      <c r="B145" s="33" t="str">
        <f t="shared" si="9"/>
        <v>LProp</v>
      </c>
      <c r="C145" s="1">
        <f>IF(ISTEXT(D145),MAX($C$4:$C144)+1,"")</f>
        <v>129</v>
      </c>
      <c r="D145" s="192" t="s">
        <v>10</v>
      </c>
      <c r="E145" s="266" t="s">
        <v>1998</v>
      </c>
      <c r="F145" s="357" t="s">
        <v>43</v>
      </c>
      <c r="G145" s="428"/>
      <c r="H145" s="399"/>
      <c r="I145" s="360">
        <f t="shared" si="7"/>
        <v>2</v>
      </c>
      <c r="J145" s="361">
        <f t="shared" si="8"/>
        <v>0</v>
      </c>
      <c r="K145" s="388">
        <f t="shared" si="10"/>
        <v>0</v>
      </c>
      <c r="L145" s="162"/>
    </row>
    <row r="146" spans="2:12" ht="30" customHeight="1" x14ac:dyDescent="0.3">
      <c r="B146" s="33" t="str">
        <f t="shared" si="9"/>
        <v>LProp</v>
      </c>
      <c r="C146" s="1">
        <f>IF(ISTEXT(D146),MAX($C$4:$C145)+1,"")</f>
        <v>130</v>
      </c>
      <c r="D146" s="192" t="s">
        <v>10</v>
      </c>
      <c r="E146" s="266" t="s">
        <v>661</v>
      </c>
      <c r="F146" s="357" t="s">
        <v>43</v>
      </c>
      <c r="G146" s="428"/>
      <c r="H146" s="399"/>
      <c r="I146" s="360">
        <f t="shared" si="7"/>
        <v>2</v>
      </c>
      <c r="J146" s="361">
        <f t="shared" si="8"/>
        <v>0</v>
      </c>
      <c r="K146" s="388">
        <f t="shared" si="10"/>
        <v>0</v>
      </c>
      <c r="L146" s="162"/>
    </row>
    <row r="147" spans="2:12" ht="30" customHeight="1" x14ac:dyDescent="0.3">
      <c r="B147" s="33" t="str">
        <f t="shared" si="9"/>
        <v>LProp</v>
      </c>
      <c r="C147" s="1">
        <f>IF(ISTEXT(D147),MAX($C$4:$C146)+1,"")</f>
        <v>131</v>
      </c>
      <c r="D147" s="192" t="s">
        <v>10</v>
      </c>
      <c r="E147" s="266" t="s">
        <v>662</v>
      </c>
      <c r="F147" s="357" t="s">
        <v>43</v>
      </c>
      <c r="G147" s="428"/>
      <c r="H147" s="399"/>
      <c r="I147" s="360">
        <f t="shared" si="7"/>
        <v>2</v>
      </c>
      <c r="J147" s="361">
        <f t="shared" si="8"/>
        <v>0</v>
      </c>
      <c r="K147" s="388">
        <f t="shared" si="10"/>
        <v>0</v>
      </c>
      <c r="L147" s="162"/>
    </row>
    <row r="148" spans="2:12" ht="30" customHeight="1" x14ac:dyDescent="0.3">
      <c r="B148" s="33" t="str">
        <f t="shared" si="9"/>
        <v>LProp</v>
      </c>
      <c r="C148" s="1">
        <f>IF(ISTEXT(D148),MAX($C$4:$C147)+1,"")</f>
        <v>132</v>
      </c>
      <c r="D148" s="192" t="s">
        <v>9</v>
      </c>
      <c r="E148" s="193" t="s">
        <v>1999</v>
      </c>
      <c r="F148" s="357" t="s">
        <v>43</v>
      </c>
      <c r="G148" s="428"/>
      <c r="H148" s="399"/>
      <c r="I148" s="360">
        <f t="shared" si="7"/>
        <v>3</v>
      </c>
      <c r="J148" s="361">
        <f t="shared" si="8"/>
        <v>0</v>
      </c>
      <c r="K148" s="388">
        <f t="shared" si="10"/>
        <v>0</v>
      </c>
      <c r="L148" s="162"/>
    </row>
    <row r="149" spans="2:12" ht="30" customHeight="1" x14ac:dyDescent="0.3">
      <c r="B149" s="33" t="str">
        <f t="shared" si="9"/>
        <v>LProp</v>
      </c>
      <c r="C149" s="1">
        <f>IF(ISTEXT(D149),MAX($C$4:$C148)+1,"")</f>
        <v>133</v>
      </c>
      <c r="D149" s="192" t="s">
        <v>9</v>
      </c>
      <c r="E149" s="193" t="s">
        <v>2000</v>
      </c>
      <c r="F149" s="357" t="s">
        <v>43</v>
      </c>
      <c r="G149" s="428"/>
      <c r="H149" s="399"/>
      <c r="I149" s="360">
        <f t="shared" si="7"/>
        <v>3</v>
      </c>
      <c r="J149" s="361">
        <f t="shared" si="8"/>
        <v>0</v>
      </c>
      <c r="K149" s="388">
        <f t="shared" si="10"/>
        <v>0</v>
      </c>
      <c r="L149" s="162"/>
    </row>
    <row r="150" spans="2:12" ht="30" customHeight="1" x14ac:dyDescent="0.3">
      <c r="B150" s="33" t="str">
        <f t="shared" si="9"/>
        <v>LProp</v>
      </c>
      <c r="C150" s="1">
        <f>IF(ISTEXT(D150),MAX($C$4:$C149)+1,"")</f>
        <v>134</v>
      </c>
      <c r="D150" s="192" t="s">
        <v>9</v>
      </c>
      <c r="E150" s="193" t="s">
        <v>2001</v>
      </c>
      <c r="F150" s="357" t="s">
        <v>43</v>
      </c>
      <c r="G150" s="428"/>
      <c r="H150" s="399"/>
      <c r="I150" s="360">
        <f t="shared" si="7"/>
        <v>3</v>
      </c>
      <c r="J150" s="361">
        <f t="shared" si="8"/>
        <v>0</v>
      </c>
      <c r="K150" s="388">
        <f t="shared" si="10"/>
        <v>0</v>
      </c>
      <c r="L150" s="162"/>
    </row>
    <row r="151" spans="2:12" ht="30" customHeight="1" x14ac:dyDescent="0.3">
      <c r="B151" s="33" t="str">
        <f t="shared" si="9"/>
        <v>LProp</v>
      </c>
      <c r="C151" s="1">
        <f>IF(ISTEXT(D151),MAX($C$4:$C150)+1,"")</f>
        <v>135</v>
      </c>
      <c r="D151" s="192" t="s">
        <v>9</v>
      </c>
      <c r="E151" s="193" t="s">
        <v>2002</v>
      </c>
      <c r="F151" s="357" t="s">
        <v>43</v>
      </c>
      <c r="G151" s="428"/>
      <c r="H151" s="399"/>
      <c r="I151" s="360">
        <f t="shared" si="7"/>
        <v>3</v>
      </c>
      <c r="J151" s="361">
        <f t="shared" si="8"/>
        <v>0</v>
      </c>
      <c r="K151" s="388">
        <f t="shared" si="10"/>
        <v>0</v>
      </c>
      <c r="L151" s="162"/>
    </row>
    <row r="152" spans="2:12" ht="32.25" customHeight="1" x14ac:dyDescent="0.3">
      <c r="B152" s="33" t="str">
        <f t="shared" si="9"/>
        <v>LProp</v>
      </c>
      <c r="C152" s="1">
        <f>IF(ISTEXT(D152),MAX($C$4:$C151)+1,"")</f>
        <v>136</v>
      </c>
      <c r="D152" s="192" t="s">
        <v>9</v>
      </c>
      <c r="E152" s="193" t="s">
        <v>2003</v>
      </c>
      <c r="F152" s="357" t="s">
        <v>43</v>
      </c>
      <c r="G152" s="428"/>
      <c r="H152" s="399"/>
      <c r="I152" s="360">
        <f t="shared" si="7"/>
        <v>3</v>
      </c>
      <c r="J152" s="361">
        <f t="shared" si="8"/>
        <v>0</v>
      </c>
      <c r="K152" s="388">
        <f t="shared" si="10"/>
        <v>0</v>
      </c>
      <c r="L152" s="162"/>
    </row>
    <row r="153" spans="2:12" ht="32.25" hidden="1" customHeight="1" x14ac:dyDescent="0.3">
      <c r="B153" s="267"/>
      <c r="C153" s="267"/>
      <c r="D153" s="268"/>
      <c r="E153" s="269"/>
      <c r="F153" s="270"/>
      <c r="H153" s="271"/>
      <c r="I153" s="272"/>
      <c r="J153" s="273"/>
      <c r="K153" s="272"/>
      <c r="L153" s="274"/>
    </row>
    <row r="154" spans="2:12" ht="9.6" hidden="1" customHeight="1" x14ac:dyDescent="0.3"/>
    <row r="158" spans="2:12" x14ac:dyDescent="0.3"/>
  </sheetData>
  <sheetProtection algorithmName="SHA-512" hashValue="LfnXEwsxGvFK6aAIceZfx1kP/e014VpSsoVNIdhdnZ128tIg9DYK4Up3snNN/tmcSdpZIcoFY8sV3YqrylDRgQ==" saltValue="H1/utfzKzDN771etsb6iCA==" spinCount="100000" sheet="1" selectLockedCells="1"/>
  <conditionalFormatting sqref="D4:D11">
    <cfRule type="cellIs" dxfId="80" priority="4" operator="equal">
      <formula>"Important"</formula>
    </cfRule>
    <cfRule type="cellIs" dxfId="79" priority="5" operator="equal">
      <formula>"Crucial"</formula>
    </cfRule>
    <cfRule type="cellIs" dxfId="78" priority="6" operator="equal">
      <formula>"N/A"</formula>
    </cfRule>
  </conditionalFormatting>
  <conditionalFormatting sqref="D13:D35 D37:D48 D50:D55 D57:D65 D67:D74 D76:D81 D83:D91 D93:D108 D110:D120 D122:D131 D133:D137 D140:D152">
    <cfRule type="cellIs" dxfId="77" priority="1" operator="equal">
      <formula>"Important"</formula>
    </cfRule>
    <cfRule type="cellIs" dxfId="76" priority="2" operator="equal">
      <formula>"Crucial"</formula>
    </cfRule>
    <cfRule type="cellIs" dxfId="75" priority="3" operator="equal">
      <formula>"N/A"</formula>
    </cfRule>
  </conditionalFormatting>
  <conditionalFormatting sqref="D153">
    <cfRule type="cellIs" dxfId="74" priority="55" operator="equal">
      <formula>"Important"</formula>
    </cfRule>
    <cfRule type="cellIs" dxfId="73" priority="56" operator="equal">
      <formula>"Crucial"</formula>
    </cfRule>
    <cfRule type="cellIs" dxfId="72" priority="57" operator="equal">
      <formula>"N/A"</formula>
    </cfRule>
  </conditionalFormatting>
  <conditionalFormatting sqref="F4:F139">
    <cfRule type="cellIs" dxfId="71" priority="13" operator="equal">
      <formula>"Function Not Available"</formula>
    </cfRule>
    <cfRule type="cellIs" dxfId="70" priority="14" operator="equal">
      <formula>"Function Available"</formula>
    </cfRule>
    <cfRule type="cellIs" dxfId="69" priority="15" operator="equal">
      <formula>"Exception"</formula>
    </cfRule>
  </conditionalFormatting>
  <conditionalFormatting sqref="F140:F153">
    <cfRule type="cellIs" dxfId="68" priority="52" operator="equal">
      <formula>"Function Not Available"</formula>
    </cfRule>
    <cfRule type="cellIs" dxfId="67" priority="53" operator="equal">
      <formula>"Function Available"</formula>
    </cfRule>
    <cfRule type="cellIs" dxfId="66" priority="54" operator="equal">
      <formula>"Exception"</formula>
    </cfRule>
  </conditionalFormatting>
  <dataValidations count="3">
    <dataValidation type="list" allowBlank="1" showInputMessage="1" showErrorMessage="1" errorTitle="Invalid specification type" error="Please enter a Specification type from the drop-down list." sqref="F6:F11 F37:F48 F93:F108 F13:F35 F50:F55 F57:F65 F67:F74 F140:F153 F110:F120 F122:F131 F76:F81 F83:F91 F133:F137" xr:uid="{00000000-0002-0000-2100-000000000000}">
      <formula1>AvailabilityType</formula1>
    </dataValidation>
    <dataValidation type="list" allowBlank="1" showInputMessage="1" showErrorMessage="1" errorTitle="Invalid specification type" error="Please enter a Specification type from the drop-down list." sqref="D140:D153 D4:D11 D13:D35 D37:D48 D50:D55 D57:D65 D67:D74 D76:D81 D110:D120 D122:D131 D133:D137 D83:D91 D93:D108" xr:uid="{00000000-0002-0000-2100-000001000000}">
      <formula1>SpecType</formula1>
    </dataValidation>
    <dataValidation type="list" allowBlank="1" showInputMessage="1" showErrorMessage="1" sqref="F4:F5" xr:uid="{00000000-0002-0000-21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C00"/>
  </sheetPr>
  <dimension ref="B1:L53"/>
  <sheetViews>
    <sheetView zoomScale="90" zoomScaleNormal="90" zoomScalePageLayoutView="70" workbookViewId="0">
      <selection activeCell="F4" sqref="F4"/>
    </sheetView>
  </sheetViews>
  <sheetFormatPr defaultColWidth="0" defaultRowHeight="14.4" zeroHeight="1" x14ac:dyDescent="0.3"/>
  <cols>
    <col min="1" max="1" width="0.7773437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s>
  <sheetData>
    <row r="1" spans="2:12" ht="6" customHeight="1" x14ac:dyDescent="0.3"/>
    <row r="2" spans="2:12" ht="129" customHeight="1" thickBot="1" x14ac:dyDescent="0.35">
      <c r="B2" s="147" t="s">
        <v>44</v>
      </c>
      <c r="C2" s="148" t="s">
        <v>45</v>
      </c>
      <c r="D2" s="148" t="s">
        <v>46</v>
      </c>
      <c r="E2" s="148" t="s">
        <v>2004</v>
      </c>
      <c r="F2" s="148" t="s">
        <v>42</v>
      </c>
      <c r="G2" s="149" t="s">
        <v>48</v>
      </c>
      <c r="H2" s="149" t="s">
        <v>49</v>
      </c>
      <c r="I2" s="150" t="s">
        <v>50</v>
      </c>
      <c r="J2" s="150" t="s">
        <v>51</v>
      </c>
      <c r="K2" s="151" t="s">
        <v>14</v>
      </c>
      <c r="L2" s="152" t="s">
        <v>52</v>
      </c>
    </row>
    <row r="3" spans="2:12" ht="16.2" thickBot="1" x14ac:dyDescent="0.35">
      <c r="B3" s="7" t="s">
        <v>2005</v>
      </c>
      <c r="C3" s="7"/>
      <c r="D3" s="7"/>
      <c r="E3" s="7"/>
      <c r="F3" s="7"/>
      <c r="G3" s="30" t="s">
        <v>54</v>
      </c>
      <c r="H3" s="6">
        <f>COUNTA(D4:D263)</f>
        <v>46</v>
      </c>
      <c r="I3" s="19"/>
      <c r="J3" s="20" t="s">
        <v>55</v>
      </c>
      <c r="K3" s="21">
        <f>SUM(K4:K263)</f>
        <v>0</v>
      </c>
      <c r="L3" s="7"/>
    </row>
    <row r="4" spans="2:12" ht="30" customHeight="1" x14ac:dyDescent="0.3">
      <c r="B4" s="33" t="s">
        <v>2006</v>
      </c>
      <c r="C4" s="1">
        <v>1</v>
      </c>
      <c r="D4" s="192" t="s">
        <v>9</v>
      </c>
      <c r="E4" s="36" t="s">
        <v>2007</v>
      </c>
      <c r="F4" s="357" t="s">
        <v>43</v>
      </c>
      <c r="G4" s="358" t="s">
        <v>58</v>
      </c>
      <c r="H4" s="359">
        <f>COUNTIF(F4:F263,"Select from Drop Down")</f>
        <v>46</v>
      </c>
      <c r="I4" s="360">
        <f>VLOOKUP($D4,SpecData,2,FALSE)</f>
        <v>3</v>
      </c>
      <c r="J4" s="361">
        <f>VLOOKUP($F4,AvailabilityData,2,FALSE)</f>
        <v>0</v>
      </c>
      <c r="K4" s="362">
        <f>I4*J4</f>
        <v>0</v>
      </c>
      <c r="L4" s="162"/>
    </row>
    <row r="5" spans="2:12" ht="30" customHeight="1" x14ac:dyDescent="0.3">
      <c r="B5" s="33" t="str">
        <f>IF(C5="","",$B$4)</f>
        <v>LTicCit</v>
      </c>
      <c r="C5" s="1">
        <f>IF(ISTEXT(D5),MAX($C$4:$C4)+1,"")</f>
        <v>2</v>
      </c>
      <c r="D5" s="192" t="s">
        <v>9</v>
      </c>
      <c r="E5" s="49" t="s">
        <v>2008</v>
      </c>
      <c r="F5" s="357" t="s">
        <v>43</v>
      </c>
      <c r="G5" s="358" t="s">
        <v>60</v>
      </c>
      <c r="H5" s="359">
        <f>COUNTIF(F4:F263,"Function Available")</f>
        <v>0</v>
      </c>
      <c r="I5" s="360">
        <f>VLOOKUP($D5,SpecData,2,FALSE)</f>
        <v>3</v>
      </c>
      <c r="J5" s="361">
        <f>VLOOKUP($F5,AvailabilityData,2,FALSE)</f>
        <v>0</v>
      </c>
      <c r="K5" s="362">
        <f>I5*J5</f>
        <v>0</v>
      </c>
      <c r="L5" s="162"/>
    </row>
    <row r="6" spans="2:12" ht="29.7" customHeight="1" x14ac:dyDescent="0.3">
      <c r="B6" s="35" t="str">
        <f>IF(C6="","",$B$4)</f>
        <v/>
      </c>
      <c r="C6" s="35" t="str">
        <f>IF(ISTEXT(D6),MAX($C5:$C$6)+1,"")</f>
        <v/>
      </c>
      <c r="D6" s="2"/>
      <c r="E6" s="264" t="s">
        <v>2009</v>
      </c>
      <c r="F6" s="86"/>
      <c r="G6" s="28"/>
      <c r="H6" s="28"/>
      <c r="I6" s="28"/>
      <c r="J6" s="28"/>
      <c r="K6" s="28"/>
      <c r="L6" s="28"/>
    </row>
    <row r="7" spans="2:12" ht="30" customHeight="1" x14ac:dyDescent="0.3">
      <c r="B7" s="33" t="str">
        <f>IF(C7="","",$B$4)</f>
        <v>LTicCit</v>
      </c>
      <c r="C7" s="1">
        <f>IF(ISTEXT(D7),MAX($C$4:$C5)+1,"")</f>
        <v>3</v>
      </c>
      <c r="D7" s="192" t="s">
        <v>9</v>
      </c>
      <c r="E7" s="41" t="s">
        <v>2010</v>
      </c>
      <c r="F7" s="357" t="s">
        <v>43</v>
      </c>
      <c r="G7" s="358" t="s">
        <v>63</v>
      </c>
      <c r="H7" s="365">
        <f>COUNTIF(F4:F263,"Function Not Available")</f>
        <v>0</v>
      </c>
      <c r="I7" s="360">
        <f t="shared" ref="I7:I52" si="0">VLOOKUP($D7,SpecData,2,FALSE)</f>
        <v>3</v>
      </c>
      <c r="J7" s="361">
        <f t="shared" ref="J7:J52" si="1">VLOOKUP($F7,AvailabilityData,2,FALSE)</f>
        <v>0</v>
      </c>
      <c r="K7" s="362">
        <f t="shared" ref="K7:K52" si="2">I7*J7</f>
        <v>0</v>
      </c>
      <c r="L7" s="162"/>
    </row>
    <row r="8" spans="2:12" ht="30" customHeight="1" x14ac:dyDescent="0.3">
      <c r="B8" s="33" t="str">
        <f t="shared" ref="B8:B52" si="3">IF(C8="","",$B$4)</f>
        <v>LTicCit</v>
      </c>
      <c r="C8" s="1">
        <f>IF(ISTEXT(D8),MAX($C$4:$C7)+1,"")</f>
        <v>4</v>
      </c>
      <c r="D8" s="192" t="s">
        <v>9</v>
      </c>
      <c r="E8" s="39" t="s">
        <v>2011</v>
      </c>
      <c r="F8" s="357" t="s">
        <v>43</v>
      </c>
      <c r="G8" s="358" t="s">
        <v>65</v>
      </c>
      <c r="H8" s="365">
        <f>COUNTIF(F4:F263,"Exception")</f>
        <v>0</v>
      </c>
      <c r="I8" s="360">
        <f t="shared" si="0"/>
        <v>3</v>
      </c>
      <c r="J8" s="361">
        <f t="shared" si="1"/>
        <v>0</v>
      </c>
      <c r="K8" s="362">
        <f t="shared" si="2"/>
        <v>0</v>
      </c>
      <c r="L8" s="162"/>
    </row>
    <row r="9" spans="2:12" ht="30" customHeight="1" x14ac:dyDescent="0.3">
      <c r="B9" s="33" t="str">
        <f t="shared" si="3"/>
        <v>LTicCit</v>
      </c>
      <c r="C9" s="1">
        <f>IF(ISTEXT(D9),MAX($C$4:$C8)+1,"")</f>
        <v>5</v>
      </c>
      <c r="D9" s="192" t="s">
        <v>9</v>
      </c>
      <c r="E9" s="39" t="s">
        <v>2012</v>
      </c>
      <c r="F9" s="357" t="s">
        <v>43</v>
      </c>
      <c r="G9" s="358" t="s">
        <v>67</v>
      </c>
      <c r="H9" s="366">
        <f>COUNTIFS(D:D,"=Crucial",F:F,"=Select From Drop Down")</f>
        <v>46</v>
      </c>
      <c r="I9" s="360">
        <f t="shared" si="0"/>
        <v>3</v>
      </c>
      <c r="J9" s="361">
        <f t="shared" si="1"/>
        <v>0</v>
      </c>
      <c r="K9" s="362">
        <f t="shared" si="2"/>
        <v>0</v>
      </c>
      <c r="L9" s="162"/>
    </row>
    <row r="10" spans="2:12" ht="30" customHeight="1" x14ac:dyDescent="0.3">
      <c r="B10" s="33" t="str">
        <f t="shared" si="3"/>
        <v>LTicCit</v>
      </c>
      <c r="C10" s="1">
        <f>IF(ISTEXT(D10),MAX($C$4:$C9)+1,"")</f>
        <v>6</v>
      </c>
      <c r="D10" s="192" t="s">
        <v>9</v>
      </c>
      <c r="E10" s="39" t="s">
        <v>2013</v>
      </c>
      <c r="F10" s="357" t="s">
        <v>43</v>
      </c>
      <c r="G10" s="358" t="s">
        <v>69</v>
      </c>
      <c r="H10" s="366">
        <f>COUNTIFS(D:D,"=Crucial",F:F,"=Function Available")</f>
        <v>0</v>
      </c>
      <c r="I10" s="360">
        <f t="shared" si="0"/>
        <v>3</v>
      </c>
      <c r="J10" s="361">
        <f t="shared" si="1"/>
        <v>0</v>
      </c>
      <c r="K10" s="362">
        <f t="shared" si="2"/>
        <v>0</v>
      </c>
      <c r="L10" s="162"/>
    </row>
    <row r="11" spans="2:12" ht="30" customHeight="1" x14ac:dyDescent="0.3">
      <c r="B11" s="33" t="str">
        <f t="shared" si="3"/>
        <v>LTicCit</v>
      </c>
      <c r="C11" s="1">
        <f>IF(ISTEXT(D11),MAX($C$4:$C10)+1,"")</f>
        <v>7</v>
      </c>
      <c r="D11" s="192" t="s">
        <v>9</v>
      </c>
      <c r="E11" s="45" t="s">
        <v>2014</v>
      </c>
      <c r="F11" s="357" t="s">
        <v>43</v>
      </c>
      <c r="G11" s="358" t="s">
        <v>71</v>
      </c>
      <c r="H11" s="366">
        <f>COUNTIFS(D:D,"=Crucial",F:F,"=Function Not Available")</f>
        <v>0</v>
      </c>
      <c r="I11" s="360">
        <f t="shared" si="0"/>
        <v>3</v>
      </c>
      <c r="J11" s="361">
        <f t="shared" si="1"/>
        <v>0</v>
      </c>
      <c r="K11" s="362">
        <f t="shared" si="2"/>
        <v>0</v>
      </c>
      <c r="L11" s="162"/>
    </row>
    <row r="12" spans="2:12" ht="30" customHeight="1" x14ac:dyDescent="0.3">
      <c r="B12" s="35" t="str">
        <f t="shared" si="3"/>
        <v/>
      </c>
      <c r="C12" s="35" t="str">
        <f>IF(ISTEXT(D12),MAX($C$6:$C11)+1,"")</f>
        <v/>
      </c>
      <c r="D12" s="2"/>
      <c r="E12" s="38" t="s">
        <v>2015</v>
      </c>
      <c r="F12" s="86"/>
      <c r="G12" s="28"/>
      <c r="H12" s="28"/>
      <c r="I12" s="28"/>
      <c r="J12" s="28"/>
      <c r="K12" s="28"/>
      <c r="L12" s="28"/>
    </row>
    <row r="13" spans="2:12" ht="30" customHeight="1" x14ac:dyDescent="0.3">
      <c r="B13" s="33" t="str">
        <f t="shared" si="3"/>
        <v>LTicCit</v>
      </c>
      <c r="C13" s="1">
        <f>IF(ISTEXT(D13),MAX($C$4:$C11)+1,"")</f>
        <v>8</v>
      </c>
      <c r="D13" s="192" t="s">
        <v>9</v>
      </c>
      <c r="E13" s="41" t="s">
        <v>2016</v>
      </c>
      <c r="F13" s="357" t="s">
        <v>43</v>
      </c>
      <c r="G13" s="358" t="s">
        <v>73</v>
      </c>
      <c r="H13" s="366">
        <f>COUNTIFS(D:D,"=Crucial",F:F,"=Exception")</f>
        <v>0</v>
      </c>
      <c r="I13" s="360">
        <f t="shared" si="0"/>
        <v>3</v>
      </c>
      <c r="J13" s="361">
        <f t="shared" si="1"/>
        <v>0</v>
      </c>
      <c r="K13" s="362">
        <f t="shared" si="2"/>
        <v>0</v>
      </c>
      <c r="L13" s="162"/>
    </row>
    <row r="14" spans="2:12" ht="30" customHeight="1" x14ac:dyDescent="0.3">
      <c r="B14" s="34" t="str">
        <f t="shared" si="3"/>
        <v>LTicCit</v>
      </c>
      <c r="C14" s="9">
        <f>IF(ISTEXT(D14),MAX($C$4:$C13)+1,"")</f>
        <v>9</v>
      </c>
      <c r="D14" s="212" t="s">
        <v>9</v>
      </c>
      <c r="E14" s="39" t="s">
        <v>2017</v>
      </c>
      <c r="F14" s="402" t="s">
        <v>43</v>
      </c>
      <c r="G14" s="367" t="s">
        <v>75</v>
      </c>
      <c r="H14" s="368">
        <f>COUNTIFS(D:D,"=Important",F:F,"=Select From Drop Down")</f>
        <v>0</v>
      </c>
      <c r="I14" s="391">
        <f t="shared" si="0"/>
        <v>3</v>
      </c>
      <c r="J14" s="392">
        <f t="shared" si="1"/>
        <v>0</v>
      </c>
      <c r="K14" s="362">
        <f t="shared" si="2"/>
        <v>0</v>
      </c>
      <c r="L14" s="162"/>
    </row>
    <row r="15" spans="2:12" ht="30" customHeight="1" x14ac:dyDescent="0.3">
      <c r="B15" s="42" t="str">
        <f t="shared" si="3"/>
        <v>LTicCit</v>
      </c>
      <c r="C15" s="42">
        <f>IF(ISTEXT(D15),MAX($C$4:$C14)+1,"")</f>
        <v>10</v>
      </c>
      <c r="D15" s="213" t="s">
        <v>9</v>
      </c>
      <c r="E15" s="39" t="s">
        <v>2018</v>
      </c>
      <c r="F15" s="363" t="s">
        <v>43</v>
      </c>
      <c r="G15" s="367" t="s">
        <v>77</v>
      </c>
      <c r="H15" s="400">
        <f>COUNTIFS(D:D,"=Important",F:F,"=Function Available")</f>
        <v>0</v>
      </c>
      <c r="I15" s="360">
        <f t="shared" si="0"/>
        <v>3</v>
      </c>
      <c r="J15" s="361">
        <f t="shared" si="1"/>
        <v>0</v>
      </c>
      <c r="K15" s="362">
        <f t="shared" si="2"/>
        <v>0</v>
      </c>
      <c r="L15" s="162"/>
    </row>
    <row r="16" spans="2:12" ht="30" customHeight="1" x14ac:dyDescent="0.3">
      <c r="B16" s="42" t="str">
        <f t="shared" si="3"/>
        <v>LTicCit</v>
      </c>
      <c r="C16" s="42">
        <f>IF(ISTEXT(D16),MAX($C$4:$C15)+1,"")</f>
        <v>11</v>
      </c>
      <c r="D16" s="213" t="s">
        <v>9</v>
      </c>
      <c r="E16" s="39" t="s">
        <v>2019</v>
      </c>
      <c r="F16" s="363" t="s">
        <v>43</v>
      </c>
      <c r="G16" s="358" t="s">
        <v>80</v>
      </c>
      <c r="H16" s="399">
        <f>COUNTIFS(D:D,"=Important",F:F,"=Function Not Available")</f>
        <v>0</v>
      </c>
      <c r="I16" s="360">
        <f t="shared" si="0"/>
        <v>3</v>
      </c>
      <c r="J16" s="361">
        <f t="shared" si="1"/>
        <v>0</v>
      </c>
      <c r="K16" s="362">
        <f t="shared" si="2"/>
        <v>0</v>
      </c>
      <c r="L16" s="162"/>
    </row>
    <row r="17" spans="2:12" ht="30" customHeight="1" x14ac:dyDescent="0.3">
      <c r="B17" s="42" t="str">
        <f t="shared" si="3"/>
        <v>LTicCit</v>
      </c>
      <c r="C17" s="42">
        <f>IF(ISTEXT(D17),MAX($C$4:$C16)+1,"")</f>
        <v>12</v>
      </c>
      <c r="D17" s="213" t="s">
        <v>9</v>
      </c>
      <c r="E17" s="39" t="s">
        <v>2020</v>
      </c>
      <c r="F17" s="363" t="s">
        <v>43</v>
      </c>
      <c r="G17" s="358" t="s">
        <v>82</v>
      </c>
      <c r="H17" s="399">
        <f>COUNTIFS(D:D,"=Important",F:F,"=Exception")</f>
        <v>0</v>
      </c>
      <c r="I17" s="360">
        <f t="shared" si="0"/>
        <v>3</v>
      </c>
      <c r="J17" s="361">
        <f t="shared" si="1"/>
        <v>0</v>
      </c>
      <c r="K17" s="362">
        <f t="shared" si="2"/>
        <v>0</v>
      </c>
      <c r="L17" s="162"/>
    </row>
    <row r="18" spans="2:12" ht="30" customHeight="1" x14ac:dyDescent="0.3">
      <c r="B18" s="42" t="str">
        <f t="shared" si="3"/>
        <v>LTicCit</v>
      </c>
      <c r="C18" s="42">
        <f>IF(ISTEXT(D18),MAX($C$4:$C17)+1,"")</f>
        <v>13</v>
      </c>
      <c r="D18" s="213" t="s">
        <v>9</v>
      </c>
      <c r="E18" s="39" t="s">
        <v>2021</v>
      </c>
      <c r="F18" s="363" t="s">
        <v>43</v>
      </c>
      <c r="G18" s="358" t="s">
        <v>84</v>
      </c>
      <c r="H18" s="399">
        <f>COUNTIFS(D:D,"=Minimal",F:F,"=Select From Drop Down")</f>
        <v>0</v>
      </c>
      <c r="I18" s="360">
        <f t="shared" si="0"/>
        <v>3</v>
      </c>
      <c r="J18" s="361">
        <f t="shared" si="1"/>
        <v>0</v>
      </c>
      <c r="K18" s="362">
        <f t="shared" si="2"/>
        <v>0</v>
      </c>
      <c r="L18" s="162"/>
    </row>
    <row r="19" spans="2:12" ht="30" customHeight="1" x14ac:dyDescent="0.3">
      <c r="B19" s="42" t="str">
        <f t="shared" si="3"/>
        <v>LTicCit</v>
      </c>
      <c r="C19" s="42">
        <f>IF(ISTEXT(D19),MAX($C$4:$C18)+1,"")</f>
        <v>14</v>
      </c>
      <c r="D19" s="213" t="s">
        <v>9</v>
      </c>
      <c r="E19" s="39" t="s">
        <v>2022</v>
      </c>
      <c r="F19" s="363" t="s">
        <v>43</v>
      </c>
      <c r="G19" s="358" t="s">
        <v>86</v>
      </c>
      <c r="H19" s="399">
        <f>COUNTIFS(D:D,"=Minimal",F:F,"=Function Available")</f>
        <v>0</v>
      </c>
      <c r="I19" s="360">
        <f t="shared" si="0"/>
        <v>3</v>
      </c>
      <c r="J19" s="361">
        <f t="shared" si="1"/>
        <v>0</v>
      </c>
      <c r="K19" s="362">
        <f t="shared" si="2"/>
        <v>0</v>
      </c>
      <c r="L19" s="162"/>
    </row>
    <row r="20" spans="2:12" ht="30" customHeight="1" x14ac:dyDescent="0.3">
      <c r="B20" s="42" t="str">
        <f t="shared" si="3"/>
        <v>LTicCit</v>
      </c>
      <c r="C20" s="42">
        <f>IF(ISTEXT(D20),MAX($C$4:$C19)+1,"")</f>
        <v>15</v>
      </c>
      <c r="D20" s="213" t="s">
        <v>9</v>
      </c>
      <c r="E20" s="39" t="s">
        <v>2023</v>
      </c>
      <c r="F20" s="363" t="s">
        <v>43</v>
      </c>
      <c r="G20" s="358" t="s">
        <v>87</v>
      </c>
      <c r="H20" s="399">
        <f>COUNTIFS(D:D,"=Minimal",F:F,"=Function Not Available")</f>
        <v>0</v>
      </c>
      <c r="I20" s="360">
        <f t="shared" si="0"/>
        <v>3</v>
      </c>
      <c r="J20" s="361">
        <f t="shared" si="1"/>
        <v>0</v>
      </c>
      <c r="K20" s="362">
        <f t="shared" si="2"/>
        <v>0</v>
      </c>
      <c r="L20" s="162"/>
    </row>
    <row r="21" spans="2:12" ht="30" customHeight="1" x14ac:dyDescent="0.3">
      <c r="B21" s="42" t="str">
        <f t="shared" si="3"/>
        <v>LTicCit</v>
      </c>
      <c r="C21" s="42">
        <f>IF(ISTEXT(D21),MAX($C$4:$C20)+1,"")</f>
        <v>16</v>
      </c>
      <c r="D21" s="213" t="s">
        <v>9</v>
      </c>
      <c r="E21" s="39" t="s">
        <v>2024</v>
      </c>
      <c r="F21" s="363" t="s">
        <v>43</v>
      </c>
      <c r="G21" s="358" t="s">
        <v>88</v>
      </c>
      <c r="H21" s="399">
        <f>COUNTIFS(D:D,"=Minimal",F:F,"=Exception")</f>
        <v>0</v>
      </c>
      <c r="I21" s="360">
        <f t="shared" si="0"/>
        <v>3</v>
      </c>
      <c r="J21" s="361">
        <f t="shared" si="1"/>
        <v>0</v>
      </c>
      <c r="K21" s="362">
        <f t="shared" si="2"/>
        <v>0</v>
      </c>
      <c r="L21" s="162"/>
    </row>
    <row r="22" spans="2:12" ht="30" customHeight="1" x14ac:dyDescent="0.3">
      <c r="B22" s="42" t="str">
        <f t="shared" si="3"/>
        <v>LTicCit</v>
      </c>
      <c r="C22" s="42">
        <f>IF(ISTEXT(D22),MAX($C$4:$C21)+1,"")</f>
        <v>17</v>
      </c>
      <c r="D22" s="213" t="s">
        <v>9</v>
      </c>
      <c r="E22" s="39" t="s">
        <v>2025</v>
      </c>
      <c r="F22" s="363" t="s">
        <v>43</v>
      </c>
      <c r="G22" s="358"/>
      <c r="H22" s="399"/>
      <c r="I22" s="360">
        <f t="shared" si="0"/>
        <v>3</v>
      </c>
      <c r="J22" s="361">
        <f t="shared" si="1"/>
        <v>0</v>
      </c>
      <c r="K22" s="362">
        <f t="shared" si="2"/>
        <v>0</v>
      </c>
      <c r="L22" s="162"/>
    </row>
    <row r="23" spans="2:12" ht="30" customHeight="1" x14ac:dyDescent="0.3">
      <c r="B23" s="42" t="str">
        <f t="shared" si="3"/>
        <v>LTicCit</v>
      </c>
      <c r="C23" s="42">
        <f>IF(ISTEXT(D23),MAX($C$4:$C22)+1,"")</f>
        <v>18</v>
      </c>
      <c r="D23" s="213" t="s">
        <v>9</v>
      </c>
      <c r="E23" s="39" t="s">
        <v>2026</v>
      </c>
      <c r="F23" s="363" t="s">
        <v>43</v>
      </c>
      <c r="G23" s="358"/>
      <c r="H23" s="399"/>
      <c r="I23" s="360">
        <f t="shared" si="0"/>
        <v>3</v>
      </c>
      <c r="J23" s="361">
        <f t="shared" si="1"/>
        <v>0</v>
      </c>
      <c r="K23" s="362">
        <f t="shared" si="2"/>
        <v>0</v>
      </c>
      <c r="L23" s="162"/>
    </row>
    <row r="24" spans="2:12" ht="30" customHeight="1" x14ac:dyDescent="0.3">
      <c r="B24" s="42" t="str">
        <f t="shared" si="3"/>
        <v>LTicCit</v>
      </c>
      <c r="C24" s="42">
        <f>IF(ISTEXT(D24),MAX($C$4:$C23)+1,"")</f>
        <v>19</v>
      </c>
      <c r="D24" s="213" t="s">
        <v>9</v>
      </c>
      <c r="E24" s="39" t="s">
        <v>2027</v>
      </c>
      <c r="F24" s="363" t="s">
        <v>43</v>
      </c>
      <c r="G24" s="358"/>
      <c r="H24" s="399"/>
      <c r="I24" s="360">
        <f t="shared" si="0"/>
        <v>3</v>
      </c>
      <c r="J24" s="361">
        <f t="shared" si="1"/>
        <v>0</v>
      </c>
      <c r="K24" s="362">
        <f t="shared" si="2"/>
        <v>0</v>
      </c>
      <c r="L24" s="162"/>
    </row>
    <row r="25" spans="2:12" ht="30" customHeight="1" x14ac:dyDescent="0.3">
      <c r="B25" s="42" t="str">
        <f t="shared" si="3"/>
        <v>LTicCit</v>
      </c>
      <c r="C25" s="42">
        <f>IF(ISTEXT(D25),MAX($C$4:$C24)+1,"")</f>
        <v>20</v>
      </c>
      <c r="D25" s="213" t="s">
        <v>9</v>
      </c>
      <c r="E25" s="39" t="s">
        <v>1031</v>
      </c>
      <c r="F25" s="363" t="s">
        <v>43</v>
      </c>
      <c r="G25" s="358"/>
      <c r="H25" s="399"/>
      <c r="I25" s="360">
        <f t="shared" si="0"/>
        <v>3</v>
      </c>
      <c r="J25" s="361">
        <f t="shared" si="1"/>
        <v>0</v>
      </c>
      <c r="K25" s="362">
        <f t="shared" si="2"/>
        <v>0</v>
      </c>
      <c r="L25" s="162"/>
    </row>
    <row r="26" spans="2:12" ht="30" customHeight="1" x14ac:dyDescent="0.3">
      <c r="B26" s="42" t="str">
        <f t="shared" si="3"/>
        <v>LTicCit</v>
      </c>
      <c r="C26" s="42">
        <f>IF(ISTEXT(D26),MAX($C$4:$C25)+1,"")</f>
        <v>21</v>
      </c>
      <c r="D26" s="213" t="s">
        <v>9</v>
      </c>
      <c r="E26" s="39" t="s">
        <v>2028</v>
      </c>
      <c r="F26" s="363" t="s">
        <v>43</v>
      </c>
      <c r="G26" s="358"/>
      <c r="H26" s="399"/>
      <c r="I26" s="360">
        <f t="shared" si="0"/>
        <v>3</v>
      </c>
      <c r="J26" s="361">
        <f t="shared" si="1"/>
        <v>0</v>
      </c>
      <c r="K26" s="362">
        <f t="shared" si="2"/>
        <v>0</v>
      </c>
      <c r="L26" s="162"/>
    </row>
    <row r="27" spans="2:12" ht="30" customHeight="1" x14ac:dyDescent="0.3">
      <c r="B27" s="42" t="str">
        <f t="shared" si="3"/>
        <v>LTicCit</v>
      </c>
      <c r="C27" s="42">
        <f>IF(ISTEXT(D27),MAX($C$4:$C26)+1,"")</f>
        <v>22</v>
      </c>
      <c r="D27" s="213" t="s">
        <v>9</v>
      </c>
      <c r="E27" s="39" t="s">
        <v>2029</v>
      </c>
      <c r="F27" s="363" t="s">
        <v>43</v>
      </c>
      <c r="G27" s="358"/>
      <c r="H27" s="399"/>
      <c r="I27" s="360">
        <f t="shared" si="0"/>
        <v>3</v>
      </c>
      <c r="J27" s="361">
        <f t="shared" si="1"/>
        <v>0</v>
      </c>
      <c r="K27" s="362">
        <f t="shared" si="2"/>
        <v>0</v>
      </c>
      <c r="L27" s="162"/>
    </row>
    <row r="28" spans="2:12" ht="30" customHeight="1" x14ac:dyDescent="0.3">
      <c r="B28" s="42" t="str">
        <f t="shared" si="3"/>
        <v>LTicCit</v>
      </c>
      <c r="C28" s="42">
        <f>IF(ISTEXT(D28),MAX($C$4:$C27)+1,"")</f>
        <v>23</v>
      </c>
      <c r="D28" s="213" t="s">
        <v>9</v>
      </c>
      <c r="E28" s="39" t="s">
        <v>2030</v>
      </c>
      <c r="F28" s="363" t="s">
        <v>43</v>
      </c>
      <c r="G28" s="358"/>
      <c r="H28" s="399"/>
      <c r="I28" s="360">
        <f t="shared" si="0"/>
        <v>3</v>
      </c>
      <c r="J28" s="361">
        <f t="shared" si="1"/>
        <v>0</v>
      </c>
      <c r="K28" s="362">
        <f t="shared" si="2"/>
        <v>0</v>
      </c>
      <c r="L28" s="162"/>
    </row>
    <row r="29" spans="2:12" ht="30" customHeight="1" x14ac:dyDescent="0.3">
      <c r="B29" s="42" t="str">
        <f t="shared" si="3"/>
        <v>LTicCit</v>
      </c>
      <c r="C29" s="42">
        <f>IF(ISTEXT(D29),MAX($C$4:$C28)+1,"")</f>
        <v>24</v>
      </c>
      <c r="D29" s="213" t="s">
        <v>9</v>
      </c>
      <c r="E29" s="39" t="s">
        <v>2031</v>
      </c>
      <c r="F29" s="363" t="s">
        <v>43</v>
      </c>
      <c r="G29" s="358"/>
      <c r="H29" s="399"/>
      <c r="I29" s="360">
        <f t="shared" si="0"/>
        <v>3</v>
      </c>
      <c r="J29" s="361">
        <f t="shared" si="1"/>
        <v>0</v>
      </c>
      <c r="K29" s="362">
        <f t="shared" si="2"/>
        <v>0</v>
      </c>
      <c r="L29" s="162"/>
    </row>
    <row r="30" spans="2:12" ht="30" customHeight="1" x14ac:dyDescent="0.3">
      <c r="B30" s="42" t="str">
        <f t="shared" si="3"/>
        <v>LTicCit</v>
      </c>
      <c r="C30" s="42">
        <f>IF(ISTEXT(D30),MAX($C$4:$C29)+1,"")</f>
        <v>25</v>
      </c>
      <c r="D30" s="213" t="s">
        <v>9</v>
      </c>
      <c r="E30" s="39" t="s">
        <v>2032</v>
      </c>
      <c r="F30" s="363" t="s">
        <v>43</v>
      </c>
      <c r="G30" s="358"/>
      <c r="H30" s="399"/>
      <c r="I30" s="360">
        <f t="shared" si="0"/>
        <v>3</v>
      </c>
      <c r="J30" s="361">
        <f t="shared" si="1"/>
        <v>0</v>
      </c>
      <c r="K30" s="362">
        <f t="shared" si="2"/>
        <v>0</v>
      </c>
      <c r="L30" s="162"/>
    </row>
    <row r="31" spans="2:12" ht="30" customHeight="1" x14ac:dyDescent="0.3">
      <c r="B31" s="42" t="str">
        <f t="shared" si="3"/>
        <v>LTicCit</v>
      </c>
      <c r="C31" s="42">
        <f>IF(ISTEXT(D31),MAX($C$4:$C30)+1,"")</f>
        <v>26</v>
      </c>
      <c r="D31" s="213" t="s">
        <v>9</v>
      </c>
      <c r="E31" s="39" t="s">
        <v>2033</v>
      </c>
      <c r="F31" s="363" t="s">
        <v>43</v>
      </c>
      <c r="G31" s="358"/>
      <c r="H31" s="399"/>
      <c r="I31" s="360">
        <f t="shared" si="0"/>
        <v>3</v>
      </c>
      <c r="J31" s="361">
        <f t="shared" si="1"/>
        <v>0</v>
      </c>
      <c r="K31" s="362">
        <f t="shared" si="2"/>
        <v>0</v>
      </c>
      <c r="L31" s="162"/>
    </row>
    <row r="32" spans="2:12" ht="30" customHeight="1" x14ac:dyDescent="0.3">
      <c r="B32" s="42" t="str">
        <f t="shared" si="3"/>
        <v>LTicCit</v>
      </c>
      <c r="C32" s="42">
        <f>IF(ISTEXT(D32),MAX($C$4:$C31)+1,"")</f>
        <v>27</v>
      </c>
      <c r="D32" s="213" t="s">
        <v>9</v>
      </c>
      <c r="E32" s="39" t="s">
        <v>2034</v>
      </c>
      <c r="F32" s="363" t="s">
        <v>43</v>
      </c>
      <c r="G32" s="358"/>
      <c r="H32" s="399"/>
      <c r="I32" s="360">
        <f t="shared" si="0"/>
        <v>3</v>
      </c>
      <c r="J32" s="361">
        <f t="shared" si="1"/>
        <v>0</v>
      </c>
      <c r="K32" s="362">
        <f t="shared" si="2"/>
        <v>0</v>
      </c>
      <c r="L32" s="162"/>
    </row>
    <row r="33" spans="2:12" ht="30" customHeight="1" x14ac:dyDescent="0.3">
      <c r="B33" s="42" t="str">
        <f t="shared" si="3"/>
        <v>LTicCit</v>
      </c>
      <c r="C33" s="42">
        <f>IF(ISTEXT(D33),MAX($C$4:$C32)+1,"")</f>
        <v>28</v>
      </c>
      <c r="D33" s="213" t="s">
        <v>9</v>
      </c>
      <c r="E33" s="40" t="s">
        <v>2035</v>
      </c>
      <c r="F33" s="363" t="s">
        <v>43</v>
      </c>
      <c r="G33" s="358"/>
      <c r="H33" s="399"/>
      <c r="I33" s="360">
        <f t="shared" si="0"/>
        <v>3</v>
      </c>
      <c r="J33" s="361">
        <f t="shared" si="1"/>
        <v>0</v>
      </c>
      <c r="K33" s="362">
        <f t="shared" si="2"/>
        <v>0</v>
      </c>
      <c r="L33" s="162"/>
    </row>
    <row r="34" spans="2:12" ht="30" customHeight="1" x14ac:dyDescent="0.3">
      <c r="B34" s="42" t="str">
        <f t="shared" si="3"/>
        <v>LTicCit</v>
      </c>
      <c r="C34" s="42">
        <f>IF(ISTEXT(D34),MAX($C$4:$C33)+1,"")</f>
        <v>29</v>
      </c>
      <c r="D34" s="213" t="s">
        <v>9</v>
      </c>
      <c r="E34" s="40" t="s">
        <v>2036</v>
      </c>
      <c r="F34" s="363" t="s">
        <v>43</v>
      </c>
      <c r="G34" s="358"/>
      <c r="H34" s="399"/>
      <c r="I34" s="360">
        <f t="shared" si="0"/>
        <v>3</v>
      </c>
      <c r="J34" s="361">
        <f t="shared" si="1"/>
        <v>0</v>
      </c>
      <c r="K34" s="362">
        <f t="shared" si="2"/>
        <v>0</v>
      </c>
      <c r="L34" s="162"/>
    </row>
    <row r="35" spans="2:12" ht="29.7" customHeight="1" x14ac:dyDescent="0.3">
      <c r="B35" s="42" t="str">
        <f t="shared" si="3"/>
        <v>LTicCit</v>
      </c>
      <c r="C35" s="42">
        <f>IF(ISTEXT(D35),MAX($C$4:$C34)+1,"")</f>
        <v>30</v>
      </c>
      <c r="D35" s="213" t="s">
        <v>9</v>
      </c>
      <c r="E35" s="37" t="s">
        <v>2037</v>
      </c>
      <c r="F35" s="363" t="s">
        <v>43</v>
      </c>
      <c r="G35" s="358"/>
      <c r="H35" s="399"/>
      <c r="I35" s="360">
        <f t="shared" si="0"/>
        <v>3</v>
      </c>
      <c r="J35" s="361">
        <f t="shared" si="1"/>
        <v>0</v>
      </c>
      <c r="K35" s="362">
        <f t="shared" si="2"/>
        <v>0</v>
      </c>
      <c r="L35" s="162"/>
    </row>
    <row r="36" spans="2:12" ht="30" customHeight="1" x14ac:dyDescent="0.3">
      <c r="B36" s="35" t="str">
        <f>IF(C36="","",$B$4)</f>
        <v/>
      </c>
      <c r="C36" s="35" t="str">
        <f>IF(ISTEXT(D36),MAX($C$6:$C35)+1,"")</f>
        <v/>
      </c>
      <c r="D36" s="2"/>
      <c r="E36" s="38" t="s">
        <v>2038</v>
      </c>
      <c r="F36" s="86"/>
      <c r="G36" s="28"/>
      <c r="H36" s="28"/>
      <c r="I36" s="28"/>
      <c r="J36" s="28"/>
      <c r="K36" s="28"/>
      <c r="L36" s="28"/>
    </row>
    <row r="37" spans="2:12" ht="30" customHeight="1" x14ac:dyDescent="0.3">
      <c r="B37" s="42" t="str">
        <f t="shared" si="3"/>
        <v>LTicCit</v>
      </c>
      <c r="C37" s="42">
        <f>IF(ISTEXT(D37),MAX($C$4:$C35)+1,"")</f>
        <v>31</v>
      </c>
      <c r="D37" s="213" t="s">
        <v>9</v>
      </c>
      <c r="E37" s="41" t="s">
        <v>2039</v>
      </c>
      <c r="F37" s="363" t="s">
        <v>43</v>
      </c>
      <c r="G37" s="358"/>
      <c r="H37" s="399"/>
      <c r="I37" s="360">
        <f t="shared" si="0"/>
        <v>3</v>
      </c>
      <c r="J37" s="361">
        <f t="shared" si="1"/>
        <v>0</v>
      </c>
      <c r="K37" s="362">
        <f t="shared" si="2"/>
        <v>0</v>
      </c>
      <c r="L37" s="162"/>
    </row>
    <row r="38" spans="2:12" ht="30" customHeight="1" x14ac:dyDescent="0.3">
      <c r="B38" s="42" t="str">
        <f t="shared" si="3"/>
        <v>LTicCit</v>
      </c>
      <c r="C38" s="42">
        <f>IF(ISTEXT(D38),MAX($C$4:$C37)+1,"")</f>
        <v>32</v>
      </c>
      <c r="D38" s="213" t="s">
        <v>9</v>
      </c>
      <c r="E38" s="39" t="s">
        <v>897</v>
      </c>
      <c r="F38" s="363" t="s">
        <v>43</v>
      </c>
      <c r="G38" s="358"/>
      <c r="H38" s="399"/>
      <c r="I38" s="360">
        <f t="shared" si="0"/>
        <v>3</v>
      </c>
      <c r="J38" s="361">
        <f t="shared" si="1"/>
        <v>0</v>
      </c>
      <c r="K38" s="362">
        <f t="shared" si="2"/>
        <v>0</v>
      </c>
      <c r="L38" s="162"/>
    </row>
    <row r="39" spans="2:12" ht="30" customHeight="1" x14ac:dyDescent="0.3">
      <c r="B39" s="42" t="str">
        <f t="shared" si="3"/>
        <v>LTicCit</v>
      </c>
      <c r="C39" s="42">
        <f>IF(ISTEXT(D39),MAX($C$4:$C38)+1,"")</f>
        <v>33</v>
      </c>
      <c r="D39" s="213" t="s">
        <v>9</v>
      </c>
      <c r="E39" s="39" t="s">
        <v>2040</v>
      </c>
      <c r="F39" s="363" t="s">
        <v>43</v>
      </c>
      <c r="G39" s="358"/>
      <c r="H39" s="399"/>
      <c r="I39" s="360">
        <f t="shared" si="0"/>
        <v>3</v>
      </c>
      <c r="J39" s="361">
        <f t="shared" si="1"/>
        <v>0</v>
      </c>
      <c r="K39" s="362">
        <f t="shared" si="2"/>
        <v>0</v>
      </c>
      <c r="L39" s="162"/>
    </row>
    <row r="40" spans="2:12" ht="30" customHeight="1" x14ac:dyDescent="0.3">
      <c r="B40" s="42" t="str">
        <f t="shared" si="3"/>
        <v>LTicCit</v>
      </c>
      <c r="C40" s="42">
        <f>IF(ISTEXT(D40),MAX($C$4:$C39)+1,"")</f>
        <v>34</v>
      </c>
      <c r="D40" s="213" t="s">
        <v>9</v>
      </c>
      <c r="E40" s="41" t="s">
        <v>2041</v>
      </c>
      <c r="F40" s="363" t="s">
        <v>43</v>
      </c>
      <c r="G40" s="358"/>
      <c r="H40" s="399"/>
      <c r="I40" s="360">
        <f t="shared" si="0"/>
        <v>3</v>
      </c>
      <c r="J40" s="361">
        <f t="shared" si="1"/>
        <v>0</v>
      </c>
      <c r="K40" s="362">
        <f t="shared" si="2"/>
        <v>0</v>
      </c>
      <c r="L40" s="162"/>
    </row>
    <row r="41" spans="2:12" ht="30" customHeight="1" x14ac:dyDescent="0.3">
      <c r="B41" s="42" t="str">
        <f t="shared" si="3"/>
        <v>LTicCit</v>
      </c>
      <c r="C41" s="42">
        <f>IF(ISTEXT(D41),MAX($C$4:$C40)+1,"")</f>
        <v>35</v>
      </c>
      <c r="D41" s="213" t="s">
        <v>9</v>
      </c>
      <c r="E41" s="39" t="s">
        <v>2042</v>
      </c>
      <c r="F41" s="363" t="s">
        <v>43</v>
      </c>
      <c r="G41" s="394"/>
      <c r="H41" s="395"/>
      <c r="I41" s="426">
        <f t="shared" si="0"/>
        <v>3</v>
      </c>
      <c r="J41" s="427">
        <f t="shared" si="1"/>
        <v>0</v>
      </c>
      <c r="K41" s="362">
        <f t="shared" si="2"/>
        <v>0</v>
      </c>
      <c r="L41" s="162"/>
    </row>
    <row r="42" spans="2:12" ht="30" customHeight="1" x14ac:dyDescent="0.3">
      <c r="B42" s="42" t="str">
        <f t="shared" si="3"/>
        <v>LTicCit</v>
      </c>
      <c r="C42" s="42">
        <f>IF(ISTEXT(D42),MAX($C$4:$C41)+1,"")</f>
        <v>36</v>
      </c>
      <c r="D42" s="213" t="s">
        <v>9</v>
      </c>
      <c r="E42" s="39" t="s">
        <v>2043</v>
      </c>
      <c r="F42" s="363" t="s">
        <v>43</v>
      </c>
      <c r="G42" s="358"/>
      <c r="H42" s="399"/>
      <c r="I42" s="360">
        <f t="shared" si="0"/>
        <v>3</v>
      </c>
      <c r="J42" s="361">
        <f t="shared" si="1"/>
        <v>0</v>
      </c>
      <c r="K42" s="362">
        <f t="shared" si="2"/>
        <v>0</v>
      </c>
      <c r="L42" s="162"/>
    </row>
    <row r="43" spans="2:12" ht="30" customHeight="1" x14ac:dyDescent="0.3">
      <c r="B43" s="42" t="str">
        <f t="shared" si="3"/>
        <v>LTicCit</v>
      </c>
      <c r="C43" s="42">
        <f>IF(ISTEXT(D43),MAX($C$4:$C42)+1,"")</f>
        <v>37</v>
      </c>
      <c r="D43" s="213" t="s">
        <v>9</v>
      </c>
      <c r="E43" s="39" t="s">
        <v>2044</v>
      </c>
      <c r="F43" s="363" t="s">
        <v>43</v>
      </c>
      <c r="G43" s="358"/>
      <c r="H43" s="399"/>
      <c r="I43" s="360">
        <f t="shared" si="0"/>
        <v>3</v>
      </c>
      <c r="J43" s="361">
        <f t="shared" si="1"/>
        <v>0</v>
      </c>
      <c r="K43" s="362">
        <f t="shared" si="2"/>
        <v>0</v>
      </c>
      <c r="L43" s="162"/>
    </row>
    <row r="44" spans="2:12" ht="30" customHeight="1" x14ac:dyDescent="0.3">
      <c r="B44" s="42" t="str">
        <f t="shared" si="3"/>
        <v>LTicCit</v>
      </c>
      <c r="C44" s="42">
        <f>IF(ISTEXT(D44),MAX($C$4:$C43)+1,"")</f>
        <v>38</v>
      </c>
      <c r="D44" s="213" t="s">
        <v>9</v>
      </c>
      <c r="E44" s="39" t="s">
        <v>2045</v>
      </c>
      <c r="F44" s="363" t="s">
        <v>43</v>
      </c>
      <c r="G44" s="358"/>
      <c r="H44" s="399"/>
      <c r="I44" s="360">
        <f t="shared" si="0"/>
        <v>3</v>
      </c>
      <c r="J44" s="361">
        <f t="shared" si="1"/>
        <v>0</v>
      </c>
      <c r="K44" s="362">
        <f t="shared" si="2"/>
        <v>0</v>
      </c>
      <c r="L44" s="162"/>
    </row>
    <row r="45" spans="2:12" ht="30" customHeight="1" x14ac:dyDescent="0.3">
      <c r="B45" s="42" t="str">
        <f t="shared" si="3"/>
        <v>LTicCit</v>
      </c>
      <c r="C45" s="42">
        <f>IF(ISTEXT(D45),MAX($C$4:$C44)+1,"")</f>
        <v>39</v>
      </c>
      <c r="D45" s="213" t="s">
        <v>9</v>
      </c>
      <c r="E45" s="201" t="s">
        <v>2046</v>
      </c>
      <c r="F45" s="363" t="s">
        <v>43</v>
      </c>
      <c r="G45" s="358"/>
      <c r="H45" s="399"/>
      <c r="I45" s="360">
        <f t="shared" si="0"/>
        <v>3</v>
      </c>
      <c r="J45" s="361">
        <f t="shared" si="1"/>
        <v>0</v>
      </c>
      <c r="K45" s="362">
        <f t="shared" si="2"/>
        <v>0</v>
      </c>
      <c r="L45" s="162"/>
    </row>
    <row r="46" spans="2:12" ht="30" customHeight="1" x14ac:dyDescent="0.3">
      <c r="B46" s="42" t="str">
        <f t="shared" si="3"/>
        <v>LTicCit</v>
      </c>
      <c r="C46" s="42">
        <f>IF(ISTEXT(D46),MAX($C$4:$C45)+1,"")</f>
        <v>40</v>
      </c>
      <c r="D46" s="213" t="s">
        <v>9</v>
      </c>
      <c r="E46" s="201" t="s">
        <v>2047</v>
      </c>
      <c r="F46" s="363" t="s">
        <v>43</v>
      </c>
      <c r="G46" s="358"/>
      <c r="H46" s="399"/>
      <c r="I46" s="360">
        <f t="shared" si="0"/>
        <v>3</v>
      </c>
      <c r="J46" s="361">
        <f t="shared" si="1"/>
        <v>0</v>
      </c>
      <c r="K46" s="362">
        <f t="shared" si="2"/>
        <v>0</v>
      </c>
      <c r="L46" s="162"/>
    </row>
    <row r="47" spans="2:12" ht="30" customHeight="1" x14ac:dyDescent="0.3">
      <c r="B47" s="42" t="str">
        <f t="shared" si="3"/>
        <v>LTicCit</v>
      </c>
      <c r="C47" s="42">
        <f>IF(ISTEXT(D47),MAX($C$4:$C46)+1,"")</f>
        <v>41</v>
      </c>
      <c r="D47" s="213" t="s">
        <v>9</v>
      </c>
      <c r="E47" s="201" t="s">
        <v>2048</v>
      </c>
      <c r="F47" s="363" t="s">
        <v>43</v>
      </c>
      <c r="G47" s="358"/>
      <c r="H47" s="399"/>
      <c r="I47" s="360">
        <f t="shared" si="0"/>
        <v>3</v>
      </c>
      <c r="J47" s="361">
        <f t="shared" si="1"/>
        <v>0</v>
      </c>
      <c r="K47" s="362">
        <f t="shared" si="2"/>
        <v>0</v>
      </c>
      <c r="L47" s="162"/>
    </row>
    <row r="48" spans="2:12" ht="30" customHeight="1" x14ac:dyDescent="0.3">
      <c r="B48" s="42" t="str">
        <f t="shared" si="3"/>
        <v>LTicCit</v>
      </c>
      <c r="C48" s="42">
        <f>IF(ISTEXT(D48),MAX($C$4:$C47)+1,"")</f>
        <v>42</v>
      </c>
      <c r="D48" s="213" t="s">
        <v>9</v>
      </c>
      <c r="E48" s="201" t="s">
        <v>2541</v>
      </c>
      <c r="F48" s="363" t="s">
        <v>43</v>
      </c>
      <c r="G48" s="358"/>
      <c r="H48" s="399"/>
      <c r="I48" s="360">
        <f t="shared" si="0"/>
        <v>3</v>
      </c>
      <c r="J48" s="361">
        <f t="shared" si="1"/>
        <v>0</v>
      </c>
      <c r="K48" s="362">
        <f t="shared" si="2"/>
        <v>0</v>
      </c>
      <c r="L48" s="162"/>
    </row>
    <row r="49" spans="2:12" ht="30" customHeight="1" x14ac:dyDescent="0.3">
      <c r="B49" s="42" t="str">
        <f t="shared" si="3"/>
        <v>LTicCit</v>
      </c>
      <c r="C49" s="42">
        <f>IF(ISTEXT(D49),MAX($C$4:$C48)+1,"")</f>
        <v>43</v>
      </c>
      <c r="D49" s="213" t="s">
        <v>9</v>
      </c>
      <c r="E49" s="201" t="s">
        <v>2049</v>
      </c>
      <c r="F49" s="363" t="s">
        <v>43</v>
      </c>
      <c r="G49" s="358"/>
      <c r="H49" s="399"/>
      <c r="I49" s="360">
        <f t="shared" si="0"/>
        <v>3</v>
      </c>
      <c r="J49" s="361">
        <f t="shared" si="1"/>
        <v>0</v>
      </c>
      <c r="K49" s="362">
        <f t="shared" si="2"/>
        <v>0</v>
      </c>
      <c r="L49" s="162"/>
    </row>
    <row r="50" spans="2:12" ht="30" customHeight="1" x14ac:dyDescent="0.3">
      <c r="B50" s="42" t="str">
        <f t="shared" si="3"/>
        <v>LTicCit</v>
      </c>
      <c r="C50" s="42">
        <f>IF(ISTEXT(D50),MAX($C$4:$C49)+1,"")</f>
        <v>44</v>
      </c>
      <c r="D50" s="213" t="s">
        <v>9</v>
      </c>
      <c r="E50" s="201" t="s">
        <v>2050</v>
      </c>
      <c r="F50" s="363" t="s">
        <v>43</v>
      </c>
      <c r="G50" s="358"/>
      <c r="H50" s="399"/>
      <c r="I50" s="360">
        <f t="shared" si="0"/>
        <v>3</v>
      </c>
      <c r="J50" s="361">
        <f t="shared" si="1"/>
        <v>0</v>
      </c>
      <c r="K50" s="362">
        <f t="shared" si="2"/>
        <v>0</v>
      </c>
      <c r="L50" s="162"/>
    </row>
    <row r="51" spans="2:12" ht="30" customHeight="1" x14ac:dyDescent="0.3">
      <c r="B51" s="42" t="str">
        <f t="shared" si="3"/>
        <v>LTicCit</v>
      </c>
      <c r="C51" s="42">
        <f>IF(ISTEXT(D51),MAX($C$4:$C50)+1,"")</f>
        <v>45</v>
      </c>
      <c r="D51" s="213" t="s">
        <v>9</v>
      </c>
      <c r="E51" s="201" t="s">
        <v>2051</v>
      </c>
      <c r="F51" s="363" t="s">
        <v>43</v>
      </c>
      <c r="G51" s="358"/>
      <c r="H51" s="399"/>
      <c r="I51" s="360">
        <f t="shared" si="0"/>
        <v>3</v>
      </c>
      <c r="J51" s="361">
        <f t="shared" si="1"/>
        <v>0</v>
      </c>
      <c r="K51" s="362">
        <f t="shared" si="2"/>
        <v>0</v>
      </c>
      <c r="L51" s="162"/>
    </row>
    <row r="52" spans="2:12" ht="30" customHeight="1" x14ac:dyDescent="0.3">
      <c r="B52" s="42" t="str">
        <f t="shared" si="3"/>
        <v>LTicCit</v>
      </c>
      <c r="C52" s="42">
        <f>IF(ISTEXT(D52),MAX($C$4:$C51)+1,"")</f>
        <v>46</v>
      </c>
      <c r="D52" s="213" t="s">
        <v>9</v>
      </c>
      <c r="E52" s="201" t="s">
        <v>2052</v>
      </c>
      <c r="F52" s="363" t="s">
        <v>43</v>
      </c>
      <c r="G52" s="358"/>
      <c r="H52" s="399"/>
      <c r="I52" s="360">
        <f t="shared" si="0"/>
        <v>3</v>
      </c>
      <c r="J52" s="361">
        <f t="shared" si="1"/>
        <v>0</v>
      </c>
      <c r="K52" s="362">
        <f t="shared" si="2"/>
        <v>0</v>
      </c>
      <c r="L52" s="162"/>
    </row>
    <row r="53" spans="2:12" ht="8.6999999999999993" customHeight="1" x14ac:dyDescent="0.3"/>
  </sheetData>
  <sheetProtection algorithmName="SHA-512" hashValue="QtpOXZaW1Mr4T8Nk4uli4rjA1WDCnrfa2KyUiaqyFg/gpwv/p/SrUOme+ksRokGPzz9ZambX1WswGPkBLaVFcA==" saltValue="tWCXfcWmhnjX82WZPXfS+A==" spinCount="100000" sheet="1" selectLockedCells="1"/>
  <conditionalFormatting sqref="D4:D5 D7:D11">
    <cfRule type="cellIs" dxfId="65" priority="10" operator="equal">
      <formula>"Important"</formula>
    </cfRule>
    <cfRule type="cellIs" dxfId="64" priority="11" operator="equal">
      <formula>"Crucial"</formula>
    </cfRule>
    <cfRule type="cellIs" dxfId="63" priority="12" operator="equal">
      <formula>"N/A"</formula>
    </cfRule>
  </conditionalFormatting>
  <conditionalFormatting sqref="D13:D35 D37:D52">
    <cfRule type="cellIs" dxfId="62" priority="1" operator="equal">
      <formula>"Important"</formula>
    </cfRule>
    <cfRule type="cellIs" dxfId="61" priority="2" operator="equal">
      <formula>"Crucial"</formula>
    </cfRule>
    <cfRule type="cellIs" dxfId="60" priority="3" operator="equal">
      <formula>"N/A"</formula>
    </cfRule>
  </conditionalFormatting>
  <conditionalFormatting sqref="F4:F52">
    <cfRule type="cellIs" dxfId="59" priority="16" operator="equal">
      <formula>"Function Not Available"</formula>
    </cfRule>
    <cfRule type="cellIs" dxfId="58" priority="17" operator="equal">
      <formula>"Function Available"</formula>
    </cfRule>
    <cfRule type="cellIs" dxfId="57" priority="18" operator="equal">
      <formula>"Exception"</formula>
    </cfRule>
  </conditionalFormatting>
  <dataValidations count="3">
    <dataValidation type="list" allowBlank="1" showInputMessage="1" showErrorMessage="1" sqref="F4:F5" xr:uid="{00000000-0002-0000-2200-000000000000}">
      <formula1>AvailabilityType</formula1>
    </dataValidation>
    <dataValidation type="list" allowBlank="1" showInputMessage="1" showErrorMessage="1" sqref="D4:D5 D7:D11 D13:D35 D37:D52" xr:uid="{80484B1B-711D-421A-BD83-18291635DBC0}">
      <formula1>SpecType</formula1>
    </dataValidation>
    <dataValidation type="list" allowBlank="1" showInputMessage="1" showErrorMessage="1" errorTitle="Invalid specification type" error="Please enter a Specification type from the drop-down list." sqref="F7:F11 F13:F35 F37:F52" xr:uid="{00000000-0002-0000-22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C00"/>
  </sheetPr>
  <dimension ref="B1:N81"/>
  <sheetViews>
    <sheetView zoomScale="90" zoomScaleNormal="90" zoomScalePageLayoutView="70" workbookViewId="0">
      <selection activeCell="F5" sqref="F5"/>
    </sheetView>
  </sheetViews>
  <sheetFormatPr defaultColWidth="0" defaultRowHeight="14.4" zeroHeight="1" x14ac:dyDescent="0.3"/>
  <cols>
    <col min="1" max="1" width="0.2187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2.5546875" style="256" customWidth="1"/>
  </cols>
  <sheetData>
    <row r="1" spans="2:12" ht="4.95" customHeight="1" x14ac:dyDescent="0.3"/>
    <row r="2" spans="2:12" ht="129" customHeight="1" thickBot="1" x14ac:dyDescent="0.35">
      <c r="B2" s="147" t="s">
        <v>44</v>
      </c>
      <c r="C2" s="148" t="s">
        <v>45</v>
      </c>
      <c r="D2" s="148" t="s">
        <v>46</v>
      </c>
      <c r="E2" s="148" t="s">
        <v>2053</v>
      </c>
      <c r="F2" s="148" t="s">
        <v>42</v>
      </c>
      <c r="G2" s="149" t="s">
        <v>48</v>
      </c>
      <c r="H2" s="149" t="s">
        <v>49</v>
      </c>
      <c r="I2" s="150" t="s">
        <v>50</v>
      </c>
      <c r="J2" s="150" t="s">
        <v>51</v>
      </c>
      <c r="K2" s="151" t="s">
        <v>14</v>
      </c>
      <c r="L2" s="152" t="s">
        <v>52</v>
      </c>
    </row>
    <row r="3" spans="2:12" ht="16.2" thickBot="1" x14ac:dyDescent="0.35">
      <c r="B3" s="7" t="s">
        <v>2054</v>
      </c>
      <c r="C3" s="7"/>
      <c r="D3" s="7"/>
      <c r="E3" s="7"/>
      <c r="F3" s="7"/>
      <c r="G3" s="30" t="s">
        <v>54</v>
      </c>
      <c r="H3" s="6">
        <f>COUNTA(D5:D291)</f>
        <v>71</v>
      </c>
      <c r="I3" s="19"/>
      <c r="J3" s="20" t="s">
        <v>55</v>
      </c>
      <c r="K3" s="21">
        <f>SUM(K5:K291)</f>
        <v>0</v>
      </c>
      <c r="L3" s="7"/>
    </row>
    <row r="4" spans="2:12" ht="41.4" x14ac:dyDescent="0.3">
      <c r="B4" s="35" t="str">
        <f>IF(C4="","",$B$4)</f>
        <v/>
      </c>
      <c r="C4" s="35" t="str">
        <f>IF(ISTEXT(D4),MAX($C3:$C$6)+1,"")</f>
        <v/>
      </c>
      <c r="D4" s="2"/>
      <c r="E4" s="38" t="s">
        <v>2055</v>
      </c>
      <c r="F4" s="86"/>
      <c r="G4" s="28"/>
      <c r="H4" s="28"/>
      <c r="I4" s="28"/>
      <c r="J4" s="28"/>
      <c r="K4" s="28"/>
      <c r="L4" s="28"/>
    </row>
    <row r="5" spans="2:12" ht="29.7" customHeight="1" x14ac:dyDescent="0.3">
      <c r="B5" s="33" t="s">
        <v>2056</v>
      </c>
      <c r="C5" s="1">
        <v>1</v>
      </c>
      <c r="D5" s="192" t="s">
        <v>9</v>
      </c>
      <c r="E5" s="41" t="s">
        <v>2057</v>
      </c>
      <c r="F5" s="357" t="s">
        <v>43</v>
      </c>
      <c r="G5" s="358" t="s">
        <v>58</v>
      </c>
      <c r="H5" s="359">
        <f>COUNTIF(F5:F291,"Select from Drop Down")</f>
        <v>71</v>
      </c>
      <c r="I5" s="360">
        <f>VLOOKUP($D5,SpecData,2,FALSE)</f>
        <v>3</v>
      </c>
      <c r="J5" s="361">
        <f>VLOOKUP($F5,AvailabilityData,2,FALSE)</f>
        <v>0</v>
      </c>
      <c r="K5" s="362">
        <f>I5*J5</f>
        <v>0</v>
      </c>
      <c r="L5" s="162"/>
    </row>
    <row r="6" spans="2:12" ht="30" customHeight="1" x14ac:dyDescent="0.3">
      <c r="B6" s="33" t="str">
        <f>IF(C6="","",$B$5)</f>
        <v>LWant</v>
      </c>
      <c r="C6" s="1">
        <f>IF(ISTEXT(D6),MAX($C$5:$C5)+1,"")</f>
        <v>2</v>
      </c>
      <c r="D6" s="192" t="s">
        <v>9</v>
      </c>
      <c r="E6" s="39" t="s">
        <v>2058</v>
      </c>
      <c r="F6" s="357" t="s">
        <v>43</v>
      </c>
      <c r="G6" s="358" t="s">
        <v>60</v>
      </c>
      <c r="H6" s="359">
        <f>COUNTIF(F5:F291,"Function Available")</f>
        <v>0</v>
      </c>
      <c r="I6" s="360">
        <f>VLOOKUP($D6,SpecData,2,FALSE)</f>
        <v>3</v>
      </c>
      <c r="J6" s="361">
        <f>VLOOKUP($F6,AvailabilityData,2,FALSE)</f>
        <v>0</v>
      </c>
      <c r="K6" s="362">
        <f t="shared" ref="K6:K69" si="0">I6*J6</f>
        <v>0</v>
      </c>
      <c r="L6" s="162"/>
    </row>
    <row r="7" spans="2:12" ht="30" customHeight="1" x14ac:dyDescent="0.3">
      <c r="B7" s="33" t="str">
        <f>IF(C7="","",$B$5)</f>
        <v>LWant</v>
      </c>
      <c r="C7" s="1">
        <f>IF(ISTEXT(D7),MAX($C$5:$C6)+1,"")</f>
        <v>3</v>
      </c>
      <c r="D7" s="192" t="s">
        <v>9</v>
      </c>
      <c r="E7" s="39" t="s">
        <v>2059</v>
      </c>
      <c r="F7" s="357" t="s">
        <v>43</v>
      </c>
      <c r="G7" s="358" t="s">
        <v>63</v>
      </c>
      <c r="H7" s="365">
        <f>COUNTIF(F5:F291,"Function Not Available")</f>
        <v>0</v>
      </c>
      <c r="I7" s="360">
        <f t="shared" ref="I7:I80" si="1">VLOOKUP($D7,SpecData,2,FALSE)</f>
        <v>3</v>
      </c>
      <c r="J7" s="361">
        <f t="shared" ref="J7:J80" si="2">VLOOKUP($F7,AvailabilityData,2,FALSE)</f>
        <v>0</v>
      </c>
      <c r="K7" s="362">
        <f t="shared" si="0"/>
        <v>0</v>
      </c>
      <c r="L7" s="162"/>
    </row>
    <row r="8" spans="2:12" ht="30" customHeight="1" x14ac:dyDescent="0.3">
      <c r="B8" s="33" t="str">
        <f t="shared" ref="B8:B80" si="3">IF(C8="","",$B$5)</f>
        <v>LWant</v>
      </c>
      <c r="C8" s="1">
        <f>IF(ISTEXT(D8),MAX($C$5:$C7)+1,"")</f>
        <v>4</v>
      </c>
      <c r="D8" s="192" t="s">
        <v>9</v>
      </c>
      <c r="E8" s="39" t="s">
        <v>2060</v>
      </c>
      <c r="F8" s="357" t="s">
        <v>43</v>
      </c>
      <c r="G8" s="358" t="s">
        <v>65</v>
      </c>
      <c r="H8" s="365">
        <f>COUNTIF(F5:F291,"Exception")</f>
        <v>0</v>
      </c>
      <c r="I8" s="360">
        <f t="shared" si="1"/>
        <v>3</v>
      </c>
      <c r="J8" s="361">
        <f t="shared" si="2"/>
        <v>0</v>
      </c>
      <c r="K8" s="362">
        <f t="shared" si="0"/>
        <v>0</v>
      </c>
      <c r="L8" s="162"/>
    </row>
    <row r="9" spans="2:12" ht="30" customHeight="1" x14ac:dyDescent="0.3">
      <c r="B9" s="33" t="str">
        <f t="shared" si="3"/>
        <v>LWant</v>
      </c>
      <c r="C9" s="1">
        <f>IF(ISTEXT(D9),MAX($C$5:$C8)+1,"")</f>
        <v>5</v>
      </c>
      <c r="D9" s="192" t="s">
        <v>9</v>
      </c>
      <c r="E9" s="39" t="s">
        <v>2061</v>
      </c>
      <c r="F9" s="357" t="s">
        <v>43</v>
      </c>
      <c r="G9" s="358" t="s">
        <v>67</v>
      </c>
      <c r="H9" s="366">
        <f>COUNTIFS(D:D,"=Crucial",F:F,"=Select From Drop Down")</f>
        <v>61</v>
      </c>
      <c r="I9" s="360">
        <f t="shared" si="1"/>
        <v>3</v>
      </c>
      <c r="J9" s="361">
        <f t="shared" si="2"/>
        <v>0</v>
      </c>
      <c r="K9" s="362">
        <f t="shared" si="0"/>
        <v>0</v>
      </c>
      <c r="L9" s="162"/>
    </row>
    <row r="10" spans="2:12" ht="30" customHeight="1" x14ac:dyDescent="0.3">
      <c r="B10" s="33" t="str">
        <f t="shared" si="3"/>
        <v>LWant</v>
      </c>
      <c r="C10" s="1">
        <f>IF(ISTEXT(D10),MAX($C$5:$C9)+1,"")</f>
        <v>6</v>
      </c>
      <c r="D10" s="192" t="s">
        <v>9</v>
      </c>
      <c r="E10" s="39" t="s">
        <v>2062</v>
      </c>
      <c r="F10" s="357" t="s">
        <v>43</v>
      </c>
      <c r="G10" s="358" t="s">
        <v>69</v>
      </c>
      <c r="H10" s="366">
        <f>COUNTIFS(D:D,"=Crucial",F:F,"=Function Available")</f>
        <v>0</v>
      </c>
      <c r="I10" s="360">
        <f t="shared" si="1"/>
        <v>3</v>
      </c>
      <c r="J10" s="361">
        <f t="shared" si="2"/>
        <v>0</v>
      </c>
      <c r="K10" s="362">
        <f t="shared" si="0"/>
        <v>0</v>
      </c>
      <c r="L10" s="162"/>
    </row>
    <row r="11" spans="2:12" ht="30" customHeight="1" x14ac:dyDescent="0.3">
      <c r="B11" s="33" t="str">
        <f t="shared" si="3"/>
        <v>LWant</v>
      </c>
      <c r="C11" s="1">
        <f>IF(ISTEXT(D11),MAX($C$5:$C10)+1,"")</f>
        <v>7</v>
      </c>
      <c r="D11" s="192" t="s">
        <v>9</v>
      </c>
      <c r="E11" s="39" t="s">
        <v>2063</v>
      </c>
      <c r="F11" s="357" t="s">
        <v>43</v>
      </c>
      <c r="G11" s="358" t="s">
        <v>71</v>
      </c>
      <c r="H11" s="366">
        <f>COUNTIFS(D:D,"=Crucial",F:F,"=Function Not Available")</f>
        <v>0</v>
      </c>
      <c r="I11" s="360">
        <f t="shared" si="1"/>
        <v>3</v>
      </c>
      <c r="J11" s="361">
        <f t="shared" si="2"/>
        <v>0</v>
      </c>
      <c r="K11" s="362">
        <f t="shared" si="0"/>
        <v>0</v>
      </c>
      <c r="L11" s="162"/>
    </row>
    <row r="12" spans="2:12" ht="30" customHeight="1" x14ac:dyDescent="0.3">
      <c r="B12" s="33" t="str">
        <f t="shared" si="3"/>
        <v>LWant</v>
      </c>
      <c r="C12" s="1">
        <f>IF(ISTEXT(D12),MAX($C$5:$C11)+1,"")</f>
        <v>8</v>
      </c>
      <c r="D12" s="192" t="s">
        <v>9</v>
      </c>
      <c r="E12" s="39" t="s">
        <v>2064</v>
      </c>
      <c r="F12" s="357" t="s">
        <v>43</v>
      </c>
      <c r="G12" s="358" t="s">
        <v>73</v>
      </c>
      <c r="H12" s="366">
        <f>COUNTIFS(D:D,"=Crucial",F:F,"=Exception")</f>
        <v>0</v>
      </c>
      <c r="I12" s="360">
        <f t="shared" si="1"/>
        <v>3</v>
      </c>
      <c r="J12" s="361">
        <f t="shared" si="2"/>
        <v>0</v>
      </c>
      <c r="K12" s="362">
        <f t="shared" si="0"/>
        <v>0</v>
      </c>
      <c r="L12" s="162"/>
    </row>
    <row r="13" spans="2:12" ht="30" customHeight="1" x14ac:dyDescent="0.3">
      <c r="B13" s="34" t="str">
        <f t="shared" si="3"/>
        <v>LWant</v>
      </c>
      <c r="C13" s="9">
        <f>IF(ISTEXT(D13),MAX($C$5:$C12)+1,"")</f>
        <v>9</v>
      </c>
      <c r="D13" s="212" t="s">
        <v>9</v>
      </c>
      <c r="E13" s="39" t="s">
        <v>2065</v>
      </c>
      <c r="F13" s="402" t="s">
        <v>43</v>
      </c>
      <c r="G13" s="367" t="s">
        <v>75</v>
      </c>
      <c r="H13" s="368">
        <f>COUNTIFS(D:D,"=Important",F:F,"=Select From Drop Down")</f>
        <v>10</v>
      </c>
      <c r="I13" s="391">
        <f t="shared" si="1"/>
        <v>3</v>
      </c>
      <c r="J13" s="392">
        <f t="shared" si="2"/>
        <v>0</v>
      </c>
      <c r="K13" s="362">
        <f t="shared" si="0"/>
        <v>0</v>
      </c>
      <c r="L13" s="162"/>
    </row>
    <row r="14" spans="2:12" ht="30" customHeight="1" x14ac:dyDescent="0.3">
      <c r="B14" s="42" t="str">
        <f t="shared" si="3"/>
        <v>LWant</v>
      </c>
      <c r="C14" s="42">
        <f>IF(ISTEXT(D14),MAX($C$5:$C13)+1,"")</f>
        <v>10</v>
      </c>
      <c r="D14" s="213" t="s">
        <v>9</v>
      </c>
      <c r="E14" s="39" t="s">
        <v>2066</v>
      </c>
      <c r="F14" s="363" t="s">
        <v>43</v>
      </c>
      <c r="G14" s="367" t="s">
        <v>77</v>
      </c>
      <c r="H14" s="400">
        <f>COUNTIFS(D:D,"=Important",F:F,"=Function Available")</f>
        <v>0</v>
      </c>
      <c r="I14" s="360">
        <f t="shared" si="1"/>
        <v>3</v>
      </c>
      <c r="J14" s="361">
        <f t="shared" si="2"/>
        <v>0</v>
      </c>
      <c r="K14" s="362">
        <f t="shared" si="0"/>
        <v>0</v>
      </c>
      <c r="L14" s="162"/>
    </row>
    <row r="15" spans="2:12" ht="30" customHeight="1" x14ac:dyDescent="0.3">
      <c r="B15" s="42" t="str">
        <f t="shared" si="3"/>
        <v>LWant</v>
      </c>
      <c r="C15" s="42">
        <f>IF(ISTEXT(D15),MAX($C$5:$C14)+1,"")</f>
        <v>11</v>
      </c>
      <c r="D15" s="213" t="s">
        <v>9</v>
      </c>
      <c r="E15" s="39" t="s">
        <v>2067</v>
      </c>
      <c r="F15" s="363" t="s">
        <v>43</v>
      </c>
      <c r="G15" s="358" t="s">
        <v>80</v>
      </c>
      <c r="H15" s="399">
        <f>COUNTIFS(D:D,"=Important",F:F,"=Function Not Available")</f>
        <v>0</v>
      </c>
      <c r="I15" s="360">
        <f t="shared" si="1"/>
        <v>3</v>
      </c>
      <c r="J15" s="361">
        <f t="shared" si="2"/>
        <v>0</v>
      </c>
      <c r="K15" s="362">
        <f t="shared" si="0"/>
        <v>0</v>
      </c>
      <c r="L15" s="162"/>
    </row>
    <row r="16" spans="2:12" ht="30" customHeight="1" x14ac:dyDescent="0.3">
      <c r="B16" s="42" t="str">
        <f t="shared" si="3"/>
        <v>LWant</v>
      </c>
      <c r="C16" s="42">
        <f>IF(ISTEXT(D16),MAX($C$5:$C15)+1,"")</f>
        <v>12</v>
      </c>
      <c r="D16" s="213" t="s">
        <v>9</v>
      </c>
      <c r="E16" s="39" t="s">
        <v>2068</v>
      </c>
      <c r="F16" s="363" t="s">
        <v>43</v>
      </c>
      <c r="G16" s="358" t="s">
        <v>82</v>
      </c>
      <c r="H16" s="399">
        <f>COUNTIFS(D:D,"=Important",F:F,"=Exception")</f>
        <v>0</v>
      </c>
      <c r="I16" s="360">
        <f t="shared" si="1"/>
        <v>3</v>
      </c>
      <c r="J16" s="361">
        <f t="shared" si="2"/>
        <v>0</v>
      </c>
      <c r="K16" s="362">
        <f t="shared" si="0"/>
        <v>0</v>
      </c>
      <c r="L16" s="162"/>
    </row>
    <row r="17" spans="2:12" ht="30" customHeight="1" x14ac:dyDescent="0.3">
      <c r="B17" s="42" t="str">
        <f t="shared" si="3"/>
        <v>LWant</v>
      </c>
      <c r="C17" s="42">
        <f>IF(ISTEXT(D17),MAX($C$5:$C16)+1,"")</f>
        <v>13</v>
      </c>
      <c r="D17" s="213" t="s">
        <v>9</v>
      </c>
      <c r="E17" s="39" t="s">
        <v>2069</v>
      </c>
      <c r="F17" s="363" t="s">
        <v>43</v>
      </c>
      <c r="G17" s="358" t="s">
        <v>84</v>
      </c>
      <c r="H17" s="399">
        <f>COUNTIFS(D:D,"=Minimal",F:F,"=Select From Drop Down")</f>
        <v>0</v>
      </c>
      <c r="I17" s="360">
        <f t="shared" si="1"/>
        <v>3</v>
      </c>
      <c r="J17" s="361">
        <f t="shared" si="2"/>
        <v>0</v>
      </c>
      <c r="K17" s="362">
        <f t="shared" si="0"/>
        <v>0</v>
      </c>
      <c r="L17" s="162"/>
    </row>
    <row r="18" spans="2:12" ht="30" customHeight="1" x14ac:dyDescent="0.3">
      <c r="B18" s="42" t="str">
        <f t="shared" si="3"/>
        <v>LWant</v>
      </c>
      <c r="C18" s="42">
        <f>IF(ISTEXT(D18),MAX($C$5:$C17)+1,"")</f>
        <v>14</v>
      </c>
      <c r="D18" s="213" t="s">
        <v>9</v>
      </c>
      <c r="E18" s="39" t="s">
        <v>2070</v>
      </c>
      <c r="F18" s="363" t="s">
        <v>43</v>
      </c>
      <c r="G18" s="358" t="s">
        <v>86</v>
      </c>
      <c r="H18" s="399">
        <f>COUNTIFS(D:D,"=Minimal",F:F,"=Function Available")</f>
        <v>0</v>
      </c>
      <c r="I18" s="360">
        <f t="shared" si="1"/>
        <v>3</v>
      </c>
      <c r="J18" s="361">
        <f t="shared" si="2"/>
        <v>0</v>
      </c>
      <c r="K18" s="362">
        <f t="shared" si="0"/>
        <v>0</v>
      </c>
      <c r="L18" s="162"/>
    </row>
    <row r="19" spans="2:12" ht="30" customHeight="1" x14ac:dyDescent="0.3">
      <c r="B19" s="42" t="str">
        <f t="shared" si="3"/>
        <v>LWant</v>
      </c>
      <c r="C19" s="42">
        <f>IF(ISTEXT(D19),MAX($C$5:$C18)+1,"")</f>
        <v>15</v>
      </c>
      <c r="D19" s="213" t="s">
        <v>9</v>
      </c>
      <c r="E19" s="39" t="s">
        <v>2071</v>
      </c>
      <c r="F19" s="363" t="s">
        <v>43</v>
      </c>
      <c r="G19" s="358" t="s">
        <v>87</v>
      </c>
      <c r="H19" s="399">
        <f>COUNTIFS(D:D,"=Minimal",F:F,"=Function Not Available")</f>
        <v>0</v>
      </c>
      <c r="I19" s="360">
        <f t="shared" si="1"/>
        <v>3</v>
      </c>
      <c r="J19" s="361">
        <f t="shared" si="2"/>
        <v>0</v>
      </c>
      <c r="K19" s="362">
        <f t="shared" si="0"/>
        <v>0</v>
      </c>
      <c r="L19" s="162"/>
    </row>
    <row r="20" spans="2:12" ht="30" customHeight="1" x14ac:dyDescent="0.3">
      <c r="B20" s="42" t="str">
        <f t="shared" si="3"/>
        <v>LWant</v>
      </c>
      <c r="C20" s="42">
        <f>IF(ISTEXT(D20),MAX($C$5:$C19)+1,"")</f>
        <v>16</v>
      </c>
      <c r="D20" s="213" t="s">
        <v>9</v>
      </c>
      <c r="E20" s="39" t="s">
        <v>2072</v>
      </c>
      <c r="F20" s="363" t="s">
        <v>43</v>
      </c>
      <c r="G20" s="358" t="s">
        <v>88</v>
      </c>
      <c r="H20" s="399">
        <f>COUNTIFS(D:D,"=Minimal",F:F,"=Exception")</f>
        <v>0</v>
      </c>
      <c r="I20" s="360">
        <f t="shared" si="1"/>
        <v>3</v>
      </c>
      <c r="J20" s="361">
        <f t="shared" si="2"/>
        <v>0</v>
      </c>
      <c r="K20" s="362">
        <f t="shared" si="0"/>
        <v>0</v>
      </c>
      <c r="L20" s="162"/>
    </row>
    <row r="21" spans="2:12" ht="30" customHeight="1" x14ac:dyDescent="0.3">
      <c r="B21" s="42" t="str">
        <f t="shared" si="3"/>
        <v>LWant</v>
      </c>
      <c r="C21" s="42">
        <f>IF(ISTEXT(D21),MAX($C$5:$C20)+1,"")</f>
        <v>17</v>
      </c>
      <c r="D21" s="213" t="s">
        <v>9</v>
      </c>
      <c r="E21" s="39" t="s">
        <v>2073</v>
      </c>
      <c r="F21" s="363" t="s">
        <v>43</v>
      </c>
      <c r="G21" s="358"/>
      <c r="H21" s="399"/>
      <c r="I21" s="360">
        <f t="shared" si="1"/>
        <v>3</v>
      </c>
      <c r="J21" s="361">
        <f t="shared" si="2"/>
        <v>0</v>
      </c>
      <c r="K21" s="362">
        <f t="shared" si="0"/>
        <v>0</v>
      </c>
      <c r="L21" s="162"/>
    </row>
    <row r="22" spans="2:12" ht="30" customHeight="1" x14ac:dyDescent="0.3">
      <c r="B22" s="42" t="str">
        <f t="shared" si="3"/>
        <v>LWant</v>
      </c>
      <c r="C22" s="42">
        <f>IF(ISTEXT(D22),MAX($C$5:$C21)+1,"")</f>
        <v>18</v>
      </c>
      <c r="D22" s="213" t="s">
        <v>9</v>
      </c>
      <c r="E22" s="39" t="s">
        <v>2074</v>
      </c>
      <c r="F22" s="363" t="s">
        <v>43</v>
      </c>
      <c r="G22" s="358"/>
      <c r="H22" s="399"/>
      <c r="I22" s="360">
        <f t="shared" si="1"/>
        <v>3</v>
      </c>
      <c r="J22" s="361">
        <f t="shared" si="2"/>
        <v>0</v>
      </c>
      <c r="K22" s="362">
        <f t="shared" si="0"/>
        <v>0</v>
      </c>
      <c r="L22" s="162"/>
    </row>
    <row r="23" spans="2:12" ht="30" customHeight="1" x14ac:dyDescent="0.3">
      <c r="B23" s="42" t="str">
        <f t="shared" si="3"/>
        <v>LWant</v>
      </c>
      <c r="C23" s="42">
        <f>IF(ISTEXT(D23),MAX($C$5:$C22)+1,"")</f>
        <v>19</v>
      </c>
      <c r="D23" s="213" t="s">
        <v>9</v>
      </c>
      <c r="E23" s="39" t="s">
        <v>2075</v>
      </c>
      <c r="F23" s="363" t="s">
        <v>43</v>
      </c>
      <c r="G23" s="358"/>
      <c r="H23" s="399"/>
      <c r="I23" s="360">
        <f t="shared" si="1"/>
        <v>3</v>
      </c>
      <c r="J23" s="361">
        <f t="shared" si="2"/>
        <v>0</v>
      </c>
      <c r="K23" s="362">
        <f t="shared" si="0"/>
        <v>0</v>
      </c>
      <c r="L23" s="162"/>
    </row>
    <row r="24" spans="2:12" ht="30" customHeight="1" x14ac:dyDescent="0.3">
      <c r="B24" s="42" t="str">
        <f t="shared" si="3"/>
        <v>LWant</v>
      </c>
      <c r="C24" s="42">
        <f>IF(ISTEXT(D24),MAX($C$5:$C23)+1,"")</f>
        <v>20</v>
      </c>
      <c r="D24" s="213" t="s">
        <v>9</v>
      </c>
      <c r="E24" s="39" t="s">
        <v>651</v>
      </c>
      <c r="F24" s="363" t="s">
        <v>43</v>
      </c>
      <c r="G24" s="358"/>
      <c r="H24" s="399"/>
      <c r="I24" s="360">
        <f t="shared" si="1"/>
        <v>3</v>
      </c>
      <c r="J24" s="361">
        <f t="shared" si="2"/>
        <v>0</v>
      </c>
      <c r="K24" s="362">
        <f t="shared" si="0"/>
        <v>0</v>
      </c>
      <c r="L24" s="162"/>
    </row>
    <row r="25" spans="2:12" ht="30" customHeight="1" x14ac:dyDescent="0.3">
      <c r="B25" s="42" t="str">
        <f t="shared" si="3"/>
        <v>LWant</v>
      </c>
      <c r="C25" s="42">
        <f>IF(ISTEXT(D25),MAX($C$5:$C24)+1,"")</f>
        <v>21</v>
      </c>
      <c r="D25" s="213" t="s">
        <v>9</v>
      </c>
      <c r="E25" s="39" t="s">
        <v>661</v>
      </c>
      <c r="F25" s="363" t="s">
        <v>43</v>
      </c>
      <c r="G25" s="358"/>
      <c r="H25" s="399"/>
      <c r="I25" s="360">
        <f t="shared" si="1"/>
        <v>3</v>
      </c>
      <c r="J25" s="361">
        <f t="shared" si="2"/>
        <v>0</v>
      </c>
      <c r="K25" s="362">
        <f t="shared" si="0"/>
        <v>0</v>
      </c>
      <c r="L25" s="162"/>
    </row>
    <row r="26" spans="2:12" ht="30" customHeight="1" x14ac:dyDescent="0.3">
      <c r="B26" s="42" t="str">
        <f t="shared" si="3"/>
        <v>LWant</v>
      </c>
      <c r="C26" s="42">
        <f>IF(ISTEXT(D26),MAX($C$5:$C25)+1,"")</f>
        <v>22</v>
      </c>
      <c r="D26" s="213" t="s">
        <v>9</v>
      </c>
      <c r="E26" s="39" t="s">
        <v>2076</v>
      </c>
      <c r="F26" s="363" t="s">
        <v>43</v>
      </c>
      <c r="G26" s="358"/>
      <c r="H26" s="399"/>
      <c r="I26" s="360">
        <f t="shared" si="1"/>
        <v>3</v>
      </c>
      <c r="J26" s="361">
        <f t="shared" si="2"/>
        <v>0</v>
      </c>
      <c r="K26" s="362">
        <f t="shared" si="0"/>
        <v>0</v>
      </c>
      <c r="L26" s="162"/>
    </row>
    <row r="27" spans="2:12" ht="30" customHeight="1" x14ac:dyDescent="0.3">
      <c r="B27" s="42" t="str">
        <f t="shared" si="3"/>
        <v>LWant</v>
      </c>
      <c r="C27" s="42">
        <f>IF(ISTEXT(D27),MAX($C$5:$C26)+1,"")</f>
        <v>23</v>
      </c>
      <c r="D27" s="213" t="s">
        <v>9</v>
      </c>
      <c r="E27" s="39" t="s">
        <v>2077</v>
      </c>
      <c r="F27" s="363" t="s">
        <v>43</v>
      </c>
      <c r="G27" s="358"/>
      <c r="H27" s="399"/>
      <c r="I27" s="360">
        <f t="shared" si="1"/>
        <v>3</v>
      </c>
      <c r="J27" s="361">
        <f t="shared" si="2"/>
        <v>0</v>
      </c>
      <c r="K27" s="362">
        <f t="shared" si="0"/>
        <v>0</v>
      </c>
      <c r="L27" s="162"/>
    </row>
    <row r="28" spans="2:12" ht="30" customHeight="1" x14ac:dyDescent="0.3">
      <c r="B28" s="42" t="str">
        <f t="shared" si="3"/>
        <v>LWant</v>
      </c>
      <c r="C28" s="42">
        <f>IF(ISTEXT(D28),MAX($C$5:$C27)+1,"")</f>
        <v>24</v>
      </c>
      <c r="D28" s="213" t="s">
        <v>9</v>
      </c>
      <c r="E28" s="257" t="s">
        <v>2078</v>
      </c>
      <c r="F28" s="363" t="s">
        <v>43</v>
      </c>
      <c r="G28" s="358"/>
      <c r="H28" s="399"/>
      <c r="I28" s="360">
        <f t="shared" si="1"/>
        <v>3</v>
      </c>
      <c r="J28" s="361">
        <f t="shared" si="2"/>
        <v>0</v>
      </c>
      <c r="K28" s="362">
        <f t="shared" si="0"/>
        <v>0</v>
      </c>
      <c r="L28" s="162"/>
    </row>
    <row r="29" spans="2:12" ht="30" customHeight="1" x14ac:dyDescent="0.3">
      <c r="B29" s="35" t="str">
        <f>IF(C29="","",$B$4)</f>
        <v/>
      </c>
      <c r="C29" s="35" t="str">
        <f>IF(ISTEXT(D29),MAX($C$6:$C28)+1,"")</f>
        <v/>
      </c>
      <c r="D29" s="2"/>
      <c r="E29" s="258" t="s">
        <v>2079</v>
      </c>
      <c r="F29" s="86"/>
      <c r="G29" s="28"/>
      <c r="H29" s="28"/>
      <c r="I29" s="28"/>
      <c r="J29" s="28"/>
      <c r="K29" s="362"/>
      <c r="L29" s="28"/>
    </row>
    <row r="30" spans="2:12" ht="30" customHeight="1" x14ac:dyDescent="0.3">
      <c r="B30" s="42" t="str">
        <f t="shared" si="3"/>
        <v>LWant</v>
      </c>
      <c r="C30" s="42">
        <f>IF(ISTEXT(D30),MAX($C$5:$C28)+1,"")</f>
        <v>25</v>
      </c>
      <c r="D30" s="213" t="s">
        <v>9</v>
      </c>
      <c r="E30" s="259" t="s">
        <v>2080</v>
      </c>
      <c r="F30" s="363" t="s">
        <v>43</v>
      </c>
      <c r="G30" s="358"/>
      <c r="H30" s="399"/>
      <c r="I30" s="360">
        <f t="shared" si="1"/>
        <v>3</v>
      </c>
      <c r="J30" s="361">
        <f t="shared" si="2"/>
        <v>0</v>
      </c>
      <c r="K30" s="362">
        <f t="shared" si="0"/>
        <v>0</v>
      </c>
      <c r="L30" s="162"/>
    </row>
    <row r="31" spans="2:12" ht="30" customHeight="1" x14ac:dyDescent="0.3">
      <c r="B31" s="42" t="str">
        <f t="shared" si="3"/>
        <v>LWant</v>
      </c>
      <c r="C31" s="42">
        <f>IF(ISTEXT(D31),MAX($C$5:$C30)+1,"")</f>
        <v>26</v>
      </c>
      <c r="D31" s="213" t="s">
        <v>9</v>
      </c>
      <c r="E31" s="260" t="s">
        <v>2081</v>
      </c>
      <c r="F31" s="363" t="s">
        <v>43</v>
      </c>
      <c r="G31" s="358"/>
      <c r="H31" s="399"/>
      <c r="I31" s="360">
        <f t="shared" si="1"/>
        <v>3</v>
      </c>
      <c r="J31" s="361">
        <f t="shared" si="2"/>
        <v>0</v>
      </c>
      <c r="K31" s="362">
        <f t="shared" si="0"/>
        <v>0</v>
      </c>
      <c r="L31" s="162"/>
    </row>
    <row r="32" spans="2:12" ht="30" customHeight="1" x14ac:dyDescent="0.3">
      <c r="B32" s="42" t="str">
        <f t="shared" si="3"/>
        <v>LWant</v>
      </c>
      <c r="C32" s="42">
        <f>IF(ISTEXT(D32),MAX($C$5:$C31)+1,"")</f>
        <v>27</v>
      </c>
      <c r="D32" s="213" t="s">
        <v>9</v>
      </c>
      <c r="E32" s="260" t="s">
        <v>2082</v>
      </c>
      <c r="F32" s="363" t="s">
        <v>43</v>
      </c>
      <c r="G32" s="358"/>
      <c r="H32" s="399"/>
      <c r="I32" s="360">
        <f t="shared" si="1"/>
        <v>3</v>
      </c>
      <c r="J32" s="361">
        <f t="shared" si="2"/>
        <v>0</v>
      </c>
      <c r="K32" s="362">
        <f t="shared" si="0"/>
        <v>0</v>
      </c>
      <c r="L32" s="162"/>
    </row>
    <row r="33" spans="2:12" ht="30" customHeight="1" x14ac:dyDescent="0.3">
      <c r="B33" s="42" t="str">
        <f t="shared" si="3"/>
        <v>LWant</v>
      </c>
      <c r="C33" s="42">
        <f>IF(ISTEXT(D33),MAX($C$5:$C32)+1,"")</f>
        <v>28</v>
      </c>
      <c r="D33" s="213" t="s">
        <v>9</v>
      </c>
      <c r="E33" s="260" t="s">
        <v>2083</v>
      </c>
      <c r="F33" s="363" t="s">
        <v>43</v>
      </c>
      <c r="G33" s="358"/>
      <c r="H33" s="399"/>
      <c r="I33" s="360">
        <f t="shared" si="1"/>
        <v>3</v>
      </c>
      <c r="J33" s="361">
        <f t="shared" si="2"/>
        <v>0</v>
      </c>
      <c r="K33" s="362">
        <f t="shared" si="0"/>
        <v>0</v>
      </c>
      <c r="L33" s="162"/>
    </row>
    <row r="34" spans="2:12" ht="30" customHeight="1" x14ac:dyDescent="0.3">
      <c r="B34" s="42" t="str">
        <f t="shared" si="3"/>
        <v>LWant</v>
      </c>
      <c r="C34" s="42">
        <f>IF(ISTEXT(D34),MAX($C$5:$C33)+1,"")</f>
        <v>29</v>
      </c>
      <c r="D34" s="213" t="s">
        <v>9</v>
      </c>
      <c r="E34" s="260" t="s">
        <v>2084</v>
      </c>
      <c r="F34" s="363" t="s">
        <v>43</v>
      </c>
      <c r="G34" s="358"/>
      <c r="H34" s="399"/>
      <c r="I34" s="360">
        <f t="shared" si="1"/>
        <v>3</v>
      </c>
      <c r="J34" s="361">
        <f t="shared" si="2"/>
        <v>0</v>
      </c>
      <c r="K34" s="362">
        <f t="shared" si="0"/>
        <v>0</v>
      </c>
      <c r="L34" s="162"/>
    </row>
    <row r="35" spans="2:12" ht="30" customHeight="1" x14ac:dyDescent="0.3">
      <c r="B35" s="42" t="str">
        <f t="shared" si="3"/>
        <v>LWant</v>
      </c>
      <c r="C35" s="42">
        <f>IF(ISTEXT(D35),MAX($C$5:$C34)+1,"")</f>
        <v>30</v>
      </c>
      <c r="D35" s="213" t="s">
        <v>10</v>
      </c>
      <c r="E35" s="39" t="s">
        <v>2085</v>
      </c>
      <c r="F35" s="363" t="s">
        <v>43</v>
      </c>
      <c r="G35" s="358"/>
      <c r="H35" s="399"/>
      <c r="I35" s="360">
        <f t="shared" si="1"/>
        <v>2</v>
      </c>
      <c r="J35" s="361">
        <f t="shared" si="2"/>
        <v>0</v>
      </c>
      <c r="K35" s="362">
        <f t="shared" si="0"/>
        <v>0</v>
      </c>
      <c r="L35" s="162"/>
    </row>
    <row r="36" spans="2:12" ht="30" customHeight="1" x14ac:dyDescent="0.3">
      <c r="B36" s="42" t="str">
        <f t="shared" si="3"/>
        <v>LWant</v>
      </c>
      <c r="C36" s="42">
        <f>IF(ISTEXT(D36),MAX($C$5:$C35)+1,"")</f>
        <v>31</v>
      </c>
      <c r="D36" s="213" t="s">
        <v>9</v>
      </c>
      <c r="E36" s="39" t="s">
        <v>2086</v>
      </c>
      <c r="F36" s="363" t="s">
        <v>43</v>
      </c>
      <c r="G36" s="358"/>
      <c r="H36" s="399"/>
      <c r="I36" s="360">
        <f t="shared" si="1"/>
        <v>3</v>
      </c>
      <c r="J36" s="361">
        <f t="shared" si="2"/>
        <v>0</v>
      </c>
      <c r="K36" s="362">
        <f t="shared" si="0"/>
        <v>0</v>
      </c>
      <c r="L36" s="162"/>
    </row>
    <row r="37" spans="2:12" ht="30" customHeight="1" x14ac:dyDescent="0.3">
      <c r="B37" s="42" t="str">
        <f t="shared" si="3"/>
        <v>LWant</v>
      </c>
      <c r="C37" s="42">
        <f>IF(ISTEXT(D37),MAX($C$5:$C36)+1,"")</f>
        <v>32</v>
      </c>
      <c r="D37" s="213" t="s">
        <v>9</v>
      </c>
      <c r="E37" s="39" t="s">
        <v>2087</v>
      </c>
      <c r="F37" s="363" t="s">
        <v>43</v>
      </c>
      <c r="G37" s="358"/>
      <c r="H37" s="399"/>
      <c r="I37" s="360">
        <f t="shared" si="1"/>
        <v>3</v>
      </c>
      <c r="J37" s="361">
        <f t="shared" si="2"/>
        <v>0</v>
      </c>
      <c r="K37" s="362">
        <f t="shared" si="0"/>
        <v>0</v>
      </c>
      <c r="L37" s="162"/>
    </row>
    <row r="38" spans="2:12" ht="30" customHeight="1" x14ac:dyDescent="0.3">
      <c r="B38" s="42" t="str">
        <f t="shared" si="3"/>
        <v>LWant</v>
      </c>
      <c r="C38" s="42">
        <f>IF(ISTEXT(D38),MAX($C$5:$C37)+1,"")</f>
        <v>33</v>
      </c>
      <c r="D38" s="213" t="s">
        <v>9</v>
      </c>
      <c r="E38" s="39" t="s">
        <v>2088</v>
      </c>
      <c r="F38" s="363" t="s">
        <v>43</v>
      </c>
      <c r="G38" s="358"/>
      <c r="H38" s="399"/>
      <c r="I38" s="360">
        <f t="shared" si="1"/>
        <v>3</v>
      </c>
      <c r="J38" s="361">
        <f t="shared" si="2"/>
        <v>0</v>
      </c>
      <c r="K38" s="362">
        <f t="shared" si="0"/>
        <v>0</v>
      </c>
      <c r="L38" s="162"/>
    </row>
    <row r="39" spans="2:12" ht="30" customHeight="1" x14ac:dyDescent="0.3">
      <c r="B39" s="42" t="str">
        <f t="shared" si="3"/>
        <v>LWant</v>
      </c>
      <c r="C39" s="42">
        <f>IF(ISTEXT(D39),MAX($C$5:$C38)+1,"")</f>
        <v>34</v>
      </c>
      <c r="D39" s="213" t="s">
        <v>9</v>
      </c>
      <c r="E39" s="39" t="s">
        <v>2089</v>
      </c>
      <c r="F39" s="363" t="s">
        <v>43</v>
      </c>
      <c r="G39" s="358"/>
      <c r="H39" s="399"/>
      <c r="I39" s="360">
        <f t="shared" si="1"/>
        <v>3</v>
      </c>
      <c r="J39" s="361">
        <f t="shared" si="2"/>
        <v>0</v>
      </c>
      <c r="K39" s="362">
        <f t="shared" si="0"/>
        <v>0</v>
      </c>
      <c r="L39" s="162"/>
    </row>
    <row r="40" spans="2:12" ht="30" customHeight="1" x14ac:dyDescent="0.3">
      <c r="B40" s="42" t="str">
        <f t="shared" si="3"/>
        <v>LWant</v>
      </c>
      <c r="C40" s="42">
        <f>IF(ISTEXT(D40),MAX($C$5:$C39)+1,"")</f>
        <v>35</v>
      </c>
      <c r="D40" s="213" t="s">
        <v>9</v>
      </c>
      <c r="E40" s="40" t="s">
        <v>2090</v>
      </c>
      <c r="F40" s="363" t="s">
        <v>43</v>
      </c>
      <c r="G40" s="394"/>
      <c r="H40" s="395"/>
      <c r="I40" s="426">
        <f t="shared" si="1"/>
        <v>3</v>
      </c>
      <c r="J40" s="427">
        <f t="shared" si="2"/>
        <v>0</v>
      </c>
      <c r="K40" s="362">
        <f t="shared" si="0"/>
        <v>0</v>
      </c>
      <c r="L40" s="162"/>
    </row>
    <row r="41" spans="2:12" ht="30" customHeight="1" x14ac:dyDescent="0.3">
      <c r="B41" s="42" t="str">
        <f t="shared" si="3"/>
        <v>LWant</v>
      </c>
      <c r="C41" s="42">
        <f>IF(ISTEXT(D41),MAX($C$5:$C40)+1,"")</f>
        <v>36</v>
      </c>
      <c r="D41" s="213" t="s">
        <v>10</v>
      </c>
      <c r="E41" s="37" t="s">
        <v>259</v>
      </c>
      <c r="F41" s="363" t="s">
        <v>43</v>
      </c>
      <c r="G41" s="358"/>
      <c r="H41" s="399"/>
      <c r="I41" s="360">
        <f t="shared" si="1"/>
        <v>2</v>
      </c>
      <c r="J41" s="361">
        <f t="shared" si="2"/>
        <v>0</v>
      </c>
      <c r="K41" s="362">
        <f t="shared" si="0"/>
        <v>0</v>
      </c>
      <c r="L41" s="162"/>
    </row>
    <row r="42" spans="2:12" ht="30" customHeight="1" x14ac:dyDescent="0.3">
      <c r="B42" s="35" t="str">
        <f>IF(C42="","",$B$4)</f>
        <v/>
      </c>
      <c r="C42" s="35" t="str">
        <f>IF(ISTEXT(D42),MAX($C$6:$C41)+1,"")</f>
        <v/>
      </c>
      <c r="D42" s="2"/>
      <c r="E42" s="38" t="s">
        <v>260</v>
      </c>
      <c r="F42" s="86"/>
      <c r="G42" s="28"/>
      <c r="H42" s="28"/>
      <c r="I42" s="28"/>
      <c r="J42" s="28"/>
      <c r="K42" s="362"/>
      <c r="L42" s="28"/>
    </row>
    <row r="43" spans="2:12" ht="30" customHeight="1" x14ac:dyDescent="0.3">
      <c r="B43" s="42" t="str">
        <f t="shared" si="3"/>
        <v>LWant</v>
      </c>
      <c r="C43" s="42">
        <f>IF(ISTEXT(D43),MAX($C$5:$C41)+1,"")</f>
        <v>37</v>
      </c>
      <c r="D43" s="213" t="s">
        <v>10</v>
      </c>
      <c r="E43" s="41" t="s">
        <v>261</v>
      </c>
      <c r="F43" s="363" t="s">
        <v>43</v>
      </c>
      <c r="G43" s="358"/>
      <c r="H43" s="399"/>
      <c r="I43" s="360">
        <f t="shared" si="1"/>
        <v>2</v>
      </c>
      <c r="J43" s="361">
        <f t="shared" si="2"/>
        <v>0</v>
      </c>
      <c r="K43" s="362">
        <f t="shared" si="0"/>
        <v>0</v>
      </c>
      <c r="L43" s="162"/>
    </row>
    <row r="44" spans="2:12" ht="30" customHeight="1" x14ac:dyDescent="0.3">
      <c r="B44" s="42" t="str">
        <f t="shared" si="3"/>
        <v>LWant</v>
      </c>
      <c r="C44" s="42">
        <f>IF(ISTEXT(D44),MAX($C$5:$C43)+1,"")</f>
        <v>38</v>
      </c>
      <c r="D44" s="213" t="s">
        <v>10</v>
      </c>
      <c r="E44" s="41" t="s">
        <v>262</v>
      </c>
      <c r="F44" s="363" t="s">
        <v>43</v>
      </c>
      <c r="G44" s="358"/>
      <c r="H44" s="399"/>
      <c r="I44" s="360">
        <f t="shared" si="1"/>
        <v>2</v>
      </c>
      <c r="J44" s="361">
        <f t="shared" si="2"/>
        <v>0</v>
      </c>
      <c r="K44" s="362">
        <f t="shared" si="0"/>
        <v>0</v>
      </c>
      <c r="L44" s="162"/>
    </row>
    <row r="45" spans="2:12" ht="30" customHeight="1" x14ac:dyDescent="0.3">
      <c r="B45" s="42" t="str">
        <f t="shared" si="3"/>
        <v>LWant</v>
      </c>
      <c r="C45" s="42">
        <f>IF(ISTEXT(D45),MAX($C$5:$C44)+1,"")</f>
        <v>39</v>
      </c>
      <c r="D45" s="213" t="s">
        <v>10</v>
      </c>
      <c r="E45" s="41" t="s">
        <v>263</v>
      </c>
      <c r="F45" s="363" t="s">
        <v>43</v>
      </c>
      <c r="G45" s="358"/>
      <c r="H45" s="399"/>
      <c r="I45" s="360">
        <f t="shared" si="1"/>
        <v>2</v>
      </c>
      <c r="J45" s="361">
        <f t="shared" si="2"/>
        <v>0</v>
      </c>
      <c r="K45" s="362">
        <f t="shared" si="0"/>
        <v>0</v>
      </c>
      <c r="L45" s="162"/>
    </row>
    <row r="46" spans="2:12" ht="30" customHeight="1" x14ac:dyDescent="0.3">
      <c r="B46" s="42" t="str">
        <f t="shared" si="3"/>
        <v>LWant</v>
      </c>
      <c r="C46" s="42">
        <f>IF(ISTEXT(D46),MAX($C$5:$C45)+1,"")</f>
        <v>40</v>
      </c>
      <c r="D46" s="203" t="s">
        <v>10</v>
      </c>
      <c r="E46" s="41" t="s">
        <v>2542</v>
      </c>
      <c r="F46" s="374" t="s">
        <v>43</v>
      </c>
      <c r="G46" s="358"/>
      <c r="H46" s="421"/>
      <c r="I46" s="419">
        <f>VLOOKUP($D46,SpecData,2,FALSE)</f>
        <v>2</v>
      </c>
      <c r="J46" s="420">
        <f>VLOOKUP($F46,AvailabilityData,2,FALSE)</f>
        <v>0</v>
      </c>
      <c r="K46" s="362">
        <f t="shared" si="0"/>
        <v>0</v>
      </c>
      <c r="L46" s="191"/>
    </row>
    <row r="47" spans="2:12" ht="30" customHeight="1" x14ac:dyDescent="0.3">
      <c r="B47" s="42" t="str">
        <f t="shared" si="3"/>
        <v>LWant</v>
      </c>
      <c r="C47" s="42">
        <f>IF(ISTEXT(D47),MAX($C$5:$C46)+1,"")</f>
        <v>41</v>
      </c>
      <c r="D47" s="213" t="s">
        <v>10</v>
      </c>
      <c r="E47" s="41" t="s">
        <v>264</v>
      </c>
      <c r="F47" s="363" t="s">
        <v>43</v>
      </c>
      <c r="G47" s="358"/>
      <c r="H47" s="399"/>
      <c r="I47" s="360">
        <f t="shared" si="1"/>
        <v>2</v>
      </c>
      <c r="J47" s="361">
        <f t="shared" si="2"/>
        <v>0</v>
      </c>
      <c r="K47" s="362">
        <f t="shared" si="0"/>
        <v>0</v>
      </c>
      <c r="L47" s="162"/>
    </row>
    <row r="48" spans="2:12" ht="30" customHeight="1" x14ac:dyDescent="0.3">
      <c r="B48" s="42" t="str">
        <f t="shared" si="3"/>
        <v>LWant</v>
      </c>
      <c r="C48" s="42">
        <f>IF(ISTEXT(D48),MAX($C$5:$C47)+1,"")</f>
        <v>42</v>
      </c>
      <c r="D48" s="213" t="s">
        <v>10</v>
      </c>
      <c r="E48" s="41" t="s">
        <v>265</v>
      </c>
      <c r="F48" s="363" t="s">
        <v>43</v>
      </c>
      <c r="G48" s="358"/>
      <c r="H48" s="399"/>
      <c r="I48" s="360">
        <f t="shared" si="1"/>
        <v>2</v>
      </c>
      <c r="J48" s="361">
        <f t="shared" si="2"/>
        <v>0</v>
      </c>
      <c r="K48" s="362">
        <f t="shared" si="0"/>
        <v>0</v>
      </c>
      <c r="L48" s="162"/>
    </row>
    <row r="49" spans="2:14" ht="30" customHeight="1" x14ac:dyDescent="0.3">
      <c r="B49" s="42" t="str">
        <f t="shared" si="3"/>
        <v>LWant</v>
      </c>
      <c r="C49" s="42">
        <f>IF(ISTEXT(D49),MAX($C$5:$C48)+1,"")</f>
        <v>43</v>
      </c>
      <c r="D49" s="213" t="s">
        <v>10</v>
      </c>
      <c r="E49" s="41" t="s">
        <v>266</v>
      </c>
      <c r="F49" s="363" t="s">
        <v>43</v>
      </c>
      <c r="G49" s="358"/>
      <c r="H49" s="399"/>
      <c r="I49" s="360">
        <f t="shared" si="1"/>
        <v>2</v>
      </c>
      <c r="J49" s="361">
        <f t="shared" si="2"/>
        <v>0</v>
      </c>
      <c r="K49" s="362">
        <f t="shared" si="0"/>
        <v>0</v>
      </c>
      <c r="L49" s="162"/>
    </row>
    <row r="50" spans="2:14" ht="30" customHeight="1" x14ac:dyDescent="0.3">
      <c r="B50" s="42" t="str">
        <f t="shared" si="3"/>
        <v>LWant</v>
      </c>
      <c r="C50" s="42">
        <f>IF(ISTEXT(D50),MAX($C$5:$C49)+1,"")</f>
        <v>44</v>
      </c>
      <c r="D50" s="213" t="s">
        <v>9</v>
      </c>
      <c r="E50" s="40" t="s">
        <v>2091</v>
      </c>
      <c r="F50" s="363" t="s">
        <v>43</v>
      </c>
      <c r="G50" s="358"/>
      <c r="H50" s="399"/>
      <c r="I50" s="360">
        <f t="shared" si="1"/>
        <v>3</v>
      </c>
      <c r="J50" s="361">
        <f t="shared" si="2"/>
        <v>0</v>
      </c>
      <c r="K50" s="362">
        <f t="shared" si="0"/>
        <v>0</v>
      </c>
      <c r="L50" s="162"/>
    </row>
    <row r="51" spans="2:14" ht="30" customHeight="1" x14ac:dyDescent="0.3">
      <c r="B51" s="42" t="str">
        <f t="shared" si="3"/>
        <v>LWant</v>
      </c>
      <c r="C51" s="42">
        <f>IF(ISTEXT(D51),MAX($C$5:$C50)+1,"")</f>
        <v>45</v>
      </c>
      <c r="D51" s="213" t="s">
        <v>9</v>
      </c>
      <c r="E51" s="40" t="s">
        <v>2092</v>
      </c>
      <c r="F51" s="363" t="s">
        <v>43</v>
      </c>
      <c r="G51" s="358"/>
      <c r="H51" s="399"/>
      <c r="I51" s="360">
        <f t="shared" si="1"/>
        <v>3</v>
      </c>
      <c r="J51" s="361">
        <f t="shared" si="2"/>
        <v>0</v>
      </c>
      <c r="K51" s="362">
        <f t="shared" si="0"/>
        <v>0</v>
      </c>
      <c r="L51" s="162"/>
    </row>
    <row r="52" spans="2:14" ht="30" customHeight="1" x14ac:dyDescent="0.3">
      <c r="B52" s="42" t="str">
        <f t="shared" si="3"/>
        <v>LWant</v>
      </c>
      <c r="C52" s="42">
        <f>IF(ISTEXT(D52),MAX($C$5:$C51)+1,"")</f>
        <v>46</v>
      </c>
      <c r="D52" s="213" t="s">
        <v>9</v>
      </c>
      <c r="E52" s="40" t="s">
        <v>2093</v>
      </c>
      <c r="F52" s="363" t="s">
        <v>43</v>
      </c>
      <c r="G52" s="358"/>
      <c r="H52" s="399"/>
      <c r="I52" s="360">
        <f t="shared" si="1"/>
        <v>3</v>
      </c>
      <c r="J52" s="361">
        <f t="shared" si="2"/>
        <v>0</v>
      </c>
      <c r="K52" s="362">
        <f t="shared" si="0"/>
        <v>0</v>
      </c>
      <c r="L52" s="162"/>
    </row>
    <row r="53" spans="2:14" ht="30" customHeight="1" x14ac:dyDescent="0.3">
      <c r="B53" s="42" t="str">
        <f t="shared" si="3"/>
        <v>LWant</v>
      </c>
      <c r="C53" s="42">
        <f>IF(ISTEXT(D53),MAX($C$5:$C52)+1,"")</f>
        <v>47</v>
      </c>
      <c r="D53" s="213" t="s">
        <v>9</v>
      </c>
      <c r="E53" s="40" t="s">
        <v>2094</v>
      </c>
      <c r="F53" s="363" t="s">
        <v>43</v>
      </c>
      <c r="G53" s="358"/>
      <c r="H53" s="399"/>
      <c r="I53" s="360">
        <f t="shared" si="1"/>
        <v>3</v>
      </c>
      <c r="J53" s="361">
        <f t="shared" si="2"/>
        <v>0</v>
      </c>
      <c r="K53" s="362">
        <f t="shared" si="0"/>
        <v>0</v>
      </c>
      <c r="L53" s="162"/>
    </row>
    <row r="54" spans="2:14" ht="41.4" x14ac:dyDescent="0.3">
      <c r="B54" s="42" t="str">
        <f t="shared" si="3"/>
        <v>LWant</v>
      </c>
      <c r="C54" s="42">
        <f>IF(ISTEXT(D54),MAX($C$5:$C53)+1,"")</f>
        <v>48</v>
      </c>
      <c r="D54" s="213" t="s">
        <v>9</v>
      </c>
      <c r="E54" s="37" t="s">
        <v>2095</v>
      </c>
      <c r="F54" s="363" t="s">
        <v>43</v>
      </c>
      <c r="G54" s="358"/>
      <c r="H54" s="399"/>
      <c r="I54" s="360">
        <f t="shared" si="1"/>
        <v>3</v>
      </c>
      <c r="J54" s="361">
        <f t="shared" si="2"/>
        <v>0</v>
      </c>
      <c r="K54" s="362">
        <f t="shared" si="0"/>
        <v>0</v>
      </c>
      <c r="L54" s="162"/>
    </row>
    <row r="55" spans="2:14" ht="30" customHeight="1" x14ac:dyDescent="0.3">
      <c r="B55" s="35" t="str">
        <f>IF(C55="","",$B$4)</f>
        <v/>
      </c>
      <c r="C55" s="35" t="str">
        <f>IF(ISTEXT(D55),MAX($C$6:$C54)+1,"")</f>
        <v/>
      </c>
      <c r="D55" s="2"/>
      <c r="E55" s="38" t="s">
        <v>2096</v>
      </c>
      <c r="F55" s="86"/>
      <c r="G55" s="28"/>
      <c r="H55" s="28"/>
      <c r="I55" s="28"/>
      <c r="J55" s="28"/>
      <c r="K55" s="362"/>
      <c r="L55" s="28"/>
    </row>
    <row r="56" spans="2:14" ht="30" customHeight="1" x14ac:dyDescent="0.3">
      <c r="B56" s="42" t="str">
        <f t="shared" si="3"/>
        <v>LWant</v>
      </c>
      <c r="C56" s="42">
        <f>IF(ISTEXT(D56),MAX($C$5:$C54)+1,"")</f>
        <v>49</v>
      </c>
      <c r="D56" s="213" t="s">
        <v>9</v>
      </c>
      <c r="E56" s="41" t="s">
        <v>2097</v>
      </c>
      <c r="F56" s="363" t="s">
        <v>43</v>
      </c>
      <c r="G56" s="358"/>
      <c r="H56" s="399"/>
      <c r="I56" s="360">
        <f t="shared" si="1"/>
        <v>3</v>
      </c>
      <c r="J56" s="361">
        <f t="shared" si="2"/>
        <v>0</v>
      </c>
      <c r="K56" s="362">
        <f t="shared" si="0"/>
        <v>0</v>
      </c>
      <c r="L56" s="162"/>
    </row>
    <row r="57" spans="2:14" ht="30" customHeight="1" x14ac:dyDescent="0.3">
      <c r="B57" s="42" t="str">
        <f t="shared" si="3"/>
        <v>LWant</v>
      </c>
      <c r="C57" s="42">
        <f>IF(ISTEXT(D57),MAX($C$5:$C56)+1,"")</f>
        <v>50</v>
      </c>
      <c r="D57" s="213" t="s">
        <v>9</v>
      </c>
      <c r="E57" s="39" t="s">
        <v>2098</v>
      </c>
      <c r="F57" s="363" t="s">
        <v>43</v>
      </c>
      <c r="G57" s="358"/>
      <c r="H57" s="399"/>
      <c r="I57" s="360">
        <f t="shared" si="1"/>
        <v>3</v>
      </c>
      <c r="J57" s="361">
        <f t="shared" si="2"/>
        <v>0</v>
      </c>
      <c r="K57" s="362">
        <f t="shared" si="0"/>
        <v>0</v>
      </c>
      <c r="L57" s="162"/>
    </row>
    <row r="58" spans="2:14" ht="30" customHeight="1" x14ac:dyDescent="0.3">
      <c r="B58" s="42" t="str">
        <f t="shared" si="3"/>
        <v>LWant</v>
      </c>
      <c r="C58" s="42">
        <f>IF(ISTEXT(D58),MAX($C$5:$C57)+1,"")</f>
        <v>51</v>
      </c>
      <c r="D58" s="213" t="s">
        <v>9</v>
      </c>
      <c r="E58" s="39" t="s">
        <v>2099</v>
      </c>
      <c r="F58" s="363" t="s">
        <v>43</v>
      </c>
      <c r="G58" s="358"/>
      <c r="H58" s="399"/>
      <c r="I58" s="360">
        <f t="shared" si="1"/>
        <v>3</v>
      </c>
      <c r="J58" s="361">
        <f t="shared" si="2"/>
        <v>0</v>
      </c>
      <c r="K58" s="362">
        <f t="shared" si="0"/>
        <v>0</v>
      </c>
      <c r="L58" s="162"/>
    </row>
    <row r="59" spans="2:14" ht="30" customHeight="1" x14ac:dyDescent="0.3">
      <c r="B59" s="42" t="str">
        <f t="shared" si="3"/>
        <v>LWant</v>
      </c>
      <c r="C59" s="42">
        <f>IF(ISTEXT(D59),MAX($C$5:$C58)+1,"")</f>
        <v>52</v>
      </c>
      <c r="D59" s="213" t="s">
        <v>9</v>
      </c>
      <c r="E59" s="39" t="s">
        <v>2100</v>
      </c>
      <c r="F59" s="363" t="s">
        <v>43</v>
      </c>
      <c r="G59" s="358"/>
      <c r="H59" s="399"/>
      <c r="I59" s="360">
        <f t="shared" si="1"/>
        <v>3</v>
      </c>
      <c r="J59" s="361">
        <f t="shared" si="2"/>
        <v>0</v>
      </c>
      <c r="K59" s="362">
        <f t="shared" si="0"/>
        <v>0</v>
      </c>
      <c r="L59" s="162"/>
    </row>
    <row r="60" spans="2:14" ht="30" customHeight="1" x14ac:dyDescent="0.3">
      <c r="B60" s="42" t="str">
        <f t="shared" si="3"/>
        <v>LWant</v>
      </c>
      <c r="C60" s="42">
        <f>IF(ISTEXT(D60),MAX($C$5:$C59)+1,"")</f>
        <v>53</v>
      </c>
      <c r="D60" s="213" t="s">
        <v>9</v>
      </c>
      <c r="E60" s="39" t="s">
        <v>2101</v>
      </c>
      <c r="F60" s="363" t="s">
        <v>43</v>
      </c>
      <c r="G60" s="358"/>
      <c r="H60" s="399"/>
      <c r="I60" s="360">
        <f t="shared" si="1"/>
        <v>3</v>
      </c>
      <c r="J60" s="361">
        <f t="shared" si="2"/>
        <v>0</v>
      </c>
      <c r="K60" s="362">
        <f t="shared" si="0"/>
        <v>0</v>
      </c>
      <c r="L60" s="162"/>
    </row>
    <row r="61" spans="2:14" ht="30" customHeight="1" x14ac:dyDescent="0.3">
      <c r="B61" s="42" t="str">
        <f t="shared" si="3"/>
        <v>LWant</v>
      </c>
      <c r="C61" s="42">
        <f>IF(ISTEXT(D61),MAX($C$5:$C60)+1,"")</f>
        <v>54</v>
      </c>
      <c r="D61" s="213" t="s">
        <v>9</v>
      </c>
      <c r="E61" s="40" t="s">
        <v>2102</v>
      </c>
      <c r="F61" s="363" t="s">
        <v>43</v>
      </c>
      <c r="G61" s="358"/>
      <c r="H61" s="399"/>
      <c r="I61" s="360">
        <f t="shared" si="1"/>
        <v>3</v>
      </c>
      <c r="J61" s="361">
        <f t="shared" si="2"/>
        <v>0</v>
      </c>
      <c r="K61" s="362">
        <f t="shared" si="0"/>
        <v>0</v>
      </c>
      <c r="L61" s="162"/>
    </row>
    <row r="62" spans="2:14" ht="30" customHeight="1" x14ac:dyDescent="0.3">
      <c r="B62" s="42" t="str">
        <f t="shared" si="3"/>
        <v>LWant</v>
      </c>
      <c r="C62" s="42">
        <f>IF(ISTEXT(D62),MAX($C$5:$C61)+1,"")</f>
        <v>55</v>
      </c>
      <c r="D62" s="213" t="s">
        <v>9</v>
      </c>
      <c r="E62" s="40" t="s">
        <v>2103</v>
      </c>
      <c r="F62" s="363" t="s">
        <v>43</v>
      </c>
      <c r="G62" s="358"/>
      <c r="H62" s="399"/>
      <c r="I62" s="360">
        <f t="shared" si="1"/>
        <v>3</v>
      </c>
      <c r="J62" s="361">
        <f t="shared" si="2"/>
        <v>0</v>
      </c>
      <c r="K62" s="362">
        <f t="shared" si="0"/>
        <v>0</v>
      </c>
      <c r="L62" s="162"/>
    </row>
    <row r="63" spans="2:14" ht="14.7" customHeight="1" x14ac:dyDescent="0.3">
      <c r="B63" s="43" t="s">
        <v>2104</v>
      </c>
      <c r="C63" s="35"/>
      <c r="D63" s="2"/>
      <c r="E63" s="38"/>
      <c r="F63" s="86"/>
      <c r="G63" s="86"/>
      <c r="H63" s="86"/>
      <c r="I63" s="28"/>
      <c r="J63" s="28"/>
      <c r="K63" s="362"/>
      <c r="L63" s="28"/>
      <c r="M63" s="261"/>
      <c r="N63" s="28"/>
    </row>
    <row r="64" spans="2:14" ht="27.6" x14ac:dyDescent="0.3">
      <c r="B64" s="42" t="str">
        <f t="shared" si="3"/>
        <v>LWant</v>
      </c>
      <c r="C64" s="42">
        <f>IF(ISTEXT(D64),MAX($C$5:$C62)+1,"")</f>
        <v>56</v>
      </c>
      <c r="D64" s="213" t="s">
        <v>9</v>
      </c>
      <c r="E64" s="40" t="s">
        <v>2105</v>
      </c>
      <c r="F64" s="363" t="s">
        <v>43</v>
      </c>
      <c r="G64" s="358"/>
      <c r="H64" s="399"/>
      <c r="I64" s="360">
        <f t="shared" si="1"/>
        <v>3</v>
      </c>
      <c r="J64" s="361">
        <f t="shared" si="2"/>
        <v>0</v>
      </c>
      <c r="K64" s="362">
        <f t="shared" si="0"/>
        <v>0</v>
      </c>
      <c r="L64" s="162"/>
    </row>
    <row r="65" spans="2:14" ht="27.6" x14ac:dyDescent="0.3">
      <c r="B65" s="42" t="str">
        <f t="shared" si="3"/>
        <v>LWant</v>
      </c>
      <c r="C65" s="42">
        <f>IF(ISTEXT(D65),MAX($C$5:$C64)+1,"")</f>
        <v>57</v>
      </c>
      <c r="D65" s="213" t="s">
        <v>9</v>
      </c>
      <c r="E65" s="40" t="s">
        <v>2106</v>
      </c>
      <c r="F65" s="363" t="s">
        <v>43</v>
      </c>
      <c r="G65" s="358"/>
      <c r="H65" s="399"/>
      <c r="I65" s="360">
        <f t="shared" si="1"/>
        <v>3</v>
      </c>
      <c r="J65" s="361">
        <f t="shared" si="2"/>
        <v>0</v>
      </c>
      <c r="K65" s="362">
        <f t="shared" si="0"/>
        <v>0</v>
      </c>
      <c r="L65" s="162"/>
    </row>
    <row r="66" spans="2:14" ht="41.4" x14ac:dyDescent="0.3">
      <c r="B66" s="42" t="str">
        <f t="shared" si="3"/>
        <v>LWant</v>
      </c>
      <c r="C66" s="42">
        <f>IF(ISTEXT(D66),MAX($C$5:$C65)+1,"")</f>
        <v>58</v>
      </c>
      <c r="D66" s="213" t="s">
        <v>9</v>
      </c>
      <c r="E66" s="40" t="s">
        <v>2107</v>
      </c>
      <c r="F66" s="363" t="s">
        <v>43</v>
      </c>
      <c r="G66" s="358"/>
      <c r="H66" s="399"/>
      <c r="I66" s="360">
        <f t="shared" ref="I66:I71" si="4">VLOOKUP($D66,SpecData,2,FALSE)</f>
        <v>3</v>
      </c>
      <c r="J66" s="361">
        <f t="shared" ref="J66:J71" si="5">VLOOKUP($F66,AvailabilityData,2,FALSE)</f>
        <v>0</v>
      </c>
      <c r="K66" s="362">
        <f t="shared" si="0"/>
        <v>0</v>
      </c>
      <c r="L66" s="162"/>
    </row>
    <row r="67" spans="2:14" ht="41.4" x14ac:dyDescent="0.3">
      <c r="B67" s="42" t="str">
        <f t="shared" si="3"/>
        <v>LWant</v>
      </c>
      <c r="C67" s="42">
        <f>IF(ISTEXT(D67),MAX($C$5:$C66)+1,"")</f>
        <v>59</v>
      </c>
      <c r="D67" s="213" t="s">
        <v>9</v>
      </c>
      <c r="E67" s="40" t="s">
        <v>2108</v>
      </c>
      <c r="F67" s="363" t="s">
        <v>43</v>
      </c>
      <c r="G67" s="358"/>
      <c r="H67" s="399"/>
      <c r="I67" s="360">
        <f t="shared" si="4"/>
        <v>3</v>
      </c>
      <c r="J67" s="361">
        <f t="shared" si="5"/>
        <v>0</v>
      </c>
      <c r="K67" s="362">
        <f t="shared" si="0"/>
        <v>0</v>
      </c>
      <c r="L67" s="162"/>
    </row>
    <row r="68" spans="2:14" ht="41.4" x14ac:dyDescent="0.3">
      <c r="B68" s="42" t="str">
        <f t="shared" si="3"/>
        <v>LWant</v>
      </c>
      <c r="C68" s="42">
        <f>IF(ISTEXT(D68),MAX($C$5:$C67)+1,"")</f>
        <v>60</v>
      </c>
      <c r="D68" s="213" t="s">
        <v>10</v>
      </c>
      <c r="E68" s="40" t="s">
        <v>2109</v>
      </c>
      <c r="F68" s="363" t="s">
        <v>43</v>
      </c>
      <c r="G68" s="358"/>
      <c r="H68" s="399"/>
      <c r="I68" s="360">
        <f t="shared" si="4"/>
        <v>2</v>
      </c>
      <c r="J68" s="361">
        <f t="shared" si="5"/>
        <v>0</v>
      </c>
      <c r="K68" s="362">
        <f t="shared" si="0"/>
        <v>0</v>
      </c>
      <c r="L68" s="162"/>
    </row>
    <row r="69" spans="2:14" ht="33" customHeight="1" x14ac:dyDescent="0.3">
      <c r="B69" s="42" t="str">
        <f t="shared" si="3"/>
        <v>LWant</v>
      </c>
      <c r="C69" s="42">
        <f>IF(ISTEXT(D69),MAX($C$5:$C68)+1,"")</f>
        <v>61</v>
      </c>
      <c r="D69" s="213" t="s">
        <v>9</v>
      </c>
      <c r="E69" s="40" t="s">
        <v>2110</v>
      </c>
      <c r="F69" s="363" t="s">
        <v>43</v>
      </c>
      <c r="G69" s="358"/>
      <c r="H69" s="399"/>
      <c r="I69" s="360">
        <f t="shared" si="4"/>
        <v>3</v>
      </c>
      <c r="J69" s="361">
        <f t="shared" si="5"/>
        <v>0</v>
      </c>
      <c r="K69" s="362">
        <f t="shared" si="0"/>
        <v>0</v>
      </c>
      <c r="L69" s="162"/>
    </row>
    <row r="70" spans="2:14" ht="27.6" x14ac:dyDescent="0.3">
      <c r="B70" s="42" t="str">
        <f t="shared" si="3"/>
        <v>LWant</v>
      </c>
      <c r="C70" s="42">
        <f>IF(ISTEXT(D70),MAX($C$5:$C69)+1,"")</f>
        <v>62</v>
      </c>
      <c r="D70" s="213" t="s">
        <v>9</v>
      </c>
      <c r="E70" s="40" t="s">
        <v>2111</v>
      </c>
      <c r="F70" s="363" t="s">
        <v>43</v>
      </c>
      <c r="G70" s="358"/>
      <c r="H70" s="399"/>
      <c r="I70" s="360">
        <f t="shared" si="4"/>
        <v>3</v>
      </c>
      <c r="J70" s="361">
        <f t="shared" si="5"/>
        <v>0</v>
      </c>
      <c r="K70" s="362">
        <f t="shared" ref="K70:K80" si="6">I70*J70</f>
        <v>0</v>
      </c>
      <c r="L70" s="162"/>
    </row>
    <row r="71" spans="2:14" ht="41.4" x14ac:dyDescent="0.3">
      <c r="B71" s="42" t="str">
        <f t="shared" si="3"/>
        <v>LWant</v>
      </c>
      <c r="C71" s="42">
        <f>IF(ISTEXT(D71),MAX($C$5:$C70)+1,"")</f>
        <v>63</v>
      </c>
      <c r="D71" s="213" t="s">
        <v>9</v>
      </c>
      <c r="E71" s="40" t="s">
        <v>2112</v>
      </c>
      <c r="F71" s="363" t="s">
        <v>43</v>
      </c>
      <c r="G71" s="358"/>
      <c r="H71" s="399"/>
      <c r="I71" s="360">
        <f t="shared" si="4"/>
        <v>3</v>
      </c>
      <c r="J71" s="361">
        <f t="shared" si="5"/>
        <v>0</v>
      </c>
      <c r="K71" s="362">
        <f t="shared" si="6"/>
        <v>0</v>
      </c>
      <c r="L71" s="162"/>
    </row>
    <row r="72" spans="2:14" ht="30" customHeight="1" x14ac:dyDescent="0.3">
      <c r="B72" s="35" t="str">
        <f>IF(C72="","",$B$4)</f>
        <v/>
      </c>
      <c r="C72" s="35" t="str">
        <f>IF(ISTEXT(D72),MAX($C$6:$C71)+1,"")</f>
        <v/>
      </c>
      <c r="D72" s="2"/>
      <c r="E72" s="38" t="s">
        <v>2113</v>
      </c>
      <c r="F72" s="86"/>
      <c r="G72" s="86"/>
      <c r="H72" s="86"/>
      <c r="I72" s="28"/>
      <c r="J72" s="28"/>
      <c r="K72" s="362"/>
      <c r="L72" s="28"/>
      <c r="M72" s="261"/>
      <c r="N72" s="28"/>
    </row>
    <row r="73" spans="2:14" ht="30" customHeight="1" x14ac:dyDescent="0.3">
      <c r="B73" s="42" t="str">
        <f t="shared" si="3"/>
        <v>LWant</v>
      </c>
      <c r="C73" s="42">
        <f>IF(ISTEXT(D73),MAX($C$5:$C72)+1,"")</f>
        <v>64</v>
      </c>
      <c r="D73" s="213" t="s">
        <v>9</v>
      </c>
      <c r="E73" s="41" t="s">
        <v>2114</v>
      </c>
      <c r="F73" s="371" t="s">
        <v>43</v>
      </c>
      <c r="G73" s="358"/>
      <c r="H73" s="365"/>
      <c r="I73" s="369">
        <f>VLOOKUP($D73,SpecData,2,FALSE)</f>
        <v>3</v>
      </c>
      <c r="J73" s="370">
        <f>VLOOKUP($F73,AvailabilityData,2,FALSE)</f>
        <v>0</v>
      </c>
      <c r="K73" s="362">
        <f t="shared" si="6"/>
        <v>0</v>
      </c>
      <c r="L73" s="162"/>
      <c r="M73" s="262"/>
      <c r="N73" s="263"/>
    </row>
    <row r="74" spans="2:14" ht="30" customHeight="1" x14ac:dyDescent="0.3">
      <c r="B74" s="42" t="str">
        <f t="shared" si="3"/>
        <v>LWant</v>
      </c>
      <c r="C74" s="42">
        <f>IF(ISTEXT(D74),MAX($C$5:$C73)+1,"")</f>
        <v>65</v>
      </c>
      <c r="D74" s="192" t="s">
        <v>9</v>
      </c>
      <c r="E74" s="41" t="s">
        <v>2115</v>
      </c>
      <c r="F74" s="371" t="s">
        <v>43</v>
      </c>
      <c r="G74" s="358"/>
      <c r="H74" s="365"/>
      <c r="I74" s="369">
        <f>VLOOKUP($D74,SpecData,2,FALSE)</f>
        <v>3</v>
      </c>
      <c r="J74" s="370">
        <f>VLOOKUP($F74,AvailabilityData,2,FALSE)</f>
        <v>0</v>
      </c>
      <c r="K74" s="362">
        <f t="shared" si="6"/>
        <v>0</v>
      </c>
      <c r="L74" s="162"/>
      <c r="M74" s="262"/>
      <c r="N74" s="263"/>
    </row>
    <row r="75" spans="2:14" ht="30" customHeight="1" x14ac:dyDescent="0.3">
      <c r="B75" s="42" t="str">
        <f t="shared" si="3"/>
        <v>LWant</v>
      </c>
      <c r="C75" s="42">
        <f>IF(ISTEXT(D75),MAX($C$5:$C74)+1,"")</f>
        <v>66</v>
      </c>
      <c r="D75" s="213" t="s">
        <v>9</v>
      </c>
      <c r="E75" s="41" t="s">
        <v>1650</v>
      </c>
      <c r="F75" s="371" t="s">
        <v>43</v>
      </c>
      <c r="G75" s="358"/>
      <c r="H75" s="365"/>
      <c r="I75" s="369">
        <f>VLOOKUP($D75,SpecData,2,FALSE)</f>
        <v>3</v>
      </c>
      <c r="J75" s="370">
        <f>VLOOKUP($F75,AvailabilityData,2,FALSE)</f>
        <v>0</v>
      </c>
      <c r="K75" s="362">
        <f t="shared" si="6"/>
        <v>0</v>
      </c>
      <c r="L75" s="162"/>
      <c r="M75" s="262"/>
      <c r="N75" s="263"/>
    </row>
    <row r="76" spans="2:14" ht="30" customHeight="1" x14ac:dyDescent="0.3">
      <c r="B76" s="42" t="str">
        <f t="shared" si="3"/>
        <v>LWant</v>
      </c>
      <c r="C76" s="42">
        <f>IF(ISTEXT(D76),MAX($C$5:$C75)+1,"")</f>
        <v>67</v>
      </c>
      <c r="D76" s="213" t="s">
        <v>9</v>
      </c>
      <c r="E76" s="41" t="s">
        <v>2116</v>
      </c>
      <c r="F76" s="371" t="s">
        <v>43</v>
      </c>
      <c r="G76" s="358"/>
      <c r="H76" s="365"/>
      <c r="I76" s="369">
        <f>VLOOKUP($D76,SpecData,2,FALSE)</f>
        <v>3</v>
      </c>
      <c r="J76" s="370">
        <f>VLOOKUP($F76,AvailabilityData,2,FALSE)</f>
        <v>0</v>
      </c>
      <c r="K76" s="362">
        <f t="shared" si="6"/>
        <v>0</v>
      </c>
      <c r="L76" s="162"/>
      <c r="M76" s="262"/>
      <c r="N76" s="263"/>
    </row>
    <row r="77" spans="2:14" ht="30" customHeight="1" x14ac:dyDescent="0.3">
      <c r="B77" s="42" t="str">
        <f t="shared" si="3"/>
        <v>LWant</v>
      </c>
      <c r="C77" s="42">
        <f>IF(ISTEXT(D77),MAX($C$5:$C76)+1,"")</f>
        <v>68</v>
      </c>
      <c r="D77" s="192" t="s">
        <v>9</v>
      </c>
      <c r="E77" s="41" t="s">
        <v>1652</v>
      </c>
      <c r="F77" s="371" t="s">
        <v>43</v>
      </c>
      <c r="G77" s="358"/>
      <c r="H77" s="365"/>
      <c r="I77" s="369">
        <f>VLOOKUP($D77,SpecData,2,FALSE)</f>
        <v>3</v>
      </c>
      <c r="J77" s="370">
        <f>VLOOKUP($F77,AvailabilityData,2,FALSE)</f>
        <v>0</v>
      </c>
      <c r="K77" s="362">
        <f t="shared" si="6"/>
        <v>0</v>
      </c>
      <c r="L77" s="162"/>
      <c r="M77" s="262"/>
      <c r="N77" s="263"/>
    </row>
    <row r="78" spans="2:14" ht="30" customHeight="1" x14ac:dyDescent="0.3">
      <c r="B78" s="42" t="str">
        <f t="shared" si="3"/>
        <v>LWant</v>
      </c>
      <c r="C78" s="42">
        <f>IF(ISTEXT(D78),MAX($C$5:$C77)+1,"")</f>
        <v>69</v>
      </c>
      <c r="D78" s="213" t="s">
        <v>9</v>
      </c>
      <c r="E78" s="40" t="s">
        <v>2117</v>
      </c>
      <c r="F78" s="363" t="s">
        <v>43</v>
      </c>
      <c r="G78" s="358"/>
      <c r="H78" s="399"/>
      <c r="I78" s="360">
        <f t="shared" si="1"/>
        <v>3</v>
      </c>
      <c r="J78" s="361">
        <f t="shared" si="2"/>
        <v>0</v>
      </c>
      <c r="K78" s="362">
        <f t="shared" si="6"/>
        <v>0</v>
      </c>
      <c r="L78" s="162"/>
    </row>
    <row r="79" spans="2:14" ht="30" customHeight="1" x14ac:dyDescent="0.3">
      <c r="B79" s="42" t="str">
        <f t="shared" si="3"/>
        <v>LWant</v>
      </c>
      <c r="C79" s="42">
        <f>IF(ISTEXT(D79),MAX($C$5:$C78)+1,"")</f>
        <v>70</v>
      </c>
      <c r="D79" s="213" t="s">
        <v>9</v>
      </c>
      <c r="E79" s="40" t="s">
        <v>2118</v>
      </c>
      <c r="F79" s="363" t="s">
        <v>43</v>
      </c>
      <c r="G79" s="358"/>
      <c r="H79" s="399"/>
      <c r="I79" s="360">
        <f t="shared" si="1"/>
        <v>3</v>
      </c>
      <c r="J79" s="361">
        <f t="shared" si="2"/>
        <v>0</v>
      </c>
      <c r="K79" s="362">
        <f t="shared" si="6"/>
        <v>0</v>
      </c>
      <c r="L79" s="162"/>
    </row>
    <row r="80" spans="2:14" ht="30" customHeight="1" x14ac:dyDescent="0.3">
      <c r="B80" s="42" t="str">
        <f t="shared" si="3"/>
        <v>LWant</v>
      </c>
      <c r="C80" s="42">
        <f>IF(ISTEXT(D80),MAX($C$5:$C79)+1,"")</f>
        <v>71</v>
      </c>
      <c r="D80" s="213" t="s">
        <v>9</v>
      </c>
      <c r="E80" s="40" t="s">
        <v>2119</v>
      </c>
      <c r="F80" s="363" t="s">
        <v>43</v>
      </c>
      <c r="G80" s="358"/>
      <c r="H80" s="399"/>
      <c r="I80" s="360">
        <f t="shared" si="1"/>
        <v>3</v>
      </c>
      <c r="J80" s="361">
        <f t="shared" si="2"/>
        <v>0</v>
      </c>
      <c r="K80" s="362">
        <f t="shared" si="6"/>
        <v>0</v>
      </c>
      <c r="L80" s="162"/>
    </row>
    <row r="81" ht="8.6999999999999993" customHeight="1" x14ac:dyDescent="0.3"/>
  </sheetData>
  <sheetProtection algorithmName="SHA-512" hashValue="hSKA/l+OaZRFtVFKwPCxa29oPI9rqiUuMkculnJZjhg8hQXBjYhOlZs+3LnNcyrfIwy139QeeT26DPEIeqGo3A==" saltValue="rlXd8QuYutMual1juosv7g==" spinCount="100000" sheet="1" selectLockedCells="1"/>
  <conditionalFormatting sqref="D5:D28 D30:D41 D43:D54 D56:D62 D64:D71 D78:D80">
    <cfRule type="cellIs" dxfId="56" priority="1" operator="equal">
      <formula>"Important"</formula>
    </cfRule>
    <cfRule type="cellIs" dxfId="55" priority="2" operator="equal">
      <formula>"Crucial"</formula>
    </cfRule>
    <cfRule type="cellIs" dxfId="54" priority="3" operator="equal">
      <formula>"N/A"</formula>
    </cfRule>
  </conditionalFormatting>
  <conditionalFormatting sqref="F4:F62">
    <cfRule type="cellIs" dxfId="53" priority="22" operator="equal">
      <formula>"Function Not Available"</formula>
    </cfRule>
    <cfRule type="cellIs" dxfId="52" priority="23" operator="equal">
      <formula>"Function Available"</formula>
    </cfRule>
    <cfRule type="cellIs" dxfId="51" priority="24" operator="equal">
      <formula>"Exception"</formula>
    </cfRule>
  </conditionalFormatting>
  <conditionalFormatting sqref="F64:F71">
    <cfRule type="cellIs" dxfId="50" priority="37" operator="equal">
      <formula>"Function Not Available"</formula>
    </cfRule>
    <cfRule type="cellIs" dxfId="49" priority="38" operator="equal">
      <formula>"Function Available"</formula>
    </cfRule>
    <cfRule type="cellIs" dxfId="48" priority="39" operator="equal">
      <formula>"Exception"</formula>
    </cfRule>
  </conditionalFormatting>
  <conditionalFormatting sqref="F73:F80 F72:H72 H73:H77">
    <cfRule type="cellIs" dxfId="47" priority="16" operator="equal">
      <formula>"Function Not Available"</formula>
    </cfRule>
    <cfRule type="cellIs" dxfId="46" priority="17" operator="equal">
      <formula>"Function Available"</formula>
    </cfRule>
    <cfRule type="cellIs" dxfId="45" priority="18" operator="equal">
      <formula>"Exception"</formula>
    </cfRule>
  </conditionalFormatting>
  <conditionalFormatting sqref="F63:H63">
    <cfRule type="cellIs" dxfId="44" priority="19" operator="equal">
      <formula>"Function Not Available"</formula>
    </cfRule>
    <cfRule type="cellIs" dxfId="43" priority="20" operator="equal">
      <formula>"Function Available"</formula>
    </cfRule>
    <cfRule type="cellIs" dxfId="42" priority="21" operator="equal">
      <formula>"Exception"</formula>
    </cfRule>
  </conditionalFormatting>
  <dataValidations count="3">
    <dataValidation type="list" allowBlank="1" showInputMessage="1" showErrorMessage="1" errorTitle="Invalid specification type" error="Please enter a Specification type from the drop-down list." sqref="F7:F28 F30:F41 F43:F54 F56:F62 F64:F71 F78:F80" xr:uid="{00000000-0002-0000-2300-000000000000}">
      <formula1>AvailabilityType</formula1>
    </dataValidation>
    <dataValidation type="list" allowBlank="1" showInputMessage="1" showErrorMessage="1" sqref="D5:D28 D30:D41 D43:D54 D56:D62 D64:D71 D78:D80" xr:uid="{80DAA6C9-AC9B-4136-A3AA-60CBCFD0E132}">
      <formula1>SpecType</formula1>
    </dataValidation>
    <dataValidation type="list" allowBlank="1" showInputMessage="1" showErrorMessage="1" sqref="F5:F6" xr:uid="{00000000-0002-0000-23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C00"/>
  </sheetPr>
  <dimension ref="B1:L33"/>
  <sheetViews>
    <sheetView zoomScale="90" zoomScaleNormal="90" zoomScalePageLayoutView="70" workbookViewId="0">
      <selection activeCell="F4" sqref="F4"/>
    </sheetView>
  </sheetViews>
  <sheetFormatPr defaultColWidth="0" defaultRowHeight="14.4" zeroHeight="1" x14ac:dyDescent="0.3"/>
  <cols>
    <col min="1" max="1" width="0.4414062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s>
  <sheetData>
    <row r="1" spans="2:12" ht="6.6" customHeight="1" x14ac:dyDescent="0.3"/>
    <row r="2" spans="2:12" ht="129" customHeight="1" thickBot="1" x14ac:dyDescent="0.35">
      <c r="B2" s="147" t="s">
        <v>44</v>
      </c>
      <c r="C2" s="148" t="s">
        <v>45</v>
      </c>
      <c r="D2" s="148" t="s">
        <v>46</v>
      </c>
      <c r="E2" s="148" t="s">
        <v>2120</v>
      </c>
      <c r="F2" s="148" t="s">
        <v>42</v>
      </c>
      <c r="G2" s="149" t="s">
        <v>48</v>
      </c>
      <c r="H2" s="149" t="s">
        <v>49</v>
      </c>
      <c r="I2" s="150" t="s">
        <v>50</v>
      </c>
      <c r="J2" s="150" t="s">
        <v>51</v>
      </c>
      <c r="K2" s="151" t="s">
        <v>14</v>
      </c>
      <c r="L2" s="152" t="s">
        <v>52</v>
      </c>
    </row>
    <row r="3" spans="2:12" ht="16.2" thickBot="1" x14ac:dyDescent="0.35">
      <c r="B3" s="7" t="s">
        <v>2121</v>
      </c>
      <c r="C3" s="7"/>
      <c r="D3" s="7"/>
      <c r="E3" s="7"/>
      <c r="F3" s="7"/>
      <c r="G3" s="30" t="s">
        <v>54</v>
      </c>
      <c r="H3" s="6">
        <f>COUNTA(D4:D243)</f>
        <v>28</v>
      </c>
      <c r="I3" s="19"/>
      <c r="J3" s="20" t="s">
        <v>55</v>
      </c>
      <c r="K3" s="21">
        <f>SUM(K4:K243)</f>
        <v>0</v>
      </c>
      <c r="L3" s="7"/>
    </row>
    <row r="4" spans="2:12" ht="30" customHeight="1" x14ac:dyDescent="0.3">
      <c r="B4" s="33" t="s">
        <v>2122</v>
      </c>
      <c r="C4" s="1">
        <v>1</v>
      </c>
      <c r="D4" s="192" t="s">
        <v>9</v>
      </c>
      <c r="E4" s="253" t="s">
        <v>2123</v>
      </c>
      <c r="F4" s="357" t="s">
        <v>43</v>
      </c>
      <c r="G4" s="358" t="s">
        <v>58</v>
      </c>
      <c r="H4" s="359">
        <f>COUNTIF(F4:F243,"Select from Drop Down")</f>
        <v>28</v>
      </c>
      <c r="I4" s="360">
        <f>VLOOKUP($D4,SpecData,2,FALSE)</f>
        <v>3</v>
      </c>
      <c r="J4" s="361">
        <f>VLOOKUP($F4,AvailabilityData,2,FALSE)</f>
        <v>0</v>
      </c>
      <c r="K4" s="362">
        <f>I4*J4</f>
        <v>0</v>
      </c>
      <c r="L4" s="162"/>
    </row>
    <row r="5" spans="2:12" ht="30" customHeight="1" x14ac:dyDescent="0.3">
      <c r="B5" s="33" t="str">
        <f>IF(C5="","",$B$4)</f>
        <v>IBarC</v>
      </c>
      <c r="C5" s="1">
        <f>IF(ISTEXT(D5),MAX($C$4:$C4)+1,"")</f>
        <v>2</v>
      </c>
      <c r="D5" s="192" t="s">
        <v>10</v>
      </c>
      <c r="E5" s="253" t="s">
        <v>2124</v>
      </c>
      <c r="F5" s="357" t="s">
        <v>43</v>
      </c>
      <c r="G5" s="358" t="s">
        <v>60</v>
      </c>
      <c r="H5" s="359">
        <f>COUNTIF(F4:F243,"Function Available")</f>
        <v>0</v>
      </c>
      <c r="I5" s="360">
        <f>VLOOKUP($D5,SpecData,2,FALSE)</f>
        <v>2</v>
      </c>
      <c r="J5" s="361">
        <f>VLOOKUP($F5,AvailabilityData,2,FALSE)</f>
        <v>0</v>
      </c>
      <c r="K5" s="362">
        <f t="shared" ref="K5:K32" si="0">I5*J5</f>
        <v>0</v>
      </c>
      <c r="L5" s="162"/>
    </row>
    <row r="6" spans="2:12" ht="30" customHeight="1" x14ac:dyDescent="0.3">
      <c r="B6" s="33" t="str">
        <f>IF(C6="","",$B$4)</f>
        <v>IBarC</v>
      </c>
      <c r="C6" s="1">
        <f>IF(ISTEXT(D6),MAX($C$4:$C5)+1,"")</f>
        <v>3</v>
      </c>
      <c r="D6" s="192" t="s">
        <v>11</v>
      </c>
      <c r="E6" s="253" t="s">
        <v>2125</v>
      </c>
      <c r="F6" s="357" t="s">
        <v>43</v>
      </c>
      <c r="G6" s="358" t="s">
        <v>63</v>
      </c>
      <c r="H6" s="365">
        <f>COUNTIF(F4:F243,"Function Not Available")</f>
        <v>0</v>
      </c>
      <c r="I6" s="360">
        <f t="shared" ref="I6:I32" si="1">VLOOKUP($D6,SpecData,2,FALSE)</f>
        <v>1</v>
      </c>
      <c r="J6" s="361">
        <f t="shared" ref="J6:J32" si="2">VLOOKUP($F6,AvailabilityData,2,FALSE)</f>
        <v>0</v>
      </c>
      <c r="K6" s="362">
        <f t="shared" si="0"/>
        <v>0</v>
      </c>
      <c r="L6" s="162"/>
    </row>
    <row r="7" spans="2:12" ht="30" customHeight="1" x14ac:dyDescent="0.3">
      <c r="B7" s="33" t="str">
        <f t="shared" ref="B7:B32" si="3">IF(C7="","",$B$4)</f>
        <v>IBarC</v>
      </c>
      <c r="C7" s="1">
        <f>IF(ISTEXT(D7),MAX($C$4:$C6)+1,"")</f>
        <v>4</v>
      </c>
      <c r="D7" s="192" t="s">
        <v>11</v>
      </c>
      <c r="E7" s="253" t="s">
        <v>2126</v>
      </c>
      <c r="F7" s="357" t="s">
        <v>43</v>
      </c>
      <c r="G7" s="358" t="s">
        <v>65</v>
      </c>
      <c r="H7" s="365">
        <f>COUNTIF(F4:F243,"Exception")</f>
        <v>0</v>
      </c>
      <c r="I7" s="360">
        <f t="shared" si="1"/>
        <v>1</v>
      </c>
      <c r="J7" s="361">
        <f t="shared" si="2"/>
        <v>0</v>
      </c>
      <c r="K7" s="362">
        <f t="shared" si="0"/>
        <v>0</v>
      </c>
      <c r="L7" s="162"/>
    </row>
    <row r="8" spans="2:12" ht="30" customHeight="1" x14ac:dyDescent="0.3">
      <c r="B8" s="33" t="str">
        <f t="shared" si="3"/>
        <v>IBarC</v>
      </c>
      <c r="C8" s="1">
        <f>IF(ISTEXT(D8),MAX($C$4:$C7)+1,"")</f>
        <v>5</v>
      </c>
      <c r="D8" s="192" t="s">
        <v>11</v>
      </c>
      <c r="E8" s="253" t="s">
        <v>2127</v>
      </c>
      <c r="F8" s="357" t="s">
        <v>43</v>
      </c>
      <c r="G8" s="358" t="s">
        <v>67</v>
      </c>
      <c r="H8" s="366">
        <f>COUNTIFS(D:D,"=Crucial",F:F,"=Select From Drop Down")</f>
        <v>1</v>
      </c>
      <c r="I8" s="360">
        <f t="shared" si="1"/>
        <v>1</v>
      </c>
      <c r="J8" s="361">
        <f t="shared" si="2"/>
        <v>0</v>
      </c>
      <c r="K8" s="362">
        <f t="shared" si="0"/>
        <v>0</v>
      </c>
      <c r="L8" s="162"/>
    </row>
    <row r="9" spans="2:12" ht="30" customHeight="1" x14ac:dyDescent="0.3">
      <c r="B9" s="33" t="str">
        <f t="shared" si="3"/>
        <v>IBarC</v>
      </c>
      <c r="C9" s="1">
        <f>IF(ISTEXT(D9),MAX($C$4:$C8)+1,"")</f>
        <v>6</v>
      </c>
      <c r="D9" s="192" t="s">
        <v>11</v>
      </c>
      <c r="E9" s="253" t="s">
        <v>2128</v>
      </c>
      <c r="F9" s="357" t="s">
        <v>43</v>
      </c>
      <c r="G9" s="358" t="s">
        <v>69</v>
      </c>
      <c r="H9" s="366">
        <f>COUNTIFS(D:D,"=Crucial",F:F,"=Function Available")</f>
        <v>0</v>
      </c>
      <c r="I9" s="360">
        <f t="shared" si="1"/>
        <v>1</v>
      </c>
      <c r="J9" s="361">
        <f t="shared" si="2"/>
        <v>0</v>
      </c>
      <c r="K9" s="362">
        <f t="shared" si="0"/>
        <v>0</v>
      </c>
      <c r="L9" s="162"/>
    </row>
    <row r="10" spans="2:12" ht="30" customHeight="1" x14ac:dyDescent="0.3">
      <c r="B10" s="33" t="str">
        <f t="shared" si="3"/>
        <v>IBarC</v>
      </c>
      <c r="C10" s="1">
        <f>IF(ISTEXT(D10),MAX($C$4:$C9)+1,"")</f>
        <v>7</v>
      </c>
      <c r="D10" s="192" t="s">
        <v>11</v>
      </c>
      <c r="E10" s="253" t="s">
        <v>2129</v>
      </c>
      <c r="F10" s="357" t="s">
        <v>43</v>
      </c>
      <c r="G10" s="358" t="s">
        <v>71</v>
      </c>
      <c r="H10" s="366">
        <f>COUNTIFS(D:D,"=Crucial",F:F,"=Function Not Available")</f>
        <v>0</v>
      </c>
      <c r="I10" s="360">
        <f t="shared" si="1"/>
        <v>1</v>
      </c>
      <c r="J10" s="361">
        <f t="shared" si="2"/>
        <v>0</v>
      </c>
      <c r="K10" s="362">
        <f t="shared" si="0"/>
        <v>0</v>
      </c>
      <c r="L10" s="162"/>
    </row>
    <row r="11" spans="2:12" ht="30" customHeight="1" x14ac:dyDescent="0.3">
      <c r="B11" s="33" t="str">
        <f t="shared" si="3"/>
        <v>IBarC</v>
      </c>
      <c r="C11" s="1">
        <f>IF(ISTEXT(D11),MAX($C$4:$C10)+1,"")</f>
        <v>8</v>
      </c>
      <c r="D11" s="192" t="s">
        <v>11</v>
      </c>
      <c r="E11" s="253" t="s">
        <v>2130</v>
      </c>
      <c r="F11" s="357" t="s">
        <v>43</v>
      </c>
      <c r="G11" s="358" t="s">
        <v>73</v>
      </c>
      <c r="H11" s="366">
        <f>COUNTIFS(D:D,"=Crucial",F:F,"=Exception")</f>
        <v>0</v>
      </c>
      <c r="I11" s="360">
        <f t="shared" si="1"/>
        <v>1</v>
      </c>
      <c r="J11" s="361">
        <f t="shared" si="2"/>
        <v>0</v>
      </c>
      <c r="K11" s="362">
        <f t="shared" si="0"/>
        <v>0</v>
      </c>
      <c r="L11" s="162"/>
    </row>
    <row r="12" spans="2:12" ht="30" customHeight="1" x14ac:dyDescent="0.3">
      <c r="B12" s="34" t="str">
        <f t="shared" si="3"/>
        <v>IBarC</v>
      </c>
      <c r="C12" s="9">
        <f>IF(ISTEXT(D12),MAX($C$4:$C11)+1,"")</f>
        <v>9</v>
      </c>
      <c r="D12" s="212" t="s">
        <v>11</v>
      </c>
      <c r="E12" s="253" t="s">
        <v>2131</v>
      </c>
      <c r="F12" s="402" t="s">
        <v>43</v>
      </c>
      <c r="G12" s="367" t="s">
        <v>75</v>
      </c>
      <c r="H12" s="368">
        <f>COUNTIFS(D:D,"=Important",F:F,"=Select From Drop Down")</f>
        <v>2</v>
      </c>
      <c r="I12" s="391">
        <f t="shared" si="1"/>
        <v>1</v>
      </c>
      <c r="J12" s="392">
        <f t="shared" si="2"/>
        <v>0</v>
      </c>
      <c r="K12" s="362">
        <f t="shared" si="0"/>
        <v>0</v>
      </c>
      <c r="L12" s="162"/>
    </row>
    <row r="13" spans="2:12" ht="30" customHeight="1" x14ac:dyDescent="0.3">
      <c r="B13" s="42" t="str">
        <f t="shared" si="3"/>
        <v>IBarC</v>
      </c>
      <c r="C13" s="42">
        <f>IF(ISTEXT(D13),MAX($C$4:$C12)+1,"")</f>
        <v>10</v>
      </c>
      <c r="D13" s="213" t="s">
        <v>11</v>
      </c>
      <c r="E13" s="253" t="s">
        <v>2132</v>
      </c>
      <c r="F13" s="363" t="s">
        <v>43</v>
      </c>
      <c r="G13" s="367" t="s">
        <v>77</v>
      </c>
      <c r="H13" s="400">
        <f>COUNTIFS(D:D,"=Important",F:F,"=Function Available")</f>
        <v>0</v>
      </c>
      <c r="I13" s="360">
        <f t="shared" si="1"/>
        <v>1</v>
      </c>
      <c r="J13" s="361">
        <f t="shared" si="2"/>
        <v>0</v>
      </c>
      <c r="K13" s="362">
        <f t="shared" si="0"/>
        <v>0</v>
      </c>
      <c r="L13" s="162"/>
    </row>
    <row r="14" spans="2:12" ht="30" customHeight="1" x14ac:dyDescent="0.3">
      <c r="B14" s="42" t="str">
        <f t="shared" si="3"/>
        <v>IBarC</v>
      </c>
      <c r="C14" s="42">
        <f>IF(ISTEXT(D14),MAX($C$4:$C13)+1,"")</f>
        <v>11</v>
      </c>
      <c r="D14" s="213" t="s">
        <v>11</v>
      </c>
      <c r="E14" s="254" t="s">
        <v>2133</v>
      </c>
      <c r="F14" s="363" t="s">
        <v>43</v>
      </c>
      <c r="G14" s="358" t="s">
        <v>80</v>
      </c>
      <c r="H14" s="399">
        <f>COUNTIFS(D:D,"=Important",F:F,"=Function Not Available")</f>
        <v>0</v>
      </c>
      <c r="I14" s="360">
        <f t="shared" si="1"/>
        <v>1</v>
      </c>
      <c r="J14" s="361">
        <f t="shared" si="2"/>
        <v>0</v>
      </c>
      <c r="K14" s="362">
        <f t="shared" si="0"/>
        <v>0</v>
      </c>
      <c r="L14" s="162"/>
    </row>
    <row r="15" spans="2:12" ht="30" customHeight="1" x14ac:dyDescent="0.3">
      <c r="B15" s="42" t="str">
        <f t="shared" si="3"/>
        <v>IBarC</v>
      </c>
      <c r="C15" s="42">
        <f>IF(ISTEXT(D15),MAX($C$4:$C14)+1,"")</f>
        <v>12</v>
      </c>
      <c r="D15" s="213" t="s">
        <v>11</v>
      </c>
      <c r="E15" s="254" t="s">
        <v>2134</v>
      </c>
      <c r="F15" s="363" t="s">
        <v>43</v>
      </c>
      <c r="G15" s="358" t="s">
        <v>82</v>
      </c>
      <c r="H15" s="399">
        <f>COUNTIFS(D:D,"=Important",F:F,"=Exception")</f>
        <v>0</v>
      </c>
      <c r="I15" s="360">
        <f t="shared" si="1"/>
        <v>1</v>
      </c>
      <c r="J15" s="361">
        <f t="shared" si="2"/>
        <v>0</v>
      </c>
      <c r="K15" s="362">
        <f t="shared" si="0"/>
        <v>0</v>
      </c>
      <c r="L15" s="162"/>
    </row>
    <row r="16" spans="2:12" ht="30" customHeight="1" x14ac:dyDescent="0.3">
      <c r="B16" s="42" t="str">
        <f t="shared" si="3"/>
        <v>IBarC</v>
      </c>
      <c r="C16" s="42">
        <f>IF(ISTEXT(D16),MAX($C$4:$C15)+1,"")</f>
        <v>13</v>
      </c>
      <c r="D16" s="213" t="s">
        <v>11</v>
      </c>
      <c r="E16" s="254" t="s">
        <v>2135</v>
      </c>
      <c r="F16" s="363" t="s">
        <v>43</v>
      </c>
      <c r="G16" s="358" t="s">
        <v>84</v>
      </c>
      <c r="H16" s="399">
        <f>COUNTIFS(D:D,"=Minimal",F:F,"=Select From Drop Down")</f>
        <v>25</v>
      </c>
      <c r="I16" s="360">
        <f t="shared" si="1"/>
        <v>1</v>
      </c>
      <c r="J16" s="361">
        <f t="shared" si="2"/>
        <v>0</v>
      </c>
      <c r="K16" s="362">
        <f t="shared" si="0"/>
        <v>0</v>
      </c>
      <c r="L16" s="162"/>
    </row>
    <row r="17" spans="2:12" ht="30" customHeight="1" x14ac:dyDescent="0.3">
      <c r="B17" s="35" t="str">
        <f>IF(C17="","",$B$4)</f>
        <v/>
      </c>
      <c r="C17" s="35" t="str">
        <f>IF(ISTEXT(D17),MAX($C$6:$C16)+1,"")</f>
        <v/>
      </c>
      <c r="D17" s="2"/>
      <c r="E17" s="255" t="s">
        <v>2136</v>
      </c>
      <c r="F17" s="86"/>
      <c r="G17" s="28"/>
      <c r="H17" s="28"/>
      <c r="I17" s="28"/>
      <c r="J17" s="28"/>
      <c r="K17" s="28"/>
      <c r="L17" s="28"/>
    </row>
    <row r="18" spans="2:12" ht="30" customHeight="1" x14ac:dyDescent="0.3">
      <c r="B18" s="42" t="str">
        <f t="shared" si="3"/>
        <v>IBarC</v>
      </c>
      <c r="C18" s="42">
        <f>IF(ISTEXT(D18),MAX($C$4:$C16)+1,"")</f>
        <v>14</v>
      </c>
      <c r="D18" s="213" t="s">
        <v>11</v>
      </c>
      <c r="E18" s="51" t="s">
        <v>2137</v>
      </c>
      <c r="F18" s="363" t="s">
        <v>43</v>
      </c>
      <c r="G18" s="358" t="s">
        <v>86</v>
      </c>
      <c r="H18" s="399">
        <f>COUNTIFS(D:D,"=Minimal",F:F,"=Function Available")</f>
        <v>0</v>
      </c>
      <c r="I18" s="360">
        <f t="shared" si="1"/>
        <v>1</v>
      </c>
      <c r="J18" s="361">
        <f t="shared" si="2"/>
        <v>0</v>
      </c>
      <c r="K18" s="362">
        <f t="shared" si="0"/>
        <v>0</v>
      </c>
      <c r="L18" s="162"/>
    </row>
    <row r="19" spans="2:12" ht="30" customHeight="1" x14ac:dyDescent="0.3">
      <c r="B19" s="42" t="str">
        <f t="shared" si="3"/>
        <v>IBarC</v>
      </c>
      <c r="C19" s="42">
        <f>IF(ISTEXT(D19),MAX($C$4:$C18)+1,"")</f>
        <v>15</v>
      </c>
      <c r="D19" s="213" t="s">
        <v>11</v>
      </c>
      <c r="E19" s="51" t="s">
        <v>1981</v>
      </c>
      <c r="F19" s="363" t="s">
        <v>43</v>
      </c>
      <c r="G19" s="358" t="s">
        <v>87</v>
      </c>
      <c r="H19" s="399">
        <f>COUNTIFS(D:D,"=Minimal",F:F,"=Function Not Available")</f>
        <v>0</v>
      </c>
      <c r="I19" s="360">
        <f t="shared" si="1"/>
        <v>1</v>
      </c>
      <c r="J19" s="361">
        <f t="shared" si="2"/>
        <v>0</v>
      </c>
      <c r="K19" s="362">
        <f t="shared" si="0"/>
        <v>0</v>
      </c>
      <c r="L19" s="162"/>
    </row>
    <row r="20" spans="2:12" ht="30" customHeight="1" x14ac:dyDescent="0.3">
      <c r="B20" s="42" t="str">
        <f t="shared" si="3"/>
        <v>IBarC</v>
      </c>
      <c r="C20" s="42">
        <f>IF(ISTEXT(D20),MAX($C$4:$C19)+1,"")</f>
        <v>16</v>
      </c>
      <c r="D20" s="213" t="s">
        <v>11</v>
      </c>
      <c r="E20" s="51" t="s">
        <v>651</v>
      </c>
      <c r="F20" s="363" t="s">
        <v>43</v>
      </c>
      <c r="G20" s="358" t="s">
        <v>88</v>
      </c>
      <c r="H20" s="399">
        <f>COUNTIFS(D:D,"=Minimal",F:F,"=Exception")</f>
        <v>0</v>
      </c>
      <c r="I20" s="360">
        <f t="shared" si="1"/>
        <v>1</v>
      </c>
      <c r="J20" s="361">
        <f t="shared" si="2"/>
        <v>0</v>
      </c>
      <c r="K20" s="362">
        <f t="shared" si="0"/>
        <v>0</v>
      </c>
      <c r="L20" s="162"/>
    </row>
    <row r="21" spans="2:12" ht="30" customHeight="1" x14ac:dyDescent="0.3">
      <c r="B21" s="42" t="str">
        <f t="shared" si="3"/>
        <v>IBarC</v>
      </c>
      <c r="C21" s="42">
        <f>IF(ISTEXT(D21),MAX($C$4:$C20)+1,"")</f>
        <v>17</v>
      </c>
      <c r="D21" s="213" t="s">
        <v>11</v>
      </c>
      <c r="E21" s="51" t="s">
        <v>1982</v>
      </c>
      <c r="F21" s="363" t="s">
        <v>43</v>
      </c>
      <c r="G21" s="358"/>
      <c r="H21" s="399"/>
      <c r="I21" s="360">
        <f t="shared" si="1"/>
        <v>1</v>
      </c>
      <c r="J21" s="361">
        <f t="shared" si="2"/>
        <v>0</v>
      </c>
      <c r="K21" s="362">
        <f t="shared" si="0"/>
        <v>0</v>
      </c>
      <c r="L21" s="162"/>
    </row>
    <row r="22" spans="2:12" ht="30" customHeight="1" x14ac:dyDescent="0.3">
      <c r="B22" s="42" t="str">
        <f t="shared" si="3"/>
        <v>IBarC</v>
      </c>
      <c r="C22" s="42">
        <f>IF(ISTEXT(D22),MAX($C$4:$C21)+1,"")</f>
        <v>18</v>
      </c>
      <c r="D22" s="213" t="s">
        <v>11</v>
      </c>
      <c r="E22" s="51" t="s">
        <v>1983</v>
      </c>
      <c r="F22" s="363" t="s">
        <v>43</v>
      </c>
      <c r="G22" s="358"/>
      <c r="H22" s="399"/>
      <c r="I22" s="360">
        <f t="shared" si="1"/>
        <v>1</v>
      </c>
      <c r="J22" s="361">
        <f t="shared" si="2"/>
        <v>0</v>
      </c>
      <c r="K22" s="362">
        <f t="shared" si="0"/>
        <v>0</v>
      </c>
      <c r="L22" s="162"/>
    </row>
    <row r="23" spans="2:12" ht="30" customHeight="1" x14ac:dyDescent="0.3">
      <c r="B23" s="42" t="str">
        <f t="shared" si="3"/>
        <v>IBarC</v>
      </c>
      <c r="C23" s="42">
        <f>IF(ISTEXT(D23),MAX($C$4:$C22)+1,"")</f>
        <v>19</v>
      </c>
      <c r="D23" s="213" t="s">
        <v>11</v>
      </c>
      <c r="E23" s="32" t="s">
        <v>2138</v>
      </c>
      <c r="F23" s="363" t="s">
        <v>43</v>
      </c>
      <c r="G23" s="358"/>
      <c r="H23" s="399"/>
      <c r="I23" s="360">
        <f t="shared" si="1"/>
        <v>1</v>
      </c>
      <c r="J23" s="361">
        <f t="shared" si="2"/>
        <v>0</v>
      </c>
      <c r="K23" s="362">
        <f t="shared" si="0"/>
        <v>0</v>
      </c>
      <c r="L23" s="162"/>
    </row>
    <row r="24" spans="2:12" ht="30" customHeight="1" x14ac:dyDescent="0.3">
      <c r="B24" s="42" t="str">
        <f t="shared" si="3"/>
        <v>IBarC</v>
      </c>
      <c r="C24" s="42">
        <f>IF(ISTEXT(D24),MAX($C$4:$C23)+1,"")</f>
        <v>20</v>
      </c>
      <c r="D24" s="213" t="s">
        <v>11</v>
      </c>
      <c r="E24" s="32" t="s">
        <v>2139</v>
      </c>
      <c r="F24" s="363" t="s">
        <v>43</v>
      </c>
      <c r="G24" s="358"/>
      <c r="H24" s="399"/>
      <c r="I24" s="360">
        <f t="shared" si="1"/>
        <v>1</v>
      </c>
      <c r="J24" s="361">
        <f t="shared" si="2"/>
        <v>0</v>
      </c>
      <c r="K24" s="362">
        <f t="shared" si="0"/>
        <v>0</v>
      </c>
      <c r="L24" s="162"/>
    </row>
    <row r="25" spans="2:12" ht="30" customHeight="1" x14ac:dyDescent="0.3">
      <c r="B25" s="42" t="str">
        <f t="shared" si="3"/>
        <v>IBarC</v>
      </c>
      <c r="C25" s="42">
        <f>IF(ISTEXT(D25),MAX($C$4:$C24)+1,"")</f>
        <v>21</v>
      </c>
      <c r="D25" s="213" t="s">
        <v>11</v>
      </c>
      <c r="E25" s="40" t="s">
        <v>387</v>
      </c>
      <c r="F25" s="363" t="s">
        <v>43</v>
      </c>
      <c r="G25" s="358"/>
      <c r="H25" s="399"/>
      <c r="I25" s="360">
        <f t="shared" si="1"/>
        <v>1</v>
      </c>
      <c r="J25" s="361">
        <f t="shared" si="2"/>
        <v>0</v>
      </c>
      <c r="K25" s="362">
        <f t="shared" si="0"/>
        <v>0</v>
      </c>
      <c r="L25" s="162"/>
    </row>
    <row r="26" spans="2:12" ht="30" customHeight="1" x14ac:dyDescent="0.3">
      <c r="B26" s="42" t="str">
        <f t="shared" si="3"/>
        <v>IBarC</v>
      </c>
      <c r="C26" s="42">
        <f>IF(ISTEXT(D26),MAX($C$4:$C25)+1,"")</f>
        <v>22</v>
      </c>
      <c r="D26" s="213" t="s">
        <v>11</v>
      </c>
      <c r="E26" s="40" t="s">
        <v>388</v>
      </c>
      <c r="F26" s="363" t="s">
        <v>43</v>
      </c>
      <c r="G26" s="358"/>
      <c r="H26" s="399"/>
      <c r="I26" s="360">
        <f t="shared" si="1"/>
        <v>1</v>
      </c>
      <c r="J26" s="361">
        <f t="shared" si="2"/>
        <v>0</v>
      </c>
      <c r="K26" s="362">
        <f t="shared" si="0"/>
        <v>0</v>
      </c>
      <c r="L26" s="162"/>
    </row>
    <row r="27" spans="2:12" ht="30" customHeight="1" x14ac:dyDescent="0.3">
      <c r="B27" s="42" t="str">
        <f t="shared" si="3"/>
        <v>IBarC</v>
      </c>
      <c r="C27" s="42">
        <f>IF(ISTEXT(D27),MAX($C$4:$C26)+1,"")</f>
        <v>23</v>
      </c>
      <c r="D27" s="213" t="s">
        <v>11</v>
      </c>
      <c r="E27" s="253" t="s">
        <v>2140</v>
      </c>
      <c r="F27" s="363" t="s">
        <v>43</v>
      </c>
      <c r="G27" s="358"/>
      <c r="H27" s="399"/>
      <c r="I27" s="360">
        <f t="shared" si="1"/>
        <v>1</v>
      </c>
      <c r="J27" s="361">
        <f t="shared" si="2"/>
        <v>0</v>
      </c>
      <c r="K27" s="362">
        <f t="shared" si="0"/>
        <v>0</v>
      </c>
      <c r="L27" s="162"/>
    </row>
    <row r="28" spans="2:12" ht="30" customHeight="1" x14ac:dyDescent="0.3">
      <c r="B28" s="42" t="str">
        <f t="shared" si="3"/>
        <v>IBarC</v>
      </c>
      <c r="C28" s="42">
        <f>IF(ISTEXT(D28),MAX($C$4:$C27)+1,"")</f>
        <v>24</v>
      </c>
      <c r="D28" s="213" t="s">
        <v>11</v>
      </c>
      <c r="E28" s="253" t="s">
        <v>2141</v>
      </c>
      <c r="F28" s="363" t="s">
        <v>43</v>
      </c>
      <c r="G28" s="358"/>
      <c r="H28" s="399"/>
      <c r="I28" s="360">
        <f t="shared" si="1"/>
        <v>1</v>
      </c>
      <c r="J28" s="361">
        <f t="shared" si="2"/>
        <v>0</v>
      </c>
      <c r="K28" s="362">
        <f t="shared" si="0"/>
        <v>0</v>
      </c>
      <c r="L28" s="162"/>
    </row>
    <row r="29" spans="2:12" ht="30" customHeight="1" x14ac:dyDescent="0.3">
      <c r="B29" s="42" t="str">
        <f t="shared" si="3"/>
        <v>IBarC</v>
      </c>
      <c r="C29" s="42">
        <f>IF(ISTEXT(D29),MAX($C$4:$C28)+1,"")</f>
        <v>25</v>
      </c>
      <c r="D29" s="213" t="s">
        <v>11</v>
      </c>
      <c r="E29" s="32" t="s">
        <v>2142</v>
      </c>
      <c r="F29" s="363" t="s">
        <v>43</v>
      </c>
      <c r="G29" s="358"/>
      <c r="H29" s="399"/>
      <c r="I29" s="360">
        <f t="shared" si="1"/>
        <v>1</v>
      </c>
      <c r="J29" s="361">
        <f t="shared" si="2"/>
        <v>0</v>
      </c>
      <c r="K29" s="362">
        <f t="shared" si="0"/>
        <v>0</v>
      </c>
      <c r="L29" s="162"/>
    </row>
    <row r="30" spans="2:12" ht="30" customHeight="1" x14ac:dyDescent="0.3">
      <c r="B30" s="42" t="str">
        <f t="shared" si="3"/>
        <v>IBarC</v>
      </c>
      <c r="C30" s="42">
        <f>IF(ISTEXT(D30),MAX($C$4:$C29)+1,"")</f>
        <v>26</v>
      </c>
      <c r="D30" s="213" t="s">
        <v>11</v>
      </c>
      <c r="E30" s="32" t="s">
        <v>2143</v>
      </c>
      <c r="F30" s="363" t="s">
        <v>43</v>
      </c>
      <c r="G30" s="358"/>
      <c r="H30" s="399"/>
      <c r="I30" s="360">
        <f t="shared" si="1"/>
        <v>1</v>
      </c>
      <c r="J30" s="361">
        <f t="shared" si="2"/>
        <v>0</v>
      </c>
      <c r="K30" s="362">
        <f t="shared" si="0"/>
        <v>0</v>
      </c>
      <c r="L30" s="162"/>
    </row>
    <row r="31" spans="2:12" ht="30" customHeight="1" x14ac:dyDescent="0.3">
      <c r="B31" s="42" t="str">
        <f t="shared" si="3"/>
        <v>IBarC</v>
      </c>
      <c r="C31" s="42">
        <f>IF(ISTEXT(D31),MAX($C$4:$C30)+1,"")</f>
        <v>27</v>
      </c>
      <c r="D31" s="213" t="s">
        <v>11</v>
      </c>
      <c r="E31" s="32" t="s">
        <v>2144</v>
      </c>
      <c r="F31" s="363" t="s">
        <v>43</v>
      </c>
      <c r="G31" s="358"/>
      <c r="H31" s="399"/>
      <c r="I31" s="360">
        <f t="shared" si="1"/>
        <v>1</v>
      </c>
      <c r="J31" s="361">
        <f t="shared" si="2"/>
        <v>0</v>
      </c>
      <c r="K31" s="362">
        <f t="shared" si="0"/>
        <v>0</v>
      </c>
      <c r="L31" s="162"/>
    </row>
    <row r="32" spans="2:12" ht="27.6" x14ac:dyDescent="0.3">
      <c r="B32" s="42" t="str">
        <f t="shared" si="3"/>
        <v>IBarC</v>
      </c>
      <c r="C32" s="42">
        <f>IF(ISTEXT(D32),MAX($C$4:$C31)+1,"")</f>
        <v>28</v>
      </c>
      <c r="D32" s="213" t="s">
        <v>10</v>
      </c>
      <c r="E32" s="32" t="s">
        <v>2145</v>
      </c>
      <c r="F32" s="363" t="s">
        <v>43</v>
      </c>
      <c r="G32" s="358"/>
      <c r="H32" s="399"/>
      <c r="I32" s="360">
        <f t="shared" si="1"/>
        <v>2</v>
      </c>
      <c r="J32" s="361">
        <f t="shared" si="2"/>
        <v>0</v>
      </c>
      <c r="K32" s="362">
        <f t="shared" si="0"/>
        <v>0</v>
      </c>
      <c r="L32" s="162"/>
    </row>
    <row r="33" ht="8.6999999999999993" customHeight="1" x14ac:dyDescent="0.3"/>
  </sheetData>
  <sheetProtection algorithmName="SHA-512" hashValue="hbhRjM4yUTJTeX0htKVJK2z9+Ztvct0I8SPPVNRn8d+3pUOaswqVrt/j+jNdL4ydOmo2/0VooNXihZOAkhBFUw==" saltValue="oOsRo927+cdFjj2Go8apQw==" spinCount="100000" sheet="1" selectLockedCells="1"/>
  <conditionalFormatting sqref="D4:D16">
    <cfRule type="cellIs" dxfId="41" priority="7" operator="equal">
      <formula>"Important"</formula>
    </cfRule>
    <cfRule type="cellIs" dxfId="40" priority="8" operator="equal">
      <formula>"Crucial"</formula>
    </cfRule>
    <cfRule type="cellIs" dxfId="39" priority="9" operator="equal">
      <formula>"N/A"</formula>
    </cfRule>
  </conditionalFormatting>
  <conditionalFormatting sqref="D18:D32">
    <cfRule type="cellIs" dxfId="38" priority="1" operator="equal">
      <formula>"Important"</formula>
    </cfRule>
    <cfRule type="cellIs" dxfId="37" priority="2" operator="equal">
      <formula>"Crucial"</formula>
    </cfRule>
    <cfRule type="cellIs" dxfId="36" priority="3" operator="equal">
      <formula>"N/A"</formula>
    </cfRule>
  </conditionalFormatting>
  <conditionalFormatting sqref="F4:F32">
    <cfRule type="cellIs" dxfId="35" priority="16" operator="equal">
      <formula>"Function Not Available"</formula>
    </cfRule>
    <cfRule type="cellIs" dxfId="34" priority="17" operator="equal">
      <formula>"Function Available"</formula>
    </cfRule>
    <cfRule type="cellIs" dxfId="33" priority="18" operator="equal">
      <formula>"Exception"</formula>
    </cfRule>
  </conditionalFormatting>
  <dataValidations count="3">
    <dataValidation type="list" allowBlank="1" showInputMessage="1" showErrorMessage="1" sqref="F4:F5" xr:uid="{00000000-0002-0000-2400-000000000000}">
      <formula1>AvailabilityType</formula1>
    </dataValidation>
    <dataValidation type="list" allowBlank="1" showInputMessage="1" showErrorMessage="1" sqref="D4:D16 D18:D32" xr:uid="{FC70D880-8ACD-44FC-9AF7-8E86D445072C}">
      <formula1>SpecType</formula1>
    </dataValidation>
    <dataValidation type="list" allowBlank="1" showInputMessage="1" showErrorMessage="1" errorTitle="Invalid specification type" error="Please enter a Specification type from the drop-down list." sqref="F6:F16 F18:F32" xr:uid="{00000000-0002-0000-24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C00"/>
  </sheetPr>
  <dimension ref="B1:L342"/>
  <sheetViews>
    <sheetView zoomScale="90" zoomScaleNormal="90" zoomScalePageLayoutView="70" workbookViewId="0">
      <selection activeCell="F4" sqref="F4"/>
    </sheetView>
  </sheetViews>
  <sheetFormatPr defaultColWidth="0" defaultRowHeight="14.4" zeroHeight="1" x14ac:dyDescent="0.3"/>
  <cols>
    <col min="1" max="1" width="1"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8.77734375" customWidth="1"/>
  </cols>
  <sheetData>
    <row r="1" spans="2:12" ht="2.7" customHeight="1" x14ac:dyDescent="0.3"/>
    <row r="2" spans="2:12" ht="129" customHeight="1" thickBot="1" x14ac:dyDescent="0.35">
      <c r="B2" s="147" t="s">
        <v>44</v>
      </c>
      <c r="C2" s="148" t="s">
        <v>45</v>
      </c>
      <c r="D2" s="148" t="s">
        <v>46</v>
      </c>
      <c r="E2" s="148" t="s">
        <v>2146</v>
      </c>
      <c r="F2" s="148" t="s">
        <v>42</v>
      </c>
      <c r="G2" s="149" t="s">
        <v>48</v>
      </c>
      <c r="H2" s="149" t="s">
        <v>49</v>
      </c>
      <c r="I2" s="150" t="s">
        <v>50</v>
      </c>
      <c r="J2" s="150" t="s">
        <v>51</v>
      </c>
      <c r="K2" s="151" t="s">
        <v>14</v>
      </c>
      <c r="L2" s="152" t="s">
        <v>52</v>
      </c>
    </row>
    <row r="3" spans="2:12" ht="16.2" thickBot="1" x14ac:dyDescent="0.35">
      <c r="B3" s="7" t="s">
        <v>2147</v>
      </c>
      <c r="C3" s="7"/>
      <c r="D3" s="7"/>
      <c r="E3" s="7"/>
      <c r="F3" s="7"/>
      <c r="G3" s="30" t="s">
        <v>54</v>
      </c>
      <c r="H3" s="6">
        <f>COUNTA(D4:D552)</f>
        <v>304</v>
      </c>
      <c r="I3" s="19"/>
      <c r="J3" s="20" t="s">
        <v>55</v>
      </c>
      <c r="K3" s="21">
        <f>SUM(K4:K552)</f>
        <v>0</v>
      </c>
      <c r="L3" s="7"/>
    </row>
    <row r="4" spans="2:12" ht="30" customHeight="1" x14ac:dyDescent="0.3">
      <c r="B4" s="33" t="s">
        <v>2148</v>
      </c>
      <c r="C4" s="1">
        <v>1</v>
      </c>
      <c r="D4" s="192" t="s">
        <v>10</v>
      </c>
      <c r="E4" s="32" t="s">
        <v>2123</v>
      </c>
      <c r="F4" s="357" t="s">
        <v>43</v>
      </c>
      <c r="G4" s="358" t="s">
        <v>58</v>
      </c>
      <c r="H4" s="359">
        <f>COUNTIF(F4:F552,"Select from Drop Down")</f>
        <v>304</v>
      </c>
      <c r="I4" s="360">
        <f>VLOOKUP($D4,SpecData,2,FALSE)</f>
        <v>2</v>
      </c>
      <c r="J4" s="361">
        <f>VLOOKUP($F4,AvailabilityData,2,FALSE)</f>
        <v>0</v>
      </c>
      <c r="K4" s="362">
        <f>I4*J4</f>
        <v>0</v>
      </c>
      <c r="L4" s="162"/>
    </row>
    <row r="5" spans="2:12" ht="30" customHeight="1" x14ac:dyDescent="0.3">
      <c r="B5" s="33" t="str">
        <f>IF(C5="","",$B$4)</f>
        <v>LAMan</v>
      </c>
      <c r="C5" s="1">
        <f>IF(ISTEXT(D5),MAX($C$4:$C4)+1,"")</f>
        <v>2</v>
      </c>
      <c r="D5" s="192" t="s">
        <v>10</v>
      </c>
      <c r="E5" s="40" t="s">
        <v>2149</v>
      </c>
      <c r="F5" s="357" t="s">
        <v>43</v>
      </c>
      <c r="G5" s="358" t="s">
        <v>60</v>
      </c>
      <c r="H5" s="359">
        <f>COUNTIF(F4:F552,"Function Available")</f>
        <v>0</v>
      </c>
      <c r="I5" s="360">
        <f>VLOOKUP($D5,SpecData,2,FALSE)</f>
        <v>2</v>
      </c>
      <c r="J5" s="361">
        <f>VLOOKUP($F5,AvailabilityData,2,FALSE)</f>
        <v>0</v>
      </c>
      <c r="K5" s="362">
        <f t="shared" ref="K5:K68" si="0">I5*J5</f>
        <v>0</v>
      </c>
      <c r="L5" s="162"/>
    </row>
    <row r="6" spans="2:12" ht="30" customHeight="1" x14ac:dyDescent="0.3">
      <c r="B6" s="33" t="str">
        <f>IF(C6="","",$B$4)</f>
        <v>LAMan</v>
      </c>
      <c r="C6" s="1">
        <f>IF(ISTEXT(D6),MAX($C$4:$C5)+1,"")</f>
        <v>3</v>
      </c>
      <c r="D6" s="192" t="s">
        <v>10</v>
      </c>
      <c r="E6" s="40" t="s">
        <v>2150</v>
      </c>
      <c r="F6" s="357" t="s">
        <v>43</v>
      </c>
      <c r="G6" s="358" t="s">
        <v>63</v>
      </c>
      <c r="H6" s="365">
        <f>COUNTIF(F4:F552,"Function Not Available")</f>
        <v>0</v>
      </c>
      <c r="I6" s="360">
        <f t="shared" ref="I6:I74" si="1">VLOOKUP($D6,SpecData,2,FALSE)</f>
        <v>2</v>
      </c>
      <c r="J6" s="361">
        <f t="shared" ref="J6:J74" si="2">VLOOKUP($F6,AvailabilityData,2,FALSE)</f>
        <v>0</v>
      </c>
      <c r="K6" s="362">
        <f t="shared" si="0"/>
        <v>0</v>
      </c>
      <c r="L6" s="162"/>
    </row>
    <row r="7" spans="2:12" ht="30" customHeight="1" x14ac:dyDescent="0.3">
      <c r="B7" s="33" t="str">
        <f t="shared" ref="B7:B73" si="3">IF(C7="","",$B$4)</f>
        <v>LAMan</v>
      </c>
      <c r="C7" s="1">
        <f>IF(ISTEXT(D7),MAX($C$4:$C6)+1,"")</f>
        <v>4</v>
      </c>
      <c r="D7" s="192" t="s">
        <v>9</v>
      </c>
      <c r="E7" s="40" t="s">
        <v>2151</v>
      </c>
      <c r="F7" s="357" t="s">
        <v>43</v>
      </c>
      <c r="G7" s="358" t="s">
        <v>65</v>
      </c>
      <c r="H7" s="365">
        <f>COUNTIF(F4:F552,"Exception")</f>
        <v>0</v>
      </c>
      <c r="I7" s="360">
        <f t="shared" si="1"/>
        <v>3</v>
      </c>
      <c r="J7" s="361">
        <f t="shared" si="2"/>
        <v>0</v>
      </c>
      <c r="K7" s="362">
        <f t="shared" si="0"/>
        <v>0</v>
      </c>
      <c r="L7" s="162"/>
    </row>
    <row r="8" spans="2:12" ht="30" customHeight="1" x14ac:dyDescent="0.3">
      <c r="B8" s="33" t="str">
        <f t="shared" si="3"/>
        <v>LAMan</v>
      </c>
      <c r="C8" s="1">
        <f>IF(ISTEXT(D8),MAX($C$4:$C7)+1,"")</f>
        <v>5</v>
      </c>
      <c r="D8" s="192" t="s">
        <v>11</v>
      </c>
      <c r="E8" s="65" t="s">
        <v>1311</v>
      </c>
      <c r="F8" s="357" t="s">
        <v>43</v>
      </c>
      <c r="G8" s="358" t="s">
        <v>67</v>
      </c>
      <c r="H8" s="366">
        <f>COUNTIFS(D:D,"=Crucial",F:F,"=Select From Drop Down")</f>
        <v>2</v>
      </c>
      <c r="I8" s="360">
        <f t="shared" si="1"/>
        <v>1</v>
      </c>
      <c r="J8" s="361">
        <f t="shared" si="2"/>
        <v>0</v>
      </c>
      <c r="K8" s="362">
        <f t="shared" si="0"/>
        <v>0</v>
      </c>
      <c r="L8" s="162"/>
    </row>
    <row r="9" spans="2:12" ht="29.7" customHeight="1" x14ac:dyDescent="0.3">
      <c r="B9" s="35" t="str">
        <f>IF(C9="","",$B$4)</f>
        <v/>
      </c>
      <c r="C9" s="35" t="str">
        <f>IF(ISTEXT(D9),MAX($C$6:$C8)+1,"")</f>
        <v/>
      </c>
      <c r="D9" s="2"/>
      <c r="E9" s="38" t="s">
        <v>2152</v>
      </c>
      <c r="F9" s="86"/>
      <c r="G9" s="28"/>
      <c r="H9" s="28"/>
      <c r="I9" s="28"/>
      <c r="J9" s="28"/>
      <c r="K9" s="28"/>
      <c r="L9" s="28"/>
    </row>
    <row r="10" spans="2:12" ht="30" customHeight="1" x14ac:dyDescent="0.3">
      <c r="B10" s="33" t="str">
        <f t="shared" si="3"/>
        <v>LAMan</v>
      </c>
      <c r="C10" s="1">
        <f>IF(ISTEXT(D10),MAX($C$4:$C8)+1,"")</f>
        <v>6</v>
      </c>
      <c r="D10" s="192" t="s">
        <v>10</v>
      </c>
      <c r="E10" s="210" t="s">
        <v>2153</v>
      </c>
      <c r="F10" s="357" t="s">
        <v>43</v>
      </c>
      <c r="G10" s="358" t="s">
        <v>69</v>
      </c>
      <c r="H10" s="366">
        <f>COUNTIFS(D:D,"=Crucial",F:F,"=Function Available")</f>
        <v>0</v>
      </c>
      <c r="I10" s="360">
        <f t="shared" si="1"/>
        <v>2</v>
      </c>
      <c r="J10" s="361">
        <f t="shared" si="2"/>
        <v>0</v>
      </c>
      <c r="K10" s="362">
        <f t="shared" si="0"/>
        <v>0</v>
      </c>
      <c r="L10" s="162"/>
    </row>
    <row r="11" spans="2:12" ht="30" customHeight="1" x14ac:dyDescent="0.3">
      <c r="B11" s="33" t="str">
        <f t="shared" si="3"/>
        <v>LAMan</v>
      </c>
      <c r="C11" s="1">
        <f>IF(ISTEXT(D11),MAX($C$4:$C10)+1,"")</f>
        <v>7</v>
      </c>
      <c r="D11" s="192" t="s">
        <v>10</v>
      </c>
      <c r="E11" s="211" t="s">
        <v>2154</v>
      </c>
      <c r="F11" s="357" t="s">
        <v>43</v>
      </c>
      <c r="G11" s="358" t="s">
        <v>71</v>
      </c>
      <c r="H11" s="366">
        <f>COUNTIFS(D:D,"=Crucial",F:F,"=Function Not Available")</f>
        <v>0</v>
      </c>
      <c r="I11" s="360">
        <f t="shared" si="1"/>
        <v>2</v>
      </c>
      <c r="J11" s="361">
        <f t="shared" si="2"/>
        <v>0</v>
      </c>
      <c r="K11" s="362">
        <f t="shared" si="0"/>
        <v>0</v>
      </c>
      <c r="L11" s="162"/>
    </row>
    <row r="12" spans="2:12" ht="30" customHeight="1" x14ac:dyDescent="0.3">
      <c r="B12" s="33" t="str">
        <f t="shared" si="3"/>
        <v>LAMan</v>
      </c>
      <c r="C12" s="1">
        <f>IF(ISTEXT(D12),MAX($C$4:$C11)+1,"")</f>
        <v>8</v>
      </c>
      <c r="D12" s="192" t="s">
        <v>10</v>
      </c>
      <c r="E12" s="211" t="s">
        <v>2155</v>
      </c>
      <c r="F12" s="357" t="s">
        <v>43</v>
      </c>
      <c r="G12" s="358" t="s">
        <v>73</v>
      </c>
      <c r="H12" s="366">
        <f>COUNTIFS(D:D,"=Crucial",F:F,"=Exception")</f>
        <v>0</v>
      </c>
      <c r="I12" s="360">
        <f t="shared" si="1"/>
        <v>2</v>
      </c>
      <c r="J12" s="361">
        <f t="shared" si="2"/>
        <v>0</v>
      </c>
      <c r="K12" s="362">
        <f t="shared" si="0"/>
        <v>0</v>
      </c>
      <c r="L12" s="162"/>
    </row>
    <row r="13" spans="2:12" ht="30" customHeight="1" x14ac:dyDescent="0.3">
      <c r="B13" s="34" t="str">
        <f t="shared" si="3"/>
        <v>LAMan</v>
      </c>
      <c r="C13" s="9">
        <f>IF(ISTEXT(D13),MAX($C$4:$C12)+1,"")</f>
        <v>9</v>
      </c>
      <c r="D13" s="212" t="s">
        <v>10</v>
      </c>
      <c r="E13" s="211" t="s">
        <v>2156</v>
      </c>
      <c r="F13" s="402" t="s">
        <v>43</v>
      </c>
      <c r="G13" s="367" t="s">
        <v>75</v>
      </c>
      <c r="H13" s="368">
        <f>COUNTIFS(D:D,"=Important",F:F,"=Select From Drop Down")</f>
        <v>198</v>
      </c>
      <c r="I13" s="391">
        <f t="shared" si="1"/>
        <v>2</v>
      </c>
      <c r="J13" s="392">
        <f t="shared" si="2"/>
        <v>0</v>
      </c>
      <c r="K13" s="362">
        <f t="shared" si="0"/>
        <v>0</v>
      </c>
      <c r="L13" s="162"/>
    </row>
    <row r="14" spans="2:12" ht="30" customHeight="1" x14ac:dyDescent="0.3">
      <c r="B14" s="42" t="str">
        <f t="shared" si="3"/>
        <v>LAMan</v>
      </c>
      <c r="C14" s="42">
        <f>IF(ISTEXT(D14),MAX($C$4:$C13)+1,"")</f>
        <v>10</v>
      </c>
      <c r="D14" s="213" t="s">
        <v>10</v>
      </c>
      <c r="E14" s="211" t="s">
        <v>2157</v>
      </c>
      <c r="F14" s="363" t="s">
        <v>43</v>
      </c>
      <c r="G14" s="367" t="s">
        <v>77</v>
      </c>
      <c r="H14" s="400">
        <f>COUNTIFS(D:D,"=Important",F:F,"=Function Available")</f>
        <v>0</v>
      </c>
      <c r="I14" s="360">
        <f t="shared" si="1"/>
        <v>2</v>
      </c>
      <c r="J14" s="361">
        <f t="shared" si="2"/>
        <v>0</v>
      </c>
      <c r="K14" s="362">
        <f t="shared" si="0"/>
        <v>0</v>
      </c>
      <c r="L14" s="162"/>
    </row>
    <row r="15" spans="2:12" ht="30" customHeight="1" x14ac:dyDescent="0.3">
      <c r="B15" s="42" t="str">
        <f t="shared" si="3"/>
        <v>LAMan</v>
      </c>
      <c r="C15" s="42">
        <f>IF(ISTEXT(D15),MAX($C$4:$C14)+1,"")</f>
        <v>11</v>
      </c>
      <c r="D15" s="213" t="s">
        <v>10</v>
      </c>
      <c r="E15" s="211" t="s">
        <v>2158</v>
      </c>
      <c r="F15" s="363" t="s">
        <v>43</v>
      </c>
      <c r="G15" s="358" t="s">
        <v>80</v>
      </c>
      <c r="H15" s="399">
        <f>COUNTIFS(D:D,"=Important",F:F,"=Function Not Available")</f>
        <v>0</v>
      </c>
      <c r="I15" s="360">
        <f t="shared" si="1"/>
        <v>2</v>
      </c>
      <c r="J15" s="361">
        <f t="shared" si="2"/>
        <v>0</v>
      </c>
      <c r="K15" s="362">
        <f t="shared" si="0"/>
        <v>0</v>
      </c>
      <c r="L15" s="162"/>
    </row>
    <row r="16" spans="2:12" ht="30" customHeight="1" x14ac:dyDescent="0.3">
      <c r="B16" s="42" t="str">
        <f t="shared" si="3"/>
        <v>LAMan</v>
      </c>
      <c r="C16" s="42">
        <f>IF(ISTEXT(D16),MAX($C$4:$C15)+1,"")</f>
        <v>12</v>
      </c>
      <c r="D16" s="213" t="s">
        <v>10</v>
      </c>
      <c r="E16" s="211" t="s">
        <v>2159</v>
      </c>
      <c r="F16" s="363" t="s">
        <v>43</v>
      </c>
      <c r="G16" s="358" t="s">
        <v>82</v>
      </c>
      <c r="H16" s="399">
        <f>COUNTIFS(D:D,"=Important",F:F,"=Exception")</f>
        <v>0</v>
      </c>
      <c r="I16" s="360">
        <f t="shared" si="1"/>
        <v>2</v>
      </c>
      <c r="J16" s="361">
        <f t="shared" si="2"/>
        <v>0</v>
      </c>
      <c r="K16" s="362">
        <f t="shared" si="0"/>
        <v>0</v>
      </c>
      <c r="L16" s="162"/>
    </row>
    <row r="17" spans="2:12" ht="30" customHeight="1" x14ac:dyDescent="0.3">
      <c r="B17" s="42" t="str">
        <f t="shared" si="3"/>
        <v>LAMan</v>
      </c>
      <c r="C17" s="42">
        <f>IF(ISTEXT(D17),MAX($C$4:$C16)+1,"")</f>
        <v>13</v>
      </c>
      <c r="D17" s="213" t="s">
        <v>10</v>
      </c>
      <c r="E17" s="211" t="s">
        <v>2160</v>
      </c>
      <c r="F17" s="363" t="s">
        <v>43</v>
      </c>
      <c r="G17" s="358" t="s">
        <v>84</v>
      </c>
      <c r="H17" s="399">
        <f>COUNTIFS(D:D,"=Minimal",F:F,"=Select From Drop Down")</f>
        <v>104</v>
      </c>
      <c r="I17" s="360">
        <f t="shared" si="1"/>
        <v>2</v>
      </c>
      <c r="J17" s="361">
        <f t="shared" si="2"/>
        <v>0</v>
      </c>
      <c r="K17" s="362">
        <f t="shared" si="0"/>
        <v>0</v>
      </c>
      <c r="L17" s="162"/>
    </row>
    <row r="18" spans="2:12" ht="30" customHeight="1" x14ac:dyDescent="0.3">
      <c r="B18" s="42" t="str">
        <f t="shared" si="3"/>
        <v>LAMan</v>
      </c>
      <c r="C18" s="42">
        <f>IF(ISTEXT(D18),MAX($C$4:$C17)+1,"")</f>
        <v>14</v>
      </c>
      <c r="D18" s="213" t="s">
        <v>10</v>
      </c>
      <c r="E18" s="211" t="s">
        <v>2161</v>
      </c>
      <c r="F18" s="363" t="s">
        <v>43</v>
      </c>
      <c r="G18" s="358" t="s">
        <v>86</v>
      </c>
      <c r="H18" s="399">
        <f>COUNTIFS(D:D,"=Minimal",F:F,"=Function Available")</f>
        <v>0</v>
      </c>
      <c r="I18" s="360">
        <f t="shared" si="1"/>
        <v>2</v>
      </c>
      <c r="J18" s="361">
        <f t="shared" si="2"/>
        <v>0</v>
      </c>
      <c r="K18" s="362">
        <f t="shared" si="0"/>
        <v>0</v>
      </c>
      <c r="L18" s="162"/>
    </row>
    <row r="19" spans="2:12" ht="30" customHeight="1" x14ac:dyDescent="0.3">
      <c r="B19" s="42" t="str">
        <f t="shared" si="3"/>
        <v>LAMan</v>
      </c>
      <c r="C19" s="42">
        <f>IF(ISTEXT(D19),MAX($C$4:$C18)+1,"")</f>
        <v>15</v>
      </c>
      <c r="D19" s="213" t="s">
        <v>10</v>
      </c>
      <c r="E19" s="211" t="s">
        <v>2162</v>
      </c>
      <c r="F19" s="363" t="s">
        <v>43</v>
      </c>
      <c r="G19" s="358" t="s">
        <v>87</v>
      </c>
      <c r="H19" s="399">
        <f>COUNTIFS(D:D,"=Minimal",F:F,"=Function Not Available")</f>
        <v>0</v>
      </c>
      <c r="I19" s="360">
        <f t="shared" si="1"/>
        <v>2</v>
      </c>
      <c r="J19" s="361">
        <f t="shared" si="2"/>
        <v>0</v>
      </c>
      <c r="K19" s="362">
        <f t="shared" si="0"/>
        <v>0</v>
      </c>
      <c r="L19" s="162"/>
    </row>
    <row r="20" spans="2:12" ht="30" customHeight="1" x14ac:dyDescent="0.3">
      <c r="B20" s="42" t="str">
        <f t="shared" si="3"/>
        <v>LAMan</v>
      </c>
      <c r="C20" s="42">
        <f>IF(ISTEXT(D20),MAX($C$4:$C19)+1,"")</f>
        <v>16</v>
      </c>
      <c r="D20" s="213" t="s">
        <v>10</v>
      </c>
      <c r="E20" s="211" t="s">
        <v>2163</v>
      </c>
      <c r="F20" s="363" t="s">
        <v>43</v>
      </c>
      <c r="G20" s="358" t="s">
        <v>88</v>
      </c>
      <c r="H20" s="399">
        <f>COUNTIFS(D:D,"=Minimal",F:F,"=Exception")</f>
        <v>0</v>
      </c>
      <c r="I20" s="360">
        <f t="shared" si="1"/>
        <v>2</v>
      </c>
      <c r="J20" s="361">
        <f t="shared" si="2"/>
        <v>0</v>
      </c>
      <c r="K20" s="362">
        <f t="shared" si="0"/>
        <v>0</v>
      </c>
      <c r="L20" s="162"/>
    </row>
    <row r="21" spans="2:12" ht="30" customHeight="1" x14ac:dyDescent="0.3">
      <c r="B21" s="42" t="str">
        <f t="shared" si="3"/>
        <v>LAMan</v>
      </c>
      <c r="C21" s="42">
        <f>IF(ISTEXT(D21),MAX($C$4:$C20)+1,"")</f>
        <v>17</v>
      </c>
      <c r="D21" s="213" t="s">
        <v>10</v>
      </c>
      <c r="E21" s="211" t="s">
        <v>2164</v>
      </c>
      <c r="F21" s="363" t="s">
        <v>43</v>
      </c>
      <c r="G21" s="358"/>
      <c r="H21" s="399"/>
      <c r="I21" s="360">
        <f t="shared" si="1"/>
        <v>2</v>
      </c>
      <c r="J21" s="361">
        <f t="shared" si="2"/>
        <v>0</v>
      </c>
      <c r="K21" s="362">
        <f t="shared" si="0"/>
        <v>0</v>
      </c>
      <c r="L21" s="162"/>
    </row>
    <row r="22" spans="2:12" ht="30" customHeight="1" x14ac:dyDescent="0.3">
      <c r="B22" s="42" t="str">
        <f t="shared" si="3"/>
        <v>LAMan</v>
      </c>
      <c r="C22" s="42">
        <f>IF(ISTEXT(D22),MAX($C$4:$C21)+1,"")</f>
        <v>18</v>
      </c>
      <c r="D22" s="213" t="s">
        <v>10</v>
      </c>
      <c r="E22" s="211" t="s">
        <v>2165</v>
      </c>
      <c r="F22" s="363" t="s">
        <v>43</v>
      </c>
      <c r="G22" s="358"/>
      <c r="H22" s="399"/>
      <c r="I22" s="360">
        <f t="shared" si="1"/>
        <v>2</v>
      </c>
      <c r="J22" s="361">
        <f t="shared" si="2"/>
        <v>0</v>
      </c>
      <c r="K22" s="362">
        <f t="shared" si="0"/>
        <v>0</v>
      </c>
      <c r="L22" s="162"/>
    </row>
    <row r="23" spans="2:12" ht="30" customHeight="1" x14ac:dyDescent="0.3">
      <c r="B23" s="42" t="str">
        <f t="shared" si="3"/>
        <v>LAMan</v>
      </c>
      <c r="C23" s="42">
        <f>IF(ISTEXT(D23),MAX($C$4:$C22)+1,"")</f>
        <v>19</v>
      </c>
      <c r="D23" s="213" t="s">
        <v>10</v>
      </c>
      <c r="E23" s="211" t="s">
        <v>2166</v>
      </c>
      <c r="F23" s="363" t="s">
        <v>43</v>
      </c>
      <c r="G23" s="358"/>
      <c r="H23" s="399"/>
      <c r="I23" s="360">
        <f t="shared" si="1"/>
        <v>2</v>
      </c>
      <c r="J23" s="361">
        <f t="shared" si="2"/>
        <v>0</v>
      </c>
      <c r="K23" s="362">
        <f t="shared" si="0"/>
        <v>0</v>
      </c>
      <c r="L23" s="162"/>
    </row>
    <row r="24" spans="2:12" ht="30" customHeight="1" x14ac:dyDescent="0.3">
      <c r="B24" s="42" t="str">
        <f t="shared" si="3"/>
        <v>LAMan</v>
      </c>
      <c r="C24" s="42">
        <f>IF(ISTEXT(D24),MAX($C$4:$C23)+1,"")</f>
        <v>20</v>
      </c>
      <c r="D24" s="213" t="s">
        <v>10</v>
      </c>
      <c r="E24" s="211" t="s">
        <v>2167</v>
      </c>
      <c r="F24" s="363" t="s">
        <v>43</v>
      </c>
      <c r="G24" s="358"/>
      <c r="H24" s="399"/>
      <c r="I24" s="360">
        <f t="shared" si="1"/>
        <v>2</v>
      </c>
      <c r="J24" s="361">
        <f t="shared" si="2"/>
        <v>0</v>
      </c>
      <c r="K24" s="362">
        <f t="shared" si="0"/>
        <v>0</v>
      </c>
      <c r="L24" s="162"/>
    </row>
    <row r="25" spans="2:12" ht="30" customHeight="1" x14ac:dyDescent="0.3">
      <c r="B25" s="42" t="str">
        <f t="shared" si="3"/>
        <v>LAMan</v>
      </c>
      <c r="C25" s="42">
        <f>IF(ISTEXT(D25),MAX($C$4:$C24)+1,"")</f>
        <v>21</v>
      </c>
      <c r="D25" s="213" t="s">
        <v>10</v>
      </c>
      <c r="E25" s="211" t="s">
        <v>2168</v>
      </c>
      <c r="F25" s="363" t="s">
        <v>43</v>
      </c>
      <c r="G25" s="358"/>
      <c r="H25" s="399"/>
      <c r="I25" s="360">
        <f t="shared" si="1"/>
        <v>2</v>
      </c>
      <c r="J25" s="361">
        <f t="shared" si="2"/>
        <v>0</v>
      </c>
      <c r="K25" s="362">
        <f t="shared" si="0"/>
        <v>0</v>
      </c>
      <c r="L25" s="162"/>
    </row>
    <row r="26" spans="2:12" ht="30" customHeight="1" x14ac:dyDescent="0.3">
      <c r="B26" s="42" t="str">
        <f t="shared" si="3"/>
        <v>LAMan</v>
      </c>
      <c r="C26" s="42">
        <f>IF(ISTEXT(D26),MAX($C$4:$C25)+1,"")</f>
        <v>22</v>
      </c>
      <c r="D26" s="213" t="s">
        <v>10</v>
      </c>
      <c r="E26" s="211" t="s">
        <v>2169</v>
      </c>
      <c r="F26" s="363" t="s">
        <v>43</v>
      </c>
      <c r="G26" s="358"/>
      <c r="H26" s="399"/>
      <c r="I26" s="360">
        <f t="shared" si="1"/>
        <v>2</v>
      </c>
      <c r="J26" s="361">
        <f t="shared" si="2"/>
        <v>0</v>
      </c>
      <c r="K26" s="362">
        <f t="shared" si="0"/>
        <v>0</v>
      </c>
      <c r="L26" s="162"/>
    </row>
    <row r="27" spans="2:12" ht="30" customHeight="1" x14ac:dyDescent="0.3">
      <c r="B27" s="42" t="str">
        <f t="shared" si="3"/>
        <v>LAMan</v>
      </c>
      <c r="C27" s="42">
        <f>IF(ISTEXT(D27),MAX($C$4:$C26)+1,"")</f>
        <v>23</v>
      </c>
      <c r="D27" s="213" t="s">
        <v>10</v>
      </c>
      <c r="E27" s="211" t="s">
        <v>2170</v>
      </c>
      <c r="F27" s="363" t="s">
        <v>43</v>
      </c>
      <c r="G27" s="358"/>
      <c r="H27" s="399"/>
      <c r="I27" s="360">
        <f t="shared" si="1"/>
        <v>2</v>
      </c>
      <c r="J27" s="361">
        <f t="shared" si="2"/>
        <v>0</v>
      </c>
      <c r="K27" s="362">
        <f t="shared" si="0"/>
        <v>0</v>
      </c>
      <c r="L27" s="162"/>
    </row>
    <row r="28" spans="2:12" ht="30" customHeight="1" x14ac:dyDescent="0.3">
      <c r="B28" s="42" t="str">
        <f t="shared" si="3"/>
        <v>LAMan</v>
      </c>
      <c r="C28" s="42">
        <f>IF(ISTEXT(D28),MAX($C$4:$C27)+1,"")</f>
        <v>24</v>
      </c>
      <c r="D28" s="213" t="s">
        <v>10</v>
      </c>
      <c r="E28" s="211" t="s">
        <v>2171</v>
      </c>
      <c r="F28" s="363" t="s">
        <v>43</v>
      </c>
      <c r="G28" s="358"/>
      <c r="H28" s="399"/>
      <c r="I28" s="360">
        <f t="shared" si="1"/>
        <v>2</v>
      </c>
      <c r="J28" s="361">
        <f t="shared" si="2"/>
        <v>0</v>
      </c>
      <c r="K28" s="362">
        <f t="shared" si="0"/>
        <v>0</v>
      </c>
      <c r="L28" s="162"/>
    </row>
    <row r="29" spans="2:12" ht="14.7" customHeight="1" x14ac:dyDescent="0.3">
      <c r="B29" s="43" t="s">
        <v>2172</v>
      </c>
      <c r="C29" s="35"/>
      <c r="D29" s="2"/>
      <c r="E29" s="38"/>
      <c r="F29" s="86"/>
      <c r="G29" s="28"/>
      <c r="H29" s="28"/>
      <c r="I29" s="28"/>
      <c r="J29" s="28"/>
      <c r="K29" s="28"/>
      <c r="L29" s="28"/>
    </row>
    <row r="30" spans="2:12" ht="30" customHeight="1" x14ac:dyDescent="0.3">
      <c r="B30" s="42" t="str">
        <f t="shared" si="3"/>
        <v>LAMan</v>
      </c>
      <c r="C30" s="42">
        <f>IF(ISTEXT(D30),MAX($C$4:$C28)+1,"")</f>
        <v>25</v>
      </c>
      <c r="D30" s="213" t="s">
        <v>11</v>
      </c>
      <c r="E30" s="214" t="s">
        <v>2173</v>
      </c>
      <c r="F30" s="363" t="s">
        <v>43</v>
      </c>
      <c r="G30" s="358"/>
      <c r="H30" s="399"/>
      <c r="I30" s="360">
        <f t="shared" si="1"/>
        <v>1</v>
      </c>
      <c r="J30" s="361">
        <f t="shared" si="2"/>
        <v>0</v>
      </c>
      <c r="K30" s="362">
        <f t="shared" si="0"/>
        <v>0</v>
      </c>
      <c r="L30" s="162"/>
    </row>
    <row r="31" spans="2:12" ht="30" customHeight="1" x14ac:dyDescent="0.3">
      <c r="B31" s="42" t="str">
        <f t="shared" si="3"/>
        <v>LAMan</v>
      </c>
      <c r="C31" s="42">
        <f>IF(ISTEXT(D31),MAX($C$4:$C30)+1,"")</f>
        <v>26</v>
      </c>
      <c r="D31" s="213" t="s">
        <v>11</v>
      </c>
      <c r="E31" s="37" t="s">
        <v>2174</v>
      </c>
      <c r="F31" s="363" t="s">
        <v>43</v>
      </c>
      <c r="G31" s="358"/>
      <c r="H31" s="399"/>
      <c r="I31" s="360">
        <f t="shared" si="1"/>
        <v>1</v>
      </c>
      <c r="J31" s="361">
        <f t="shared" si="2"/>
        <v>0</v>
      </c>
      <c r="K31" s="362">
        <f t="shared" si="0"/>
        <v>0</v>
      </c>
      <c r="L31" s="162"/>
    </row>
    <row r="32" spans="2:12" ht="30" customHeight="1" x14ac:dyDescent="0.3">
      <c r="B32" s="35" t="str">
        <f t="shared" si="3"/>
        <v/>
      </c>
      <c r="C32" s="35" t="str">
        <f>IF(ISTEXT(D32),MAX($C$6:$C31)+1,"")</f>
        <v/>
      </c>
      <c r="D32" s="2"/>
      <c r="E32" s="38" t="s">
        <v>2175</v>
      </c>
      <c r="F32" s="86"/>
      <c r="G32" s="28"/>
      <c r="H32" s="28"/>
      <c r="I32" s="28"/>
      <c r="J32" s="28"/>
      <c r="K32" s="28"/>
      <c r="L32" s="28"/>
    </row>
    <row r="33" spans="2:12" ht="30" customHeight="1" x14ac:dyDescent="0.3">
      <c r="B33" s="42" t="str">
        <f t="shared" si="3"/>
        <v>LAMan</v>
      </c>
      <c r="C33" s="42">
        <f>IF(ISTEXT(D33),MAX($C$4:$C31)+1,"")</f>
        <v>27</v>
      </c>
      <c r="D33" s="213" t="s">
        <v>11</v>
      </c>
      <c r="E33" s="210" t="s">
        <v>2176</v>
      </c>
      <c r="F33" s="363" t="s">
        <v>43</v>
      </c>
      <c r="G33" s="358"/>
      <c r="H33" s="399"/>
      <c r="I33" s="360">
        <f t="shared" si="1"/>
        <v>1</v>
      </c>
      <c r="J33" s="361">
        <f t="shared" si="2"/>
        <v>0</v>
      </c>
      <c r="K33" s="362">
        <f t="shared" si="0"/>
        <v>0</v>
      </c>
      <c r="L33" s="162"/>
    </row>
    <row r="34" spans="2:12" ht="30" customHeight="1" x14ac:dyDescent="0.3">
      <c r="B34" s="42" t="str">
        <f t="shared" si="3"/>
        <v>LAMan</v>
      </c>
      <c r="C34" s="42">
        <f>IF(ISTEXT(D34),MAX($C$4:$C33)+1,"")</f>
        <v>28</v>
      </c>
      <c r="D34" s="213" t="s">
        <v>11</v>
      </c>
      <c r="E34" s="211" t="s">
        <v>2177</v>
      </c>
      <c r="F34" s="363" t="s">
        <v>43</v>
      </c>
      <c r="G34" s="358"/>
      <c r="H34" s="399"/>
      <c r="I34" s="360">
        <f t="shared" si="1"/>
        <v>1</v>
      </c>
      <c r="J34" s="361">
        <f t="shared" si="2"/>
        <v>0</v>
      </c>
      <c r="K34" s="362">
        <f t="shared" si="0"/>
        <v>0</v>
      </c>
      <c r="L34" s="162"/>
    </row>
    <row r="35" spans="2:12" ht="30" customHeight="1" x14ac:dyDescent="0.3">
      <c r="B35" s="42" t="str">
        <f t="shared" si="3"/>
        <v>LAMan</v>
      </c>
      <c r="C35" s="42">
        <f>IF(ISTEXT(D35),MAX($C$4:$C34)+1,"")</f>
        <v>29</v>
      </c>
      <c r="D35" s="213" t="s">
        <v>11</v>
      </c>
      <c r="E35" s="211" t="s">
        <v>2178</v>
      </c>
      <c r="F35" s="363" t="s">
        <v>43</v>
      </c>
      <c r="G35" s="358"/>
      <c r="H35" s="399"/>
      <c r="I35" s="360">
        <f t="shared" si="1"/>
        <v>1</v>
      </c>
      <c r="J35" s="361">
        <f t="shared" si="2"/>
        <v>0</v>
      </c>
      <c r="K35" s="362">
        <f t="shared" si="0"/>
        <v>0</v>
      </c>
      <c r="L35" s="162"/>
    </row>
    <row r="36" spans="2:12" ht="30" customHeight="1" x14ac:dyDescent="0.3">
      <c r="B36" s="42" t="str">
        <f t="shared" si="3"/>
        <v>LAMan</v>
      </c>
      <c r="C36" s="42">
        <f>IF(ISTEXT(D36),MAX($C$4:$C35)+1,"")</f>
        <v>30</v>
      </c>
      <c r="D36" s="213" t="s">
        <v>11</v>
      </c>
      <c r="E36" s="211" t="s">
        <v>2179</v>
      </c>
      <c r="F36" s="363" t="s">
        <v>43</v>
      </c>
      <c r="G36" s="358"/>
      <c r="H36" s="399"/>
      <c r="I36" s="360">
        <f t="shared" si="1"/>
        <v>1</v>
      </c>
      <c r="J36" s="361">
        <f t="shared" si="2"/>
        <v>0</v>
      </c>
      <c r="K36" s="362">
        <f t="shared" si="0"/>
        <v>0</v>
      </c>
      <c r="L36" s="162"/>
    </row>
    <row r="37" spans="2:12" ht="30" customHeight="1" x14ac:dyDescent="0.3">
      <c r="B37" s="42" t="str">
        <f t="shared" si="3"/>
        <v>LAMan</v>
      </c>
      <c r="C37" s="42">
        <f>IF(ISTEXT(D37),MAX($C$4:$C36)+1,"")</f>
        <v>31</v>
      </c>
      <c r="D37" s="213" t="s">
        <v>11</v>
      </c>
      <c r="E37" s="211" t="s">
        <v>2158</v>
      </c>
      <c r="F37" s="363" t="s">
        <v>43</v>
      </c>
      <c r="G37" s="358"/>
      <c r="H37" s="399"/>
      <c r="I37" s="360">
        <f t="shared" si="1"/>
        <v>1</v>
      </c>
      <c r="J37" s="361">
        <f t="shared" si="2"/>
        <v>0</v>
      </c>
      <c r="K37" s="362">
        <f t="shared" si="0"/>
        <v>0</v>
      </c>
      <c r="L37" s="162"/>
    </row>
    <row r="38" spans="2:12" ht="30" customHeight="1" x14ac:dyDescent="0.3">
      <c r="B38" s="42" t="str">
        <f t="shared" si="3"/>
        <v>LAMan</v>
      </c>
      <c r="C38" s="42">
        <f>IF(ISTEXT(D38),MAX($C$4:$C37)+1,"")</f>
        <v>32</v>
      </c>
      <c r="D38" s="213" t="s">
        <v>11</v>
      </c>
      <c r="E38" s="211" t="s">
        <v>2159</v>
      </c>
      <c r="F38" s="363" t="s">
        <v>43</v>
      </c>
      <c r="G38" s="358"/>
      <c r="H38" s="399"/>
      <c r="I38" s="360">
        <f t="shared" si="1"/>
        <v>1</v>
      </c>
      <c r="J38" s="361">
        <f t="shared" si="2"/>
        <v>0</v>
      </c>
      <c r="K38" s="362">
        <f t="shared" si="0"/>
        <v>0</v>
      </c>
      <c r="L38" s="162"/>
    </row>
    <row r="39" spans="2:12" ht="30" customHeight="1" x14ac:dyDescent="0.3">
      <c r="B39" s="42" t="str">
        <f t="shared" si="3"/>
        <v>LAMan</v>
      </c>
      <c r="C39" s="42">
        <f>IF(ISTEXT(D39),MAX($C$4:$C38)+1,"")</f>
        <v>33</v>
      </c>
      <c r="D39" s="213" t="s">
        <v>11</v>
      </c>
      <c r="E39" s="211" t="s">
        <v>2180</v>
      </c>
      <c r="F39" s="363" t="s">
        <v>43</v>
      </c>
      <c r="G39" s="358"/>
      <c r="H39" s="399"/>
      <c r="I39" s="360">
        <f t="shared" si="1"/>
        <v>1</v>
      </c>
      <c r="J39" s="361">
        <f t="shared" si="2"/>
        <v>0</v>
      </c>
      <c r="K39" s="362">
        <f t="shared" si="0"/>
        <v>0</v>
      </c>
      <c r="L39" s="162"/>
    </row>
    <row r="40" spans="2:12" ht="30" customHeight="1" x14ac:dyDescent="0.3">
      <c r="B40" s="42" t="str">
        <f t="shared" si="3"/>
        <v>LAMan</v>
      </c>
      <c r="C40" s="42">
        <f>IF(ISTEXT(D40),MAX($C$4:$C39)+1,"")</f>
        <v>34</v>
      </c>
      <c r="D40" s="213" t="s">
        <v>11</v>
      </c>
      <c r="E40" s="211" t="s">
        <v>2181</v>
      </c>
      <c r="F40" s="363" t="s">
        <v>43</v>
      </c>
      <c r="G40" s="358"/>
      <c r="H40" s="399"/>
      <c r="I40" s="360">
        <f t="shared" si="1"/>
        <v>1</v>
      </c>
      <c r="J40" s="361">
        <f t="shared" si="2"/>
        <v>0</v>
      </c>
      <c r="K40" s="362">
        <f t="shared" si="0"/>
        <v>0</v>
      </c>
      <c r="L40" s="162"/>
    </row>
    <row r="41" spans="2:12" ht="30" customHeight="1" x14ac:dyDescent="0.3">
      <c r="B41" s="42" t="str">
        <f t="shared" si="3"/>
        <v>LAMan</v>
      </c>
      <c r="C41" s="42">
        <f>IF(ISTEXT(D41),MAX($C$4:$C40)+1,"")</f>
        <v>35</v>
      </c>
      <c r="D41" s="213" t="s">
        <v>11</v>
      </c>
      <c r="E41" s="211" t="s">
        <v>2182</v>
      </c>
      <c r="F41" s="363" t="s">
        <v>43</v>
      </c>
      <c r="G41" s="394"/>
      <c r="H41" s="395"/>
      <c r="I41" s="426">
        <f t="shared" si="1"/>
        <v>1</v>
      </c>
      <c r="J41" s="427">
        <f t="shared" si="2"/>
        <v>0</v>
      </c>
      <c r="K41" s="362">
        <f t="shared" si="0"/>
        <v>0</v>
      </c>
      <c r="L41" s="162"/>
    </row>
    <row r="42" spans="2:12" ht="30" customHeight="1" x14ac:dyDescent="0.3">
      <c r="B42" s="42" t="str">
        <f t="shared" si="3"/>
        <v>LAMan</v>
      </c>
      <c r="C42" s="42">
        <f>IF(ISTEXT(D42),MAX($C$4:$C41)+1,"")</f>
        <v>36</v>
      </c>
      <c r="D42" s="213" t="s">
        <v>11</v>
      </c>
      <c r="E42" s="211" t="s">
        <v>2183</v>
      </c>
      <c r="F42" s="363" t="s">
        <v>43</v>
      </c>
      <c r="G42" s="358"/>
      <c r="H42" s="399"/>
      <c r="I42" s="360">
        <f t="shared" si="1"/>
        <v>1</v>
      </c>
      <c r="J42" s="361">
        <f t="shared" si="2"/>
        <v>0</v>
      </c>
      <c r="K42" s="362">
        <f t="shared" si="0"/>
        <v>0</v>
      </c>
      <c r="L42" s="162"/>
    </row>
    <row r="43" spans="2:12" ht="30" customHeight="1" x14ac:dyDescent="0.3">
      <c r="B43" s="42" t="str">
        <f t="shared" si="3"/>
        <v>LAMan</v>
      </c>
      <c r="C43" s="42">
        <f>IF(ISTEXT(D43),MAX($C$4:$C42)+1,"")</f>
        <v>37</v>
      </c>
      <c r="D43" s="213" t="s">
        <v>11</v>
      </c>
      <c r="E43" s="211" t="s">
        <v>2184</v>
      </c>
      <c r="F43" s="363" t="s">
        <v>43</v>
      </c>
      <c r="G43" s="358"/>
      <c r="H43" s="399"/>
      <c r="I43" s="360">
        <f t="shared" si="1"/>
        <v>1</v>
      </c>
      <c r="J43" s="361">
        <f t="shared" si="2"/>
        <v>0</v>
      </c>
      <c r="K43" s="362">
        <f t="shared" si="0"/>
        <v>0</v>
      </c>
      <c r="L43" s="162"/>
    </row>
    <row r="44" spans="2:12" ht="30" customHeight="1" x14ac:dyDescent="0.3">
      <c r="B44" s="42" t="str">
        <f t="shared" si="3"/>
        <v>LAMan</v>
      </c>
      <c r="C44" s="42">
        <f>IF(ISTEXT(D44),MAX($C$4:$C43)+1,"")</f>
        <v>38</v>
      </c>
      <c r="D44" s="213" t="s">
        <v>11</v>
      </c>
      <c r="E44" s="211" t="s">
        <v>2185</v>
      </c>
      <c r="F44" s="363" t="s">
        <v>43</v>
      </c>
      <c r="G44" s="358"/>
      <c r="H44" s="399"/>
      <c r="I44" s="360">
        <f t="shared" si="1"/>
        <v>1</v>
      </c>
      <c r="J44" s="361">
        <f t="shared" si="2"/>
        <v>0</v>
      </c>
      <c r="K44" s="362">
        <f t="shared" si="0"/>
        <v>0</v>
      </c>
      <c r="L44" s="162"/>
    </row>
    <row r="45" spans="2:12" ht="30" customHeight="1" x14ac:dyDescent="0.3">
      <c r="B45" s="42" t="str">
        <f t="shared" si="3"/>
        <v>LAMan</v>
      </c>
      <c r="C45" s="42">
        <f>IF(ISTEXT(D45),MAX($C$4:$C44)+1,"")</f>
        <v>39</v>
      </c>
      <c r="D45" s="213" t="s">
        <v>11</v>
      </c>
      <c r="E45" s="211" t="s">
        <v>2186</v>
      </c>
      <c r="F45" s="363" t="s">
        <v>43</v>
      </c>
      <c r="G45" s="358"/>
      <c r="H45" s="399"/>
      <c r="I45" s="360">
        <f t="shared" si="1"/>
        <v>1</v>
      </c>
      <c r="J45" s="361">
        <f t="shared" si="2"/>
        <v>0</v>
      </c>
      <c r="K45" s="362">
        <f t="shared" si="0"/>
        <v>0</v>
      </c>
      <c r="L45" s="162"/>
    </row>
    <row r="46" spans="2:12" ht="30" customHeight="1" x14ac:dyDescent="0.3">
      <c r="B46" s="42" t="str">
        <f t="shared" si="3"/>
        <v>LAMan</v>
      </c>
      <c r="C46" s="42">
        <f>IF(ISTEXT(D46),MAX($C$4:$C45)+1,"")</f>
        <v>40</v>
      </c>
      <c r="D46" s="213" t="s">
        <v>11</v>
      </c>
      <c r="E46" s="211" t="s">
        <v>2187</v>
      </c>
      <c r="F46" s="363" t="s">
        <v>43</v>
      </c>
      <c r="G46" s="358"/>
      <c r="H46" s="399"/>
      <c r="I46" s="360">
        <f t="shared" si="1"/>
        <v>1</v>
      </c>
      <c r="J46" s="361">
        <f t="shared" si="2"/>
        <v>0</v>
      </c>
      <c r="K46" s="362">
        <f t="shared" si="0"/>
        <v>0</v>
      </c>
      <c r="L46" s="162"/>
    </row>
    <row r="47" spans="2:12" ht="30" customHeight="1" x14ac:dyDescent="0.3">
      <c r="B47" s="42" t="str">
        <f t="shared" si="3"/>
        <v>LAMan</v>
      </c>
      <c r="C47" s="42">
        <f>IF(ISTEXT(D47),MAX($C$4:$C46)+1,"")</f>
        <v>41</v>
      </c>
      <c r="D47" s="213" t="s">
        <v>11</v>
      </c>
      <c r="E47" s="211" t="s">
        <v>2188</v>
      </c>
      <c r="F47" s="363" t="s">
        <v>43</v>
      </c>
      <c r="G47" s="358"/>
      <c r="H47" s="399"/>
      <c r="I47" s="360">
        <f t="shared" si="1"/>
        <v>1</v>
      </c>
      <c r="J47" s="361">
        <f t="shared" si="2"/>
        <v>0</v>
      </c>
      <c r="K47" s="362">
        <f t="shared" si="0"/>
        <v>0</v>
      </c>
      <c r="L47" s="162"/>
    </row>
    <row r="48" spans="2:12" ht="30" customHeight="1" x14ac:dyDescent="0.3">
      <c r="B48" s="42" t="str">
        <f t="shared" si="3"/>
        <v>LAMan</v>
      </c>
      <c r="C48" s="42">
        <f>IF(ISTEXT(D48),MAX($C$4:$C47)+1,"")</f>
        <v>42</v>
      </c>
      <c r="D48" s="213" t="s">
        <v>11</v>
      </c>
      <c r="E48" s="211" t="s">
        <v>2189</v>
      </c>
      <c r="F48" s="363" t="s">
        <v>43</v>
      </c>
      <c r="G48" s="358"/>
      <c r="H48" s="399"/>
      <c r="I48" s="360">
        <f t="shared" si="1"/>
        <v>1</v>
      </c>
      <c r="J48" s="361">
        <f t="shared" si="2"/>
        <v>0</v>
      </c>
      <c r="K48" s="362">
        <f t="shared" si="0"/>
        <v>0</v>
      </c>
      <c r="L48" s="162"/>
    </row>
    <row r="49" spans="2:12" ht="30" customHeight="1" x14ac:dyDescent="0.3">
      <c r="B49" s="42" t="str">
        <f t="shared" si="3"/>
        <v>LAMan</v>
      </c>
      <c r="C49" s="42">
        <f>IF(ISTEXT(D49),MAX($C$4:$C48)+1,"")</f>
        <v>43</v>
      </c>
      <c r="D49" s="213" t="s">
        <v>11</v>
      </c>
      <c r="E49" s="211" t="s">
        <v>2190</v>
      </c>
      <c r="F49" s="363" t="s">
        <v>43</v>
      </c>
      <c r="G49" s="358"/>
      <c r="H49" s="399"/>
      <c r="I49" s="360">
        <f t="shared" si="1"/>
        <v>1</v>
      </c>
      <c r="J49" s="361">
        <f t="shared" si="2"/>
        <v>0</v>
      </c>
      <c r="K49" s="362">
        <f t="shared" si="0"/>
        <v>0</v>
      </c>
      <c r="L49" s="162"/>
    </row>
    <row r="50" spans="2:12" ht="30" customHeight="1" x14ac:dyDescent="0.3">
      <c r="B50" s="42" t="str">
        <f t="shared" si="3"/>
        <v>LAMan</v>
      </c>
      <c r="C50" s="42">
        <f>IF(ISTEXT(D50),MAX($C$4:$C49)+1,"")</f>
        <v>44</v>
      </c>
      <c r="D50" s="213" t="s">
        <v>11</v>
      </c>
      <c r="E50" s="215" t="s">
        <v>2166</v>
      </c>
      <c r="F50" s="363" t="s">
        <v>43</v>
      </c>
      <c r="G50" s="358"/>
      <c r="H50" s="399"/>
      <c r="I50" s="360">
        <f t="shared" si="1"/>
        <v>1</v>
      </c>
      <c r="J50" s="361">
        <f t="shared" si="2"/>
        <v>0</v>
      </c>
      <c r="K50" s="362">
        <f t="shared" si="0"/>
        <v>0</v>
      </c>
      <c r="L50" s="162"/>
    </row>
    <row r="51" spans="2:12" ht="14.7" customHeight="1" x14ac:dyDescent="0.3">
      <c r="B51" s="43" t="s">
        <v>2191</v>
      </c>
      <c r="C51" s="35"/>
      <c r="D51" s="2"/>
      <c r="E51" s="38"/>
      <c r="F51" s="86"/>
      <c r="G51" s="28"/>
      <c r="H51" s="28"/>
      <c r="I51" s="28"/>
      <c r="J51" s="28"/>
      <c r="K51" s="28"/>
      <c r="L51" s="28"/>
    </row>
    <row r="52" spans="2:12" ht="30" customHeight="1" x14ac:dyDescent="0.3">
      <c r="B52" s="42" t="str">
        <f t="shared" si="3"/>
        <v>LAMan</v>
      </c>
      <c r="C52" s="42">
        <f>IF(ISTEXT(D52),MAX($C$4:$C50)+1,"")</f>
        <v>45</v>
      </c>
      <c r="D52" s="213" t="s">
        <v>10</v>
      </c>
      <c r="E52" s="216" t="s">
        <v>2192</v>
      </c>
      <c r="F52" s="363" t="s">
        <v>43</v>
      </c>
      <c r="G52" s="358"/>
      <c r="H52" s="399"/>
      <c r="I52" s="360">
        <f t="shared" si="1"/>
        <v>2</v>
      </c>
      <c r="J52" s="361">
        <f t="shared" si="2"/>
        <v>0</v>
      </c>
      <c r="K52" s="362">
        <f t="shared" si="0"/>
        <v>0</v>
      </c>
      <c r="L52" s="162"/>
    </row>
    <row r="53" spans="2:12" ht="30" customHeight="1" x14ac:dyDescent="0.3">
      <c r="B53" s="42" t="str">
        <f t="shared" si="3"/>
        <v>LAMan</v>
      </c>
      <c r="C53" s="42">
        <f>IF(ISTEXT(D53),MAX($C$4:$C52)+1,"")</f>
        <v>46</v>
      </c>
      <c r="D53" s="213" t="s">
        <v>10</v>
      </c>
      <c r="E53" s="40" t="s">
        <v>2193</v>
      </c>
      <c r="F53" s="363" t="s">
        <v>43</v>
      </c>
      <c r="G53" s="358"/>
      <c r="H53" s="399"/>
      <c r="I53" s="360">
        <f t="shared" si="1"/>
        <v>2</v>
      </c>
      <c r="J53" s="361">
        <f t="shared" si="2"/>
        <v>0</v>
      </c>
      <c r="K53" s="362">
        <f t="shared" si="0"/>
        <v>0</v>
      </c>
      <c r="L53" s="162"/>
    </row>
    <row r="54" spans="2:12" ht="30" customHeight="1" x14ac:dyDescent="0.3">
      <c r="B54" s="35" t="str">
        <f>IF(C54="","",$B$4)</f>
        <v/>
      </c>
      <c r="C54" s="35" t="str">
        <f>IF(ISTEXT(D54),MAX($C$6:$C53)+1,"")</f>
        <v/>
      </c>
      <c r="D54" s="2"/>
      <c r="E54" s="38" t="s">
        <v>2194</v>
      </c>
      <c r="F54" s="86"/>
      <c r="G54" s="28"/>
      <c r="H54" s="28"/>
      <c r="I54" s="28"/>
      <c r="J54" s="28"/>
      <c r="K54" s="28"/>
      <c r="L54" s="28"/>
    </row>
    <row r="55" spans="2:12" ht="30" customHeight="1" x14ac:dyDescent="0.3">
      <c r="B55" s="42" t="str">
        <f t="shared" si="3"/>
        <v>LAMan</v>
      </c>
      <c r="C55" s="42">
        <f>IF(ISTEXT(D55),MAX($C$4:$C53)+1,"")</f>
        <v>47</v>
      </c>
      <c r="D55" s="213" t="s">
        <v>10</v>
      </c>
      <c r="E55" s="39" t="s">
        <v>2195</v>
      </c>
      <c r="F55" s="363" t="s">
        <v>43</v>
      </c>
      <c r="G55" s="358"/>
      <c r="H55" s="399"/>
      <c r="I55" s="360">
        <f t="shared" si="1"/>
        <v>2</v>
      </c>
      <c r="J55" s="361">
        <f t="shared" si="2"/>
        <v>0</v>
      </c>
      <c r="K55" s="362">
        <f t="shared" si="0"/>
        <v>0</v>
      </c>
      <c r="L55" s="162"/>
    </row>
    <row r="56" spans="2:12" ht="30" customHeight="1" x14ac:dyDescent="0.3">
      <c r="B56" s="42" t="str">
        <f t="shared" si="3"/>
        <v>LAMan</v>
      </c>
      <c r="C56" s="42">
        <f>IF(ISTEXT(D56),MAX($C$4:$C55)+1,"")</f>
        <v>48</v>
      </c>
      <c r="D56" s="213" t="s">
        <v>10</v>
      </c>
      <c r="E56" s="39" t="s">
        <v>2155</v>
      </c>
      <c r="F56" s="363" t="s">
        <v>43</v>
      </c>
      <c r="G56" s="358"/>
      <c r="H56" s="399"/>
      <c r="I56" s="360">
        <f t="shared" si="1"/>
        <v>2</v>
      </c>
      <c r="J56" s="361">
        <f t="shared" si="2"/>
        <v>0</v>
      </c>
      <c r="K56" s="362">
        <f t="shared" si="0"/>
        <v>0</v>
      </c>
      <c r="L56" s="162"/>
    </row>
    <row r="57" spans="2:12" ht="30" customHeight="1" x14ac:dyDescent="0.3">
      <c r="B57" s="42" t="str">
        <f t="shared" si="3"/>
        <v>LAMan</v>
      </c>
      <c r="C57" s="42">
        <f>IF(ISTEXT(D57),MAX($C$4:$C56)+1,"")</f>
        <v>49</v>
      </c>
      <c r="D57" s="213" t="s">
        <v>10</v>
      </c>
      <c r="E57" s="39" t="s">
        <v>2196</v>
      </c>
      <c r="F57" s="363" t="s">
        <v>43</v>
      </c>
      <c r="G57" s="358"/>
      <c r="H57" s="399"/>
      <c r="I57" s="360">
        <f t="shared" si="1"/>
        <v>2</v>
      </c>
      <c r="J57" s="361">
        <f t="shared" si="2"/>
        <v>0</v>
      </c>
      <c r="K57" s="362">
        <f t="shared" si="0"/>
        <v>0</v>
      </c>
      <c r="L57" s="162"/>
    </row>
    <row r="58" spans="2:12" ht="30" customHeight="1" x14ac:dyDescent="0.3">
      <c r="B58" s="42" t="str">
        <f t="shared" si="3"/>
        <v>LAMan</v>
      </c>
      <c r="C58" s="42">
        <f>IF(ISTEXT(D58),MAX($C$4:$C57)+1,"")</f>
        <v>50</v>
      </c>
      <c r="D58" s="213" t="s">
        <v>10</v>
      </c>
      <c r="E58" s="39" t="s">
        <v>2157</v>
      </c>
      <c r="F58" s="363" t="s">
        <v>43</v>
      </c>
      <c r="G58" s="358"/>
      <c r="H58" s="399"/>
      <c r="I58" s="360">
        <f t="shared" si="1"/>
        <v>2</v>
      </c>
      <c r="J58" s="361">
        <f t="shared" si="2"/>
        <v>0</v>
      </c>
      <c r="K58" s="362">
        <f t="shared" si="0"/>
        <v>0</v>
      </c>
      <c r="L58" s="162"/>
    </row>
    <row r="59" spans="2:12" ht="30" customHeight="1" x14ac:dyDescent="0.3">
      <c r="B59" s="42" t="str">
        <f t="shared" si="3"/>
        <v>LAMan</v>
      </c>
      <c r="C59" s="42">
        <f>IF(ISTEXT(D59),MAX($C$4:$C58)+1,"")</f>
        <v>51</v>
      </c>
      <c r="D59" s="213" t="s">
        <v>10</v>
      </c>
      <c r="E59" s="39" t="s">
        <v>2197</v>
      </c>
      <c r="F59" s="363" t="s">
        <v>43</v>
      </c>
      <c r="G59" s="358"/>
      <c r="H59" s="399"/>
      <c r="I59" s="360">
        <f t="shared" si="1"/>
        <v>2</v>
      </c>
      <c r="J59" s="361">
        <f t="shared" si="2"/>
        <v>0</v>
      </c>
      <c r="K59" s="362">
        <f t="shared" si="0"/>
        <v>0</v>
      </c>
      <c r="L59" s="162"/>
    </row>
    <row r="60" spans="2:12" ht="30" customHeight="1" x14ac:dyDescent="0.3">
      <c r="B60" s="42" t="str">
        <f t="shared" si="3"/>
        <v>LAMan</v>
      </c>
      <c r="C60" s="42">
        <f>IF(ISTEXT(D60),MAX($C$4:$C59)+1,"")</f>
        <v>52</v>
      </c>
      <c r="D60" s="213" t="s">
        <v>10</v>
      </c>
      <c r="E60" s="39" t="s">
        <v>2198</v>
      </c>
      <c r="F60" s="363" t="s">
        <v>43</v>
      </c>
      <c r="G60" s="358"/>
      <c r="H60" s="399"/>
      <c r="I60" s="360">
        <f t="shared" si="1"/>
        <v>2</v>
      </c>
      <c r="J60" s="361">
        <f t="shared" si="2"/>
        <v>0</v>
      </c>
      <c r="K60" s="362">
        <f t="shared" si="0"/>
        <v>0</v>
      </c>
      <c r="L60" s="162"/>
    </row>
    <row r="61" spans="2:12" ht="30" customHeight="1" x14ac:dyDescent="0.3">
      <c r="B61" s="42" t="str">
        <f t="shared" si="3"/>
        <v>LAMan</v>
      </c>
      <c r="C61" s="42">
        <f>IF(ISTEXT(D61),MAX($C$4:$C60)+1,"")</f>
        <v>53</v>
      </c>
      <c r="D61" s="213" t="s">
        <v>10</v>
      </c>
      <c r="E61" s="39" t="s">
        <v>2199</v>
      </c>
      <c r="F61" s="363" t="s">
        <v>43</v>
      </c>
      <c r="G61" s="358"/>
      <c r="H61" s="399"/>
      <c r="I61" s="360">
        <f t="shared" si="1"/>
        <v>2</v>
      </c>
      <c r="J61" s="361">
        <f t="shared" si="2"/>
        <v>0</v>
      </c>
      <c r="K61" s="362">
        <f t="shared" si="0"/>
        <v>0</v>
      </c>
      <c r="L61" s="162"/>
    </row>
    <row r="62" spans="2:12" ht="30" customHeight="1" x14ac:dyDescent="0.3">
      <c r="B62" s="42" t="str">
        <f t="shared" si="3"/>
        <v>LAMan</v>
      </c>
      <c r="C62" s="42">
        <f>IF(ISTEXT(D62),MAX($C$4:$C61)+1,"")</f>
        <v>54</v>
      </c>
      <c r="D62" s="213" t="s">
        <v>10</v>
      </c>
      <c r="E62" s="39" t="s">
        <v>2200</v>
      </c>
      <c r="F62" s="363" t="s">
        <v>43</v>
      </c>
      <c r="G62" s="358"/>
      <c r="H62" s="399"/>
      <c r="I62" s="360">
        <f t="shared" si="1"/>
        <v>2</v>
      </c>
      <c r="J62" s="361">
        <f t="shared" si="2"/>
        <v>0</v>
      </c>
      <c r="K62" s="362">
        <f t="shared" si="0"/>
        <v>0</v>
      </c>
      <c r="L62" s="162"/>
    </row>
    <row r="63" spans="2:12" ht="30" customHeight="1" x14ac:dyDescent="0.3">
      <c r="B63" s="35" t="str">
        <f t="shared" si="3"/>
        <v/>
      </c>
      <c r="C63" s="35" t="str">
        <f>IF(ISTEXT(D63),MAX($C$6:$C62)+1,"")</f>
        <v/>
      </c>
      <c r="D63" s="2"/>
      <c r="E63" s="38" t="s">
        <v>2201</v>
      </c>
      <c r="F63" s="86"/>
      <c r="G63" s="28"/>
      <c r="H63" s="28"/>
      <c r="I63" s="28"/>
      <c r="J63" s="28"/>
      <c r="K63" s="28"/>
      <c r="L63" s="28"/>
    </row>
    <row r="64" spans="2:12" ht="30" customHeight="1" x14ac:dyDescent="0.3">
      <c r="B64" s="42" t="str">
        <f t="shared" si="3"/>
        <v>LAMan</v>
      </c>
      <c r="C64" s="42">
        <f>IF(ISTEXT(D64),MAX($C$4:$C62)+1,"")</f>
        <v>55</v>
      </c>
      <c r="D64" s="213" t="s">
        <v>10</v>
      </c>
      <c r="E64" s="39" t="s">
        <v>2202</v>
      </c>
      <c r="F64" s="363" t="s">
        <v>43</v>
      </c>
      <c r="G64" s="358"/>
      <c r="H64" s="399"/>
      <c r="I64" s="360">
        <f t="shared" si="1"/>
        <v>2</v>
      </c>
      <c r="J64" s="361">
        <f t="shared" si="2"/>
        <v>0</v>
      </c>
      <c r="K64" s="362">
        <f t="shared" si="0"/>
        <v>0</v>
      </c>
      <c r="L64" s="162"/>
    </row>
    <row r="65" spans="2:12" ht="30" customHeight="1" x14ac:dyDescent="0.3">
      <c r="B65" s="42" t="str">
        <f t="shared" si="3"/>
        <v>LAMan</v>
      </c>
      <c r="C65" s="42">
        <f>IF(ISTEXT(D65),MAX($C$4:$C64)+1,"")</f>
        <v>56</v>
      </c>
      <c r="D65" s="213" t="s">
        <v>10</v>
      </c>
      <c r="E65" s="39" t="s">
        <v>2203</v>
      </c>
      <c r="F65" s="363" t="s">
        <v>43</v>
      </c>
      <c r="G65" s="358"/>
      <c r="H65" s="399"/>
      <c r="I65" s="360">
        <f t="shared" si="1"/>
        <v>2</v>
      </c>
      <c r="J65" s="361">
        <f t="shared" si="2"/>
        <v>0</v>
      </c>
      <c r="K65" s="362">
        <f t="shared" si="0"/>
        <v>0</v>
      </c>
      <c r="L65" s="162"/>
    </row>
    <row r="66" spans="2:12" ht="30" customHeight="1" x14ac:dyDescent="0.3">
      <c r="B66" s="42" t="str">
        <f t="shared" si="3"/>
        <v>LAMan</v>
      </c>
      <c r="C66" s="42">
        <f>IF(ISTEXT(D66),MAX($C$4:$C65)+1,"")</f>
        <v>57</v>
      </c>
      <c r="D66" s="213" t="s">
        <v>10</v>
      </c>
      <c r="E66" s="39" t="s">
        <v>2204</v>
      </c>
      <c r="F66" s="363" t="s">
        <v>43</v>
      </c>
      <c r="G66" s="358"/>
      <c r="H66" s="399"/>
      <c r="I66" s="360">
        <f t="shared" si="1"/>
        <v>2</v>
      </c>
      <c r="J66" s="361">
        <f t="shared" si="2"/>
        <v>0</v>
      </c>
      <c r="K66" s="362">
        <f t="shared" si="0"/>
        <v>0</v>
      </c>
      <c r="L66" s="162"/>
    </row>
    <row r="67" spans="2:12" ht="30" customHeight="1" x14ac:dyDescent="0.3">
      <c r="B67" s="42" t="str">
        <f t="shared" si="3"/>
        <v>LAMan</v>
      </c>
      <c r="C67" s="42">
        <f>IF(ISTEXT(D67),MAX($C$4:$C66)+1,"")</f>
        <v>58</v>
      </c>
      <c r="D67" s="213" t="s">
        <v>10</v>
      </c>
      <c r="E67" s="39" t="s">
        <v>2205</v>
      </c>
      <c r="F67" s="363" t="s">
        <v>43</v>
      </c>
      <c r="G67" s="358"/>
      <c r="H67" s="399"/>
      <c r="I67" s="360">
        <f t="shared" si="1"/>
        <v>2</v>
      </c>
      <c r="J67" s="361">
        <f t="shared" si="2"/>
        <v>0</v>
      </c>
      <c r="K67" s="362">
        <f t="shared" si="0"/>
        <v>0</v>
      </c>
      <c r="L67" s="162"/>
    </row>
    <row r="68" spans="2:12" ht="30" customHeight="1" x14ac:dyDescent="0.3">
      <c r="B68" s="42" t="str">
        <f t="shared" si="3"/>
        <v>LAMan</v>
      </c>
      <c r="C68" s="42">
        <f>IF(ISTEXT(D68),MAX($C$4:$C67)+1,"")</f>
        <v>59</v>
      </c>
      <c r="D68" s="213" t="s">
        <v>10</v>
      </c>
      <c r="E68" s="39" t="s">
        <v>2206</v>
      </c>
      <c r="F68" s="363" t="s">
        <v>43</v>
      </c>
      <c r="G68" s="358"/>
      <c r="H68" s="399"/>
      <c r="I68" s="360">
        <f t="shared" si="1"/>
        <v>2</v>
      </c>
      <c r="J68" s="361">
        <f t="shared" si="2"/>
        <v>0</v>
      </c>
      <c r="K68" s="362">
        <f t="shared" si="0"/>
        <v>0</v>
      </c>
      <c r="L68" s="162"/>
    </row>
    <row r="69" spans="2:12" ht="30" customHeight="1" x14ac:dyDescent="0.3">
      <c r="B69" s="42" t="str">
        <f t="shared" si="3"/>
        <v>LAMan</v>
      </c>
      <c r="C69" s="42">
        <f>IF(ISTEXT(D69),MAX($C$4:$C68)+1,"")</f>
        <v>60</v>
      </c>
      <c r="D69" s="213" t="s">
        <v>10</v>
      </c>
      <c r="E69" s="39" t="s">
        <v>2207</v>
      </c>
      <c r="F69" s="363" t="s">
        <v>43</v>
      </c>
      <c r="G69" s="358"/>
      <c r="H69" s="399"/>
      <c r="I69" s="360">
        <f t="shared" si="1"/>
        <v>2</v>
      </c>
      <c r="J69" s="361">
        <f t="shared" si="2"/>
        <v>0</v>
      </c>
      <c r="K69" s="362">
        <f t="shared" ref="K69:K132" si="4">I69*J69</f>
        <v>0</v>
      </c>
      <c r="L69" s="162"/>
    </row>
    <row r="70" spans="2:12" ht="30" customHeight="1" x14ac:dyDescent="0.3">
      <c r="B70" s="42" t="str">
        <f t="shared" si="3"/>
        <v>LAMan</v>
      </c>
      <c r="C70" s="42">
        <f>IF(ISTEXT(D70),MAX($C$4:$C69)+1,"")</f>
        <v>61</v>
      </c>
      <c r="D70" s="213" t="s">
        <v>10</v>
      </c>
      <c r="E70" s="39" t="s">
        <v>2208</v>
      </c>
      <c r="F70" s="363" t="s">
        <v>43</v>
      </c>
      <c r="G70" s="358"/>
      <c r="H70" s="399"/>
      <c r="I70" s="360">
        <f t="shared" si="1"/>
        <v>2</v>
      </c>
      <c r="J70" s="361">
        <f t="shared" si="2"/>
        <v>0</v>
      </c>
      <c r="K70" s="362">
        <f t="shared" si="4"/>
        <v>0</v>
      </c>
      <c r="L70" s="162"/>
    </row>
    <row r="71" spans="2:12" ht="30" customHeight="1" x14ac:dyDescent="0.3">
      <c r="B71" s="42" t="str">
        <f t="shared" si="3"/>
        <v>LAMan</v>
      </c>
      <c r="C71" s="42">
        <f>IF(ISTEXT(D71),MAX($C$4:$C70)+1,"")</f>
        <v>62</v>
      </c>
      <c r="D71" s="213" t="s">
        <v>10</v>
      </c>
      <c r="E71" s="39" t="s">
        <v>287</v>
      </c>
      <c r="F71" s="363" t="s">
        <v>43</v>
      </c>
      <c r="G71" s="358"/>
      <c r="H71" s="399"/>
      <c r="I71" s="360">
        <f t="shared" si="1"/>
        <v>2</v>
      </c>
      <c r="J71" s="361">
        <f t="shared" si="2"/>
        <v>0</v>
      </c>
      <c r="K71" s="362">
        <f t="shared" si="4"/>
        <v>0</v>
      </c>
      <c r="L71" s="162"/>
    </row>
    <row r="72" spans="2:12" ht="30" customHeight="1" x14ac:dyDescent="0.3">
      <c r="B72" s="42" t="str">
        <f t="shared" si="3"/>
        <v>LAMan</v>
      </c>
      <c r="C72" s="42">
        <f>IF(ISTEXT(D72),MAX($C$4:$C71)+1,"")</f>
        <v>63</v>
      </c>
      <c r="D72" s="213" t="s">
        <v>10</v>
      </c>
      <c r="E72" s="39" t="s">
        <v>2209</v>
      </c>
      <c r="F72" s="363" t="s">
        <v>43</v>
      </c>
      <c r="G72" s="358"/>
      <c r="H72" s="399"/>
      <c r="I72" s="360">
        <f t="shared" si="1"/>
        <v>2</v>
      </c>
      <c r="J72" s="361">
        <f t="shared" si="2"/>
        <v>0</v>
      </c>
      <c r="K72" s="362">
        <f t="shared" si="4"/>
        <v>0</v>
      </c>
      <c r="L72" s="162"/>
    </row>
    <row r="73" spans="2:12" ht="30" customHeight="1" x14ac:dyDescent="0.3">
      <c r="B73" s="42" t="str">
        <f t="shared" si="3"/>
        <v>LAMan</v>
      </c>
      <c r="C73" s="42">
        <f>IF(ISTEXT(D73),MAX($C$4:$C72)+1,"")</f>
        <v>64</v>
      </c>
      <c r="D73" s="213" t="s">
        <v>10</v>
      </c>
      <c r="E73" s="39" t="s">
        <v>2210</v>
      </c>
      <c r="F73" s="363" t="s">
        <v>43</v>
      </c>
      <c r="G73" s="358"/>
      <c r="H73" s="399"/>
      <c r="I73" s="360">
        <f t="shared" si="1"/>
        <v>2</v>
      </c>
      <c r="J73" s="361">
        <f t="shared" si="2"/>
        <v>0</v>
      </c>
      <c r="K73" s="362">
        <f t="shared" si="4"/>
        <v>0</v>
      </c>
      <c r="L73" s="162"/>
    </row>
    <row r="74" spans="2:12" ht="30" customHeight="1" x14ac:dyDescent="0.3">
      <c r="B74" s="42" t="str">
        <f t="shared" ref="B74:B146" si="5">IF(C74="","",$B$4)</f>
        <v>LAMan</v>
      </c>
      <c r="C74" s="42">
        <f>IF(ISTEXT(D74),MAX($C$4:$C73)+1,"")</f>
        <v>65</v>
      </c>
      <c r="D74" s="213" t="s">
        <v>10</v>
      </c>
      <c r="E74" s="39" t="s">
        <v>1052</v>
      </c>
      <c r="F74" s="363" t="s">
        <v>43</v>
      </c>
      <c r="G74" s="358"/>
      <c r="H74" s="399"/>
      <c r="I74" s="360">
        <f t="shared" si="1"/>
        <v>2</v>
      </c>
      <c r="J74" s="361">
        <f t="shared" si="2"/>
        <v>0</v>
      </c>
      <c r="K74" s="362">
        <f t="shared" si="4"/>
        <v>0</v>
      </c>
      <c r="L74" s="162"/>
    </row>
    <row r="75" spans="2:12" ht="30" customHeight="1" x14ac:dyDescent="0.3">
      <c r="B75" s="42" t="str">
        <f t="shared" si="5"/>
        <v>LAMan</v>
      </c>
      <c r="C75" s="42">
        <f>IF(ISTEXT(D75),MAX($C$4:$C74)+1,"")</f>
        <v>66</v>
      </c>
      <c r="D75" s="213" t="s">
        <v>10</v>
      </c>
      <c r="E75" s="39" t="s">
        <v>1665</v>
      </c>
      <c r="F75" s="363" t="s">
        <v>43</v>
      </c>
      <c r="G75" s="358"/>
      <c r="H75" s="399"/>
      <c r="I75" s="360">
        <f t="shared" ref="I75:I145" si="6">VLOOKUP($D75,SpecData,2,FALSE)</f>
        <v>2</v>
      </c>
      <c r="J75" s="361">
        <f t="shared" ref="J75:J145" si="7">VLOOKUP($F75,AvailabilityData,2,FALSE)</f>
        <v>0</v>
      </c>
      <c r="K75" s="362">
        <f t="shared" si="4"/>
        <v>0</v>
      </c>
      <c r="L75" s="162"/>
    </row>
    <row r="76" spans="2:12" ht="30" customHeight="1" x14ac:dyDescent="0.3">
      <c r="B76" s="42" t="str">
        <f t="shared" si="5"/>
        <v>LAMan</v>
      </c>
      <c r="C76" s="42">
        <f>IF(ISTEXT(D76),MAX($C$4:$C75)+1,"")</f>
        <v>67</v>
      </c>
      <c r="D76" s="213" t="s">
        <v>10</v>
      </c>
      <c r="E76" s="39" t="s">
        <v>385</v>
      </c>
      <c r="F76" s="363" t="s">
        <v>43</v>
      </c>
      <c r="G76" s="358"/>
      <c r="H76" s="399"/>
      <c r="I76" s="360">
        <f t="shared" si="6"/>
        <v>2</v>
      </c>
      <c r="J76" s="361">
        <f t="shared" si="7"/>
        <v>0</v>
      </c>
      <c r="K76" s="362">
        <f t="shared" si="4"/>
        <v>0</v>
      </c>
      <c r="L76" s="162"/>
    </row>
    <row r="77" spans="2:12" ht="30" customHeight="1" x14ac:dyDescent="0.3">
      <c r="B77" s="42" t="str">
        <f t="shared" si="5"/>
        <v>LAMan</v>
      </c>
      <c r="C77" s="42">
        <f>IF(ISTEXT(D77),MAX($C$4:$C76)+1,"")</f>
        <v>68</v>
      </c>
      <c r="D77" s="213" t="s">
        <v>10</v>
      </c>
      <c r="E77" s="39" t="s">
        <v>2211</v>
      </c>
      <c r="F77" s="363" t="s">
        <v>43</v>
      </c>
      <c r="G77" s="358"/>
      <c r="H77" s="399"/>
      <c r="I77" s="360">
        <f t="shared" si="6"/>
        <v>2</v>
      </c>
      <c r="J77" s="361">
        <f t="shared" si="7"/>
        <v>0</v>
      </c>
      <c r="K77" s="362">
        <f t="shared" si="4"/>
        <v>0</v>
      </c>
      <c r="L77" s="162"/>
    </row>
    <row r="78" spans="2:12" ht="30" customHeight="1" x14ac:dyDescent="0.3">
      <c r="B78" s="42" t="str">
        <f t="shared" si="5"/>
        <v>LAMan</v>
      </c>
      <c r="C78" s="42">
        <f>IF(ISTEXT(D78),MAX($C$4:$C77)+1,"")</f>
        <v>69</v>
      </c>
      <c r="D78" s="213" t="s">
        <v>10</v>
      </c>
      <c r="E78" s="39" t="s">
        <v>2212</v>
      </c>
      <c r="F78" s="363" t="s">
        <v>43</v>
      </c>
      <c r="G78" s="358"/>
      <c r="H78" s="399"/>
      <c r="I78" s="360">
        <f t="shared" si="6"/>
        <v>2</v>
      </c>
      <c r="J78" s="361">
        <f t="shared" si="7"/>
        <v>0</v>
      </c>
      <c r="K78" s="362">
        <f t="shared" si="4"/>
        <v>0</v>
      </c>
      <c r="L78" s="162"/>
    </row>
    <row r="79" spans="2:12" ht="30" customHeight="1" x14ac:dyDescent="0.3">
      <c r="B79" s="42" t="str">
        <f t="shared" si="5"/>
        <v>LAMan</v>
      </c>
      <c r="C79" s="42">
        <f>IF(ISTEXT(D79),MAX($C$4:$C78)+1,"")</f>
        <v>70</v>
      </c>
      <c r="D79" s="213" t="s">
        <v>10</v>
      </c>
      <c r="E79" s="39" t="s">
        <v>2213</v>
      </c>
      <c r="F79" s="363" t="s">
        <v>43</v>
      </c>
      <c r="G79" s="358"/>
      <c r="H79" s="399"/>
      <c r="I79" s="360">
        <f t="shared" si="6"/>
        <v>2</v>
      </c>
      <c r="J79" s="361">
        <f t="shared" si="7"/>
        <v>0</v>
      </c>
      <c r="K79" s="362">
        <f t="shared" si="4"/>
        <v>0</v>
      </c>
      <c r="L79" s="162"/>
    </row>
    <row r="80" spans="2:12" ht="30" customHeight="1" x14ac:dyDescent="0.3">
      <c r="B80" s="42" t="str">
        <f t="shared" si="5"/>
        <v>LAMan</v>
      </c>
      <c r="C80" s="42">
        <f>IF(ISTEXT(D80),MAX($C$4:$C79)+1,"")</f>
        <v>71</v>
      </c>
      <c r="D80" s="213" t="s">
        <v>10</v>
      </c>
      <c r="E80" s="39" t="s">
        <v>2178</v>
      </c>
      <c r="F80" s="363" t="s">
        <v>43</v>
      </c>
      <c r="G80" s="358"/>
      <c r="H80" s="399"/>
      <c r="I80" s="360">
        <f t="shared" si="6"/>
        <v>2</v>
      </c>
      <c r="J80" s="361">
        <f t="shared" si="7"/>
        <v>0</v>
      </c>
      <c r="K80" s="362">
        <f t="shared" si="4"/>
        <v>0</v>
      </c>
      <c r="L80" s="162"/>
    </row>
    <row r="81" spans="2:12" ht="30" customHeight="1" x14ac:dyDescent="0.3">
      <c r="B81" s="42" t="str">
        <f t="shared" si="5"/>
        <v>LAMan</v>
      </c>
      <c r="C81" s="42">
        <f>IF(ISTEXT(D81),MAX($C$4:$C80)+1,"")</f>
        <v>72</v>
      </c>
      <c r="D81" s="213" t="s">
        <v>10</v>
      </c>
      <c r="E81" s="39" t="s">
        <v>2214</v>
      </c>
      <c r="F81" s="363" t="s">
        <v>43</v>
      </c>
      <c r="G81" s="358"/>
      <c r="H81" s="399"/>
      <c r="I81" s="360">
        <f t="shared" si="6"/>
        <v>2</v>
      </c>
      <c r="J81" s="361">
        <f t="shared" si="7"/>
        <v>0</v>
      </c>
      <c r="K81" s="362">
        <f t="shared" si="4"/>
        <v>0</v>
      </c>
      <c r="L81" s="162"/>
    </row>
    <row r="82" spans="2:12" ht="30" customHeight="1" x14ac:dyDescent="0.3">
      <c r="B82" s="42" t="str">
        <f t="shared" si="5"/>
        <v>LAMan</v>
      </c>
      <c r="C82" s="42">
        <f>IF(ISTEXT(D82),MAX($C$4:$C81)+1,"")</f>
        <v>73</v>
      </c>
      <c r="D82" s="213" t="s">
        <v>10</v>
      </c>
      <c r="E82" s="39" t="s">
        <v>2215</v>
      </c>
      <c r="F82" s="363" t="s">
        <v>43</v>
      </c>
      <c r="G82" s="358"/>
      <c r="H82" s="399"/>
      <c r="I82" s="360">
        <f t="shared" si="6"/>
        <v>2</v>
      </c>
      <c r="J82" s="361">
        <f t="shared" si="7"/>
        <v>0</v>
      </c>
      <c r="K82" s="362">
        <f t="shared" si="4"/>
        <v>0</v>
      </c>
      <c r="L82" s="162"/>
    </row>
    <row r="83" spans="2:12" ht="30" customHeight="1" x14ac:dyDescent="0.3">
      <c r="B83" s="42" t="str">
        <f t="shared" si="5"/>
        <v>LAMan</v>
      </c>
      <c r="C83" s="42">
        <f>IF(ISTEXT(D83),MAX($C$4:$C82)+1,"")</f>
        <v>74</v>
      </c>
      <c r="D83" s="213" t="s">
        <v>10</v>
      </c>
      <c r="E83" s="39" t="s">
        <v>2216</v>
      </c>
      <c r="F83" s="363" t="s">
        <v>43</v>
      </c>
      <c r="G83" s="358"/>
      <c r="H83" s="399"/>
      <c r="I83" s="360">
        <f t="shared" si="6"/>
        <v>2</v>
      </c>
      <c r="J83" s="361">
        <f t="shared" si="7"/>
        <v>0</v>
      </c>
      <c r="K83" s="362">
        <f t="shared" si="4"/>
        <v>0</v>
      </c>
      <c r="L83" s="162"/>
    </row>
    <row r="84" spans="2:12" ht="30" customHeight="1" x14ac:dyDescent="0.3">
      <c r="B84" s="42" t="str">
        <f t="shared" si="5"/>
        <v>LAMan</v>
      </c>
      <c r="C84" s="42">
        <f>IF(ISTEXT(D84),MAX($C$4:$C83)+1,"")</f>
        <v>75</v>
      </c>
      <c r="D84" s="213" t="s">
        <v>10</v>
      </c>
      <c r="E84" s="39" t="s">
        <v>2217</v>
      </c>
      <c r="F84" s="363" t="s">
        <v>43</v>
      </c>
      <c r="G84" s="358"/>
      <c r="H84" s="399"/>
      <c r="I84" s="360">
        <f t="shared" si="6"/>
        <v>2</v>
      </c>
      <c r="J84" s="361">
        <f t="shared" si="7"/>
        <v>0</v>
      </c>
      <c r="K84" s="362">
        <f t="shared" si="4"/>
        <v>0</v>
      </c>
      <c r="L84" s="162"/>
    </row>
    <row r="85" spans="2:12" ht="30" customHeight="1" x14ac:dyDescent="0.3">
      <c r="B85" s="42" t="str">
        <f t="shared" si="5"/>
        <v>LAMan</v>
      </c>
      <c r="C85" s="42">
        <f>IF(ISTEXT(D85),MAX($C$4:$C84)+1,"")</f>
        <v>76</v>
      </c>
      <c r="D85" s="213" t="s">
        <v>10</v>
      </c>
      <c r="E85" s="39" t="s">
        <v>2218</v>
      </c>
      <c r="F85" s="363" t="s">
        <v>43</v>
      </c>
      <c r="G85" s="358"/>
      <c r="H85" s="399"/>
      <c r="I85" s="360">
        <f t="shared" si="6"/>
        <v>2</v>
      </c>
      <c r="J85" s="361">
        <f t="shared" si="7"/>
        <v>0</v>
      </c>
      <c r="K85" s="362">
        <f t="shared" si="4"/>
        <v>0</v>
      </c>
      <c r="L85" s="162"/>
    </row>
    <row r="86" spans="2:12" ht="30" customHeight="1" x14ac:dyDescent="0.3">
      <c r="B86" s="42" t="str">
        <f t="shared" si="5"/>
        <v>LAMan</v>
      </c>
      <c r="C86" s="42">
        <f>IF(ISTEXT(D86),MAX($C$4:$C85)+1,"")</f>
        <v>77</v>
      </c>
      <c r="D86" s="213" t="s">
        <v>10</v>
      </c>
      <c r="E86" s="45" t="s">
        <v>2219</v>
      </c>
      <c r="F86" s="363" t="s">
        <v>43</v>
      </c>
      <c r="G86" s="358"/>
      <c r="H86" s="399"/>
      <c r="I86" s="360">
        <f t="shared" si="6"/>
        <v>2</v>
      </c>
      <c r="J86" s="361">
        <f t="shared" si="7"/>
        <v>0</v>
      </c>
      <c r="K86" s="362">
        <f t="shared" si="4"/>
        <v>0</v>
      </c>
      <c r="L86" s="162"/>
    </row>
    <row r="87" spans="2:12" ht="14.7" customHeight="1" x14ac:dyDescent="0.3">
      <c r="B87" s="43" t="s">
        <v>2220</v>
      </c>
      <c r="C87" s="35"/>
      <c r="D87" s="2"/>
      <c r="E87" s="38"/>
      <c r="F87" s="86"/>
      <c r="G87" s="28"/>
      <c r="H87" s="28"/>
      <c r="I87" s="28"/>
      <c r="J87" s="28"/>
      <c r="K87" s="28"/>
      <c r="L87" s="28"/>
    </row>
    <row r="88" spans="2:12" ht="30" customHeight="1" x14ac:dyDescent="0.3">
      <c r="B88" s="42" t="str">
        <f t="shared" si="5"/>
        <v>LAMan</v>
      </c>
      <c r="C88" s="42">
        <f>IF(ISTEXT(D88),MAX($C$4:$C86)+1,"")</f>
        <v>78</v>
      </c>
      <c r="D88" s="213" t="s">
        <v>10</v>
      </c>
      <c r="E88" s="40" t="s">
        <v>2221</v>
      </c>
      <c r="F88" s="363" t="s">
        <v>43</v>
      </c>
      <c r="G88" s="358"/>
      <c r="H88" s="399"/>
      <c r="I88" s="360">
        <f t="shared" si="6"/>
        <v>2</v>
      </c>
      <c r="J88" s="361">
        <f t="shared" si="7"/>
        <v>0</v>
      </c>
      <c r="K88" s="362">
        <f t="shared" si="4"/>
        <v>0</v>
      </c>
      <c r="L88" s="162"/>
    </row>
    <row r="89" spans="2:12" ht="30" customHeight="1" x14ac:dyDescent="0.3">
      <c r="B89" s="42" t="str">
        <f t="shared" si="5"/>
        <v>LAMan</v>
      </c>
      <c r="C89" s="42">
        <f>IF(ISTEXT(D89),MAX($C$4:$C88)+1,"")</f>
        <v>79</v>
      </c>
      <c r="D89" s="213" t="s">
        <v>10</v>
      </c>
      <c r="E89" s="40" t="s">
        <v>2222</v>
      </c>
      <c r="F89" s="363" t="s">
        <v>43</v>
      </c>
      <c r="G89" s="358"/>
      <c r="H89" s="399"/>
      <c r="I89" s="360">
        <f t="shared" si="6"/>
        <v>2</v>
      </c>
      <c r="J89" s="361">
        <f t="shared" si="7"/>
        <v>0</v>
      </c>
      <c r="K89" s="362">
        <f t="shared" si="4"/>
        <v>0</v>
      </c>
      <c r="L89" s="162"/>
    </row>
    <row r="90" spans="2:12" ht="30" customHeight="1" x14ac:dyDescent="0.3">
      <c r="B90" s="42" t="str">
        <f t="shared" si="5"/>
        <v>LAMan</v>
      </c>
      <c r="C90" s="42">
        <f>IF(ISTEXT(D90),MAX($C$4:$C89)+1,"")</f>
        <v>80</v>
      </c>
      <c r="D90" s="213" t="s">
        <v>10</v>
      </c>
      <c r="E90" s="40" t="s">
        <v>2223</v>
      </c>
      <c r="F90" s="363" t="s">
        <v>43</v>
      </c>
      <c r="G90" s="358"/>
      <c r="H90" s="399"/>
      <c r="I90" s="360">
        <f t="shared" si="6"/>
        <v>2</v>
      </c>
      <c r="J90" s="361">
        <f t="shared" si="7"/>
        <v>0</v>
      </c>
      <c r="K90" s="362">
        <f t="shared" si="4"/>
        <v>0</v>
      </c>
      <c r="L90" s="162"/>
    </row>
    <row r="91" spans="2:12" ht="30" customHeight="1" x14ac:dyDescent="0.3">
      <c r="B91" s="42" t="str">
        <f t="shared" si="5"/>
        <v>LAMan</v>
      </c>
      <c r="C91" s="42">
        <f>IF(ISTEXT(D91),MAX($C$4:$C90)+1,"")</f>
        <v>81</v>
      </c>
      <c r="D91" s="213" t="s">
        <v>10</v>
      </c>
      <c r="E91" s="40" t="s">
        <v>2224</v>
      </c>
      <c r="F91" s="363" t="s">
        <v>43</v>
      </c>
      <c r="G91" s="358"/>
      <c r="H91" s="399"/>
      <c r="I91" s="360">
        <f t="shared" si="6"/>
        <v>2</v>
      </c>
      <c r="J91" s="361">
        <f t="shared" si="7"/>
        <v>0</v>
      </c>
      <c r="K91" s="362">
        <f t="shared" si="4"/>
        <v>0</v>
      </c>
      <c r="L91" s="162"/>
    </row>
    <row r="92" spans="2:12" ht="30" customHeight="1" x14ac:dyDescent="0.3">
      <c r="B92" s="42" t="str">
        <f t="shared" si="5"/>
        <v>LAMan</v>
      </c>
      <c r="C92" s="42">
        <f>IF(ISTEXT(D92),MAX($C$4:$C91)+1,"")</f>
        <v>82</v>
      </c>
      <c r="D92" s="213" t="s">
        <v>10</v>
      </c>
      <c r="E92" s="37" t="s">
        <v>2225</v>
      </c>
      <c r="F92" s="363" t="s">
        <v>43</v>
      </c>
      <c r="G92" s="358"/>
      <c r="H92" s="399"/>
      <c r="I92" s="360">
        <f t="shared" si="6"/>
        <v>2</v>
      </c>
      <c r="J92" s="361">
        <f t="shared" si="7"/>
        <v>0</v>
      </c>
      <c r="K92" s="362">
        <f t="shared" si="4"/>
        <v>0</v>
      </c>
      <c r="L92" s="162"/>
    </row>
    <row r="93" spans="2:12" ht="30" customHeight="1" x14ac:dyDescent="0.3">
      <c r="B93" s="42" t="str">
        <f t="shared" si="5"/>
        <v>LAMan</v>
      </c>
      <c r="C93" s="42">
        <f>IF(ISTEXT(D93),MAX($C$4:$C92)+1,"")</f>
        <v>83</v>
      </c>
      <c r="D93" s="213" t="s">
        <v>10</v>
      </c>
      <c r="E93" s="217" t="s">
        <v>2226</v>
      </c>
      <c r="F93" s="363" t="s">
        <v>43</v>
      </c>
      <c r="G93" s="358"/>
      <c r="H93" s="399"/>
      <c r="I93" s="360">
        <f t="shared" si="6"/>
        <v>2</v>
      </c>
      <c r="J93" s="361">
        <f t="shared" si="7"/>
        <v>0</v>
      </c>
      <c r="K93" s="362">
        <f t="shared" si="4"/>
        <v>0</v>
      </c>
      <c r="L93" s="162"/>
    </row>
    <row r="94" spans="2:12" ht="30" customHeight="1" x14ac:dyDescent="0.3">
      <c r="B94" s="35" t="str">
        <f t="shared" si="5"/>
        <v/>
      </c>
      <c r="C94" s="35" t="str">
        <f>IF(ISTEXT(D94),MAX($C$6:$C93)+1,"")</f>
        <v/>
      </c>
      <c r="D94" s="2"/>
      <c r="E94" s="38" t="s">
        <v>2227</v>
      </c>
      <c r="F94" s="86"/>
      <c r="G94" s="28"/>
      <c r="H94" s="28"/>
      <c r="I94" s="28"/>
      <c r="J94" s="28"/>
      <c r="K94" s="28"/>
      <c r="L94" s="28"/>
    </row>
    <row r="95" spans="2:12" ht="30" customHeight="1" x14ac:dyDescent="0.3">
      <c r="B95" s="42" t="str">
        <f t="shared" si="5"/>
        <v>LAMan</v>
      </c>
      <c r="C95" s="42">
        <f>IF(ISTEXT(D95),MAX($C$4:$C93)+1,"")</f>
        <v>84</v>
      </c>
      <c r="D95" s="213" t="s">
        <v>10</v>
      </c>
      <c r="E95" s="41" t="s">
        <v>2228</v>
      </c>
      <c r="F95" s="363" t="s">
        <v>43</v>
      </c>
      <c r="G95" s="358"/>
      <c r="H95" s="399"/>
      <c r="I95" s="360">
        <f t="shared" si="6"/>
        <v>2</v>
      </c>
      <c r="J95" s="361">
        <f t="shared" si="7"/>
        <v>0</v>
      </c>
      <c r="K95" s="362">
        <f t="shared" si="4"/>
        <v>0</v>
      </c>
      <c r="L95" s="162"/>
    </row>
    <row r="96" spans="2:12" ht="30" customHeight="1" x14ac:dyDescent="0.3">
      <c r="B96" s="42" t="str">
        <f t="shared" si="5"/>
        <v>LAMan</v>
      </c>
      <c r="C96" s="42">
        <f>IF(ISTEXT(D96),MAX($C$4:$C95)+1,"")</f>
        <v>85</v>
      </c>
      <c r="D96" s="213" t="s">
        <v>10</v>
      </c>
      <c r="E96" s="39" t="s">
        <v>2229</v>
      </c>
      <c r="F96" s="363" t="s">
        <v>43</v>
      </c>
      <c r="G96" s="358"/>
      <c r="H96" s="399"/>
      <c r="I96" s="360">
        <f t="shared" si="6"/>
        <v>2</v>
      </c>
      <c r="J96" s="361">
        <f t="shared" si="7"/>
        <v>0</v>
      </c>
      <c r="K96" s="362">
        <f t="shared" si="4"/>
        <v>0</v>
      </c>
      <c r="L96" s="162"/>
    </row>
    <row r="97" spans="2:12" ht="30" customHeight="1" x14ac:dyDescent="0.3">
      <c r="B97" s="42" t="str">
        <f t="shared" si="5"/>
        <v>LAMan</v>
      </c>
      <c r="C97" s="42">
        <f>IF(ISTEXT(D97),MAX($C$4:$C96)+1,"")</f>
        <v>86</v>
      </c>
      <c r="D97" s="213" t="s">
        <v>10</v>
      </c>
      <c r="E97" s="39" t="s">
        <v>2230</v>
      </c>
      <c r="F97" s="363" t="s">
        <v>43</v>
      </c>
      <c r="G97" s="358"/>
      <c r="H97" s="399"/>
      <c r="I97" s="360">
        <f t="shared" si="6"/>
        <v>2</v>
      </c>
      <c r="J97" s="361">
        <f t="shared" si="7"/>
        <v>0</v>
      </c>
      <c r="K97" s="362">
        <f t="shared" si="4"/>
        <v>0</v>
      </c>
      <c r="L97" s="162"/>
    </row>
    <row r="98" spans="2:12" ht="30" customHeight="1" x14ac:dyDescent="0.3">
      <c r="B98" s="42" t="str">
        <f t="shared" si="5"/>
        <v>LAMan</v>
      </c>
      <c r="C98" s="42">
        <f>IF(ISTEXT(D98),MAX($C$4:$C97)+1,"")</f>
        <v>87</v>
      </c>
      <c r="D98" s="213" t="s">
        <v>10</v>
      </c>
      <c r="E98" s="39" t="s">
        <v>2200</v>
      </c>
      <c r="F98" s="363" t="s">
        <v>43</v>
      </c>
      <c r="G98" s="358"/>
      <c r="H98" s="399"/>
      <c r="I98" s="360">
        <f t="shared" si="6"/>
        <v>2</v>
      </c>
      <c r="J98" s="361">
        <f t="shared" si="7"/>
        <v>0</v>
      </c>
      <c r="K98" s="362">
        <f t="shared" si="4"/>
        <v>0</v>
      </c>
      <c r="L98" s="162"/>
    </row>
    <row r="99" spans="2:12" ht="30" customHeight="1" x14ac:dyDescent="0.3">
      <c r="B99" s="42" t="str">
        <f t="shared" si="5"/>
        <v>LAMan</v>
      </c>
      <c r="C99" s="42">
        <f>IF(ISTEXT(D99),MAX($C$4:$C98)+1,"")</f>
        <v>88</v>
      </c>
      <c r="D99" s="213" t="s">
        <v>10</v>
      </c>
      <c r="E99" s="39" t="s">
        <v>2231</v>
      </c>
      <c r="F99" s="363" t="s">
        <v>43</v>
      </c>
      <c r="G99" s="358"/>
      <c r="H99" s="399"/>
      <c r="I99" s="360">
        <f t="shared" si="6"/>
        <v>2</v>
      </c>
      <c r="J99" s="361">
        <f t="shared" si="7"/>
        <v>0</v>
      </c>
      <c r="K99" s="362">
        <f t="shared" si="4"/>
        <v>0</v>
      </c>
      <c r="L99" s="162"/>
    </row>
    <row r="100" spans="2:12" ht="30" customHeight="1" x14ac:dyDescent="0.3">
      <c r="B100" s="42" t="str">
        <f t="shared" si="5"/>
        <v>LAMan</v>
      </c>
      <c r="C100" s="42">
        <f>IF(ISTEXT(D100),MAX($C$4:$C99)+1,"")</f>
        <v>89</v>
      </c>
      <c r="D100" s="213" t="s">
        <v>10</v>
      </c>
      <c r="E100" s="40" t="s">
        <v>2232</v>
      </c>
      <c r="F100" s="363" t="s">
        <v>43</v>
      </c>
      <c r="G100" s="358"/>
      <c r="H100" s="399"/>
      <c r="I100" s="360">
        <f t="shared" si="6"/>
        <v>2</v>
      </c>
      <c r="J100" s="361">
        <f t="shared" si="7"/>
        <v>0</v>
      </c>
      <c r="K100" s="362">
        <f t="shared" si="4"/>
        <v>0</v>
      </c>
      <c r="L100" s="162"/>
    </row>
    <row r="101" spans="2:12" ht="30" customHeight="1" x14ac:dyDescent="0.3">
      <c r="B101" s="35" t="str">
        <f>IF(C101="","",$B$4)</f>
        <v/>
      </c>
      <c r="C101" s="35" t="str">
        <f>IF(ISTEXT(D101),MAX($C$6:$C100)+1,"")</f>
        <v/>
      </c>
      <c r="D101" s="2"/>
      <c r="E101" s="218" t="s">
        <v>2233</v>
      </c>
      <c r="F101" s="86"/>
      <c r="G101" s="28"/>
      <c r="H101" s="28"/>
      <c r="I101" s="28"/>
      <c r="J101" s="28"/>
      <c r="K101" s="28"/>
      <c r="L101" s="28"/>
    </row>
    <row r="102" spans="2:12" ht="30" customHeight="1" x14ac:dyDescent="0.3">
      <c r="B102" s="42" t="str">
        <f t="shared" si="5"/>
        <v>LAMan</v>
      </c>
      <c r="C102" s="42">
        <f>IF(ISTEXT(D102),MAX($C$4:$C100)+1,"")</f>
        <v>90</v>
      </c>
      <c r="D102" s="213" t="s">
        <v>10</v>
      </c>
      <c r="E102" s="219" t="s">
        <v>2234</v>
      </c>
      <c r="F102" s="363" t="s">
        <v>43</v>
      </c>
      <c r="G102" s="358"/>
      <c r="H102" s="399"/>
      <c r="I102" s="360">
        <f t="shared" si="6"/>
        <v>2</v>
      </c>
      <c r="J102" s="361">
        <f t="shared" si="7"/>
        <v>0</v>
      </c>
      <c r="K102" s="362">
        <f t="shared" si="4"/>
        <v>0</v>
      </c>
      <c r="L102" s="162"/>
    </row>
    <row r="103" spans="2:12" ht="30" customHeight="1" x14ac:dyDescent="0.3">
      <c r="B103" s="42" t="str">
        <f t="shared" si="5"/>
        <v>LAMan</v>
      </c>
      <c r="C103" s="42">
        <f>IF(ISTEXT(D103),MAX($C$4:$C102)+1,"")</f>
        <v>91</v>
      </c>
      <c r="D103" s="213" t="s">
        <v>11</v>
      </c>
      <c r="E103" s="220" t="s">
        <v>2235</v>
      </c>
      <c r="F103" s="363" t="s">
        <v>43</v>
      </c>
      <c r="G103" s="358"/>
      <c r="H103" s="399"/>
      <c r="I103" s="360">
        <f t="shared" si="6"/>
        <v>1</v>
      </c>
      <c r="J103" s="361">
        <f t="shared" si="7"/>
        <v>0</v>
      </c>
      <c r="K103" s="362">
        <f t="shared" si="4"/>
        <v>0</v>
      </c>
      <c r="L103" s="162"/>
    </row>
    <row r="104" spans="2:12" ht="30" customHeight="1" x14ac:dyDescent="0.3">
      <c r="B104" s="42" t="str">
        <f t="shared" si="5"/>
        <v>LAMan</v>
      </c>
      <c r="C104" s="42">
        <f>IF(ISTEXT(D104),MAX($C$4:$C103)+1,"")</f>
        <v>92</v>
      </c>
      <c r="D104" s="213" t="s">
        <v>11</v>
      </c>
      <c r="E104" s="220" t="s">
        <v>2236</v>
      </c>
      <c r="F104" s="363" t="s">
        <v>43</v>
      </c>
      <c r="G104" s="358"/>
      <c r="H104" s="399"/>
      <c r="I104" s="360">
        <f t="shared" si="6"/>
        <v>1</v>
      </c>
      <c r="J104" s="361">
        <f t="shared" si="7"/>
        <v>0</v>
      </c>
      <c r="K104" s="362">
        <f t="shared" si="4"/>
        <v>0</v>
      </c>
      <c r="L104" s="162"/>
    </row>
    <row r="105" spans="2:12" ht="30" customHeight="1" x14ac:dyDescent="0.3">
      <c r="B105" s="42" t="str">
        <f t="shared" si="5"/>
        <v>LAMan</v>
      </c>
      <c r="C105" s="42">
        <f>IF(ISTEXT(D105),MAX($C$4:$C104)+1,"")</f>
        <v>93</v>
      </c>
      <c r="D105" s="213" t="s">
        <v>11</v>
      </c>
      <c r="E105" s="221" t="s">
        <v>2237</v>
      </c>
      <c r="F105" s="363" t="s">
        <v>43</v>
      </c>
      <c r="G105" s="358"/>
      <c r="H105" s="399"/>
      <c r="I105" s="360">
        <f t="shared" si="6"/>
        <v>1</v>
      </c>
      <c r="J105" s="361">
        <f t="shared" si="7"/>
        <v>0</v>
      </c>
      <c r="K105" s="362">
        <f t="shared" si="4"/>
        <v>0</v>
      </c>
      <c r="L105" s="162"/>
    </row>
    <row r="106" spans="2:12" ht="30" customHeight="1" x14ac:dyDescent="0.3">
      <c r="B106" s="35" t="str">
        <f t="shared" si="5"/>
        <v/>
      </c>
      <c r="C106" s="35" t="str">
        <f>IF(ISTEXT(D106),MAX($C$6:$C105)+1,"")</f>
        <v/>
      </c>
      <c r="D106" s="2"/>
      <c r="E106" s="38" t="s">
        <v>2238</v>
      </c>
      <c r="F106" s="86"/>
      <c r="G106" s="28"/>
      <c r="H106" s="28"/>
      <c r="I106" s="28"/>
      <c r="J106" s="28"/>
      <c r="K106" s="28"/>
      <c r="L106" s="28"/>
    </row>
    <row r="107" spans="2:12" ht="30" customHeight="1" x14ac:dyDescent="0.3">
      <c r="B107" s="42" t="str">
        <f t="shared" si="5"/>
        <v>LAMan</v>
      </c>
      <c r="C107" s="42">
        <f>IF(ISTEXT(D107),MAX($C$4:$C105)+1,"")</f>
        <v>94</v>
      </c>
      <c r="D107" s="213" t="s">
        <v>10</v>
      </c>
      <c r="E107" s="41" t="s">
        <v>2203</v>
      </c>
      <c r="F107" s="363" t="s">
        <v>43</v>
      </c>
      <c r="G107" s="358"/>
      <c r="H107" s="399"/>
      <c r="I107" s="360">
        <f t="shared" si="6"/>
        <v>2</v>
      </c>
      <c r="J107" s="361">
        <f t="shared" si="7"/>
        <v>0</v>
      </c>
      <c r="K107" s="362">
        <f t="shared" si="4"/>
        <v>0</v>
      </c>
      <c r="L107" s="162"/>
    </row>
    <row r="108" spans="2:12" ht="30" customHeight="1" x14ac:dyDescent="0.3">
      <c r="B108" s="42" t="str">
        <f t="shared" si="5"/>
        <v>LAMan</v>
      </c>
      <c r="C108" s="42">
        <f>IF(ISTEXT(D108),MAX($C$4:$C107)+1,"")</f>
        <v>95</v>
      </c>
      <c r="D108" s="213" t="s">
        <v>10</v>
      </c>
      <c r="E108" s="39" t="s">
        <v>2202</v>
      </c>
      <c r="F108" s="363" t="s">
        <v>43</v>
      </c>
      <c r="G108" s="358"/>
      <c r="H108" s="399"/>
      <c r="I108" s="360">
        <f t="shared" si="6"/>
        <v>2</v>
      </c>
      <c r="J108" s="361">
        <f t="shared" si="7"/>
        <v>0</v>
      </c>
      <c r="K108" s="362">
        <f t="shared" si="4"/>
        <v>0</v>
      </c>
      <c r="L108" s="162"/>
    </row>
    <row r="109" spans="2:12" ht="30" customHeight="1" x14ac:dyDescent="0.3">
      <c r="B109" s="42" t="str">
        <f t="shared" si="5"/>
        <v>LAMan</v>
      </c>
      <c r="C109" s="42">
        <f>IF(ISTEXT(D109),MAX($C$4:$C108)+1,"")</f>
        <v>96</v>
      </c>
      <c r="D109" s="213" t="s">
        <v>10</v>
      </c>
      <c r="E109" s="39" t="s">
        <v>2205</v>
      </c>
      <c r="F109" s="363" t="s">
        <v>43</v>
      </c>
      <c r="G109" s="358"/>
      <c r="H109" s="399"/>
      <c r="I109" s="360">
        <f t="shared" si="6"/>
        <v>2</v>
      </c>
      <c r="J109" s="361">
        <f t="shared" si="7"/>
        <v>0</v>
      </c>
      <c r="K109" s="362">
        <f t="shared" si="4"/>
        <v>0</v>
      </c>
      <c r="L109" s="162"/>
    </row>
    <row r="110" spans="2:12" ht="30" customHeight="1" x14ac:dyDescent="0.3">
      <c r="B110" s="42" t="str">
        <f t="shared" si="5"/>
        <v>LAMan</v>
      </c>
      <c r="C110" s="42">
        <f>IF(ISTEXT(D110),MAX($C$4:$C109)+1,"")</f>
        <v>97</v>
      </c>
      <c r="D110" s="213" t="s">
        <v>10</v>
      </c>
      <c r="E110" s="39" t="s">
        <v>2206</v>
      </c>
      <c r="F110" s="363" t="s">
        <v>43</v>
      </c>
      <c r="G110" s="358"/>
      <c r="H110" s="399"/>
      <c r="I110" s="360">
        <f t="shared" si="6"/>
        <v>2</v>
      </c>
      <c r="J110" s="361">
        <f t="shared" si="7"/>
        <v>0</v>
      </c>
      <c r="K110" s="362">
        <f t="shared" si="4"/>
        <v>0</v>
      </c>
      <c r="L110" s="162"/>
    </row>
    <row r="111" spans="2:12" ht="30" customHeight="1" x14ac:dyDescent="0.3">
      <c r="B111" s="42" t="str">
        <f t="shared" si="5"/>
        <v>LAMan</v>
      </c>
      <c r="C111" s="42">
        <f>IF(ISTEXT(D111),MAX($C$4:$C110)+1,"")</f>
        <v>98</v>
      </c>
      <c r="D111" s="213" t="s">
        <v>10</v>
      </c>
      <c r="E111" s="39" t="s">
        <v>2207</v>
      </c>
      <c r="F111" s="363" t="s">
        <v>43</v>
      </c>
      <c r="G111" s="358"/>
      <c r="H111" s="399"/>
      <c r="I111" s="360">
        <f t="shared" si="6"/>
        <v>2</v>
      </c>
      <c r="J111" s="361">
        <f t="shared" si="7"/>
        <v>0</v>
      </c>
      <c r="K111" s="362">
        <f t="shared" si="4"/>
        <v>0</v>
      </c>
      <c r="L111" s="162"/>
    </row>
    <row r="112" spans="2:12" ht="30" customHeight="1" x14ac:dyDescent="0.3">
      <c r="B112" s="42" t="str">
        <f t="shared" si="5"/>
        <v>LAMan</v>
      </c>
      <c r="C112" s="42">
        <f>IF(ISTEXT(D112),MAX($C$4:$C111)+1,"")</f>
        <v>99</v>
      </c>
      <c r="D112" s="213" t="s">
        <v>10</v>
      </c>
      <c r="E112" s="39" t="s">
        <v>2208</v>
      </c>
      <c r="F112" s="363" t="s">
        <v>43</v>
      </c>
      <c r="G112" s="358"/>
      <c r="H112" s="399"/>
      <c r="I112" s="360">
        <f t="shared" si="6"/>
        <v>2</v>
      </c>
      <c r="J112" s="361">
        <f t="shared" si="7"/>
        <v>0</v>
      </c>
      <c r="K112" s="362">
        <f t="shared" si="4"/>
        <v>0</v>
      </c>
      <c r="L112" s="162"/>
    </row>
    <row r="113" spans="2:12" ht="30" customHeight="1" x14ac:dyDescent="0.3">
      <c r="B113" s="42" t="str">
        <f t="shared" si="5"/>
        <v>LAMan</v>
      </c>
      <c r="C113" s="42">
        <f>IF(ISTEXT(D113),MAX($C$4:$C112)+1,"")</f>
        <v>100</v>
      </c>
      <c r="D113" s="213" t="s">
        <v>10</v>
      </c>
      <c r="E113" s="39" t="s">
        <v>2209</v>
      </c>
      <c r="F113" s="363" t="s">
        <v>43</v>
      </c>
      <c r="G113" s="358"/>
      <c r="H113" s="399"/>
      <c r="I113" s="360">
        <f t="shared" si="6"/>
        <v>2</v>
      </c>
      <c r="J113" s="361">
        <f t="shared" si="7"/>
        <v>0</v>
      </c>
      <c r="K113" s="362">
        <f t="shared" si="4"/>
        <v>0</v>
      </c>
      <c r="L113" s="162"/>
    </row>
    <row r="114" spans="2:12" ht="30" customHeight="1" x14ac:dyDescent="0.3">
      <c r="B114" s="42" t="str">
        <f t="shared" si="5"/>
        <v>LAMan</v>
      </c>
      <c r="C114" s="42">
        <f>IF(ISTEXT(D114),MAX($C$4:$C113)+1,"")</f>
        <v>101</v>
      </c>
      <c r="D114" s="213" t="s">
        <v>10</v>
      </c>
      <c r="E114" s="39" t="s">
        <v>2210</v>
      </c>
      <c r="F114" s="363" t="s">
        <v>43</v>
      </c>
      <c r="G114" s="358"/>
      <c r="H114" s="399"/>
      <c r="I114" s="360">
        <f t="shared" si="6"/>
        <v>2</v>
      </c>
      <c r="J114" s="361">
        <f t="shared" si="7"/>
        <v>0</v>
      </c>
      <c r="K114" s="362">
        <f t="shared" si="4"/>
        <v>0</v>
      </c>
      <c r="L114" s="162"/>
    </row>
    <row r="115" spans="2:12" ht="30" customHeight="1" x14ac:dyDescent="0.3">
      <c r="B115" s="42" t="str">
        <f t="shared" si="5"/>
        <v>LAMan</v>
      </c>
      <c r="C115" s="42">
        <f>IF(ISTEXT(D115),MAX($C$4:$C114)+1,"")</f>
        <v>102</v>
      </c>
      <c r="D115" s="213" t="s">
        <v>10</v>
      </c>
      <c r="E115" s="39" t="s">
        <v>1052</v>
      </c>
      <c r="F115" s="363" t="s">
        <v>43</v>
      </c>
      <c r="G115" s="358"/>
      <c r="H115" s="399"/>
      <c r="I115" s="360">
        <f t="shared" si="6"/>
        <v>2</v>
      </c>
      <c r="J115" s="361">
        <f t="shared" si="7"/>
        <v>0</v>
      </c>
      <c r="K115" s="362">
        <f t="shared" si="4"/>
        <v>0</v>
      </c>
      <c r="L115" s="162"/>
    </row>
    <row r="116" spans="2:12" ht="30" customHeight="1" x14ac:dyDescent="0.3">
      <c r="B116" s="42" t="str">
        <f t="shared" si="5"/>
        <v>LAMan</v>
      </c>
      <c r="C116" s="42">
        <f>IF(ISTEXT(D116),MAX($C$4:$C115)+1,"")</f>
        <v>103</v>
      </c>
      <c r="D116" s="213" t="s">
        <v>10</v>
      </c>
      <c r="E116" s="39" t="s">
        <v>1665</v>
      </c>
      <c r="F116" s="363" t="s">
        <v>43</v>
      </c>
      <c r="G116" s="358"/>
      <c r="H116" s="399"/>
      <c r="I116" s="360">
        <f t="shared" si="6"/>
        <v>2</v>
      </c>
      <c r="J116" s="361">
        <f t="shared" si="7"/>
        <v>0</v>
      </c>
      <c r="K116" s="362">
        <f t="shared" si="4"/>
        <v>0</v>
      </c>
      <c r="L116" s="162"/>
    </row>
    <row r="117" spans="2:12" ht="30" customHeight="1" x14ac:dyDescent="0.3">
      <c r="B117" s="42" t="str">
        <f t="shared" si="5"/>
        <v>LAMan</v>
      </c>
      <c r="C117" s="42">
        <f>IF(ISTEXT(D117),MAX($C$4:$C116)+1,"")</f>
        <v>104</v>
      </c>
      <c r="D117" s="213" t="s">
        <v>10</v>
      </c>
      <c r="E117" s="39" t="s">
        <v>385</v>
      </c>
      <c r="F117" s="363" t="s">
        <v>43</v>
      </c>
      <c r="G117" s="358"/>
      <c r="H117" s="399"/>
      <c r="I117" s="360">
        <f t="shared" si="6"/>
        <v>2</v>
      </c>
      <c r="J117" s="361">
        <f t="shared" si="7"/>
        <v>0</v>
      </c>
      <c r="K117" s="362">
        <f t="shared" si="4"/>
        <v>0</v>
      </c>
      <c r="L117" s="162"/>
    </row>
    <row r="118" spans="2:12" ht="30" customHeight="1" x14ac:dyDescent="0.3">
      <c r="B118" s="42" t="str">
        <f t="shared" si="5"/>
        <v>LAMan</v>
      </c>
      <c r="C118" s="42">
        <f>IF(ISTEXT(D118),MAX($C$4:$C117)+1,"")</f>
        <v>105</v>
      </c>
      <c r="D118" s="213" t="s">
        <v>10</v>
      </c>
      <c r="E118" s="39" t="s">
        <v>2211</v>
      </c>
      <c r="F118" s="363" t="s">
        <v>43</v>
      </c>
      <c r="G118" s="358"/>
      <c r="H118" s="399"/>
      <c r="I118" s="360">
        <f t="shared" si="6"/>
        <v>2</v>
      </c>
      <c r="J118" s="361">
        <f t="shared" si="7"/>
        <v>0</v>
      </c>
      <c r="K118" s="362">
        <f t="shared" si="4"/>
        <v>0</v>
      </c>
      <c r="L118" s="162"/>
    </row>
    <row r="119" spans="2:12" ht="30" customHeight="1" x14ac:dyDescent="0.3">
      <c r="B119" s="42" t="str">
        <f t="shared" si="5"/>
        <v>LAMan</v>
      </c>
      <c r="C119" s="42">
        <f>IF(ISTEXT(D119),MAX($C$4:$C118)+1,"")</f>
        <v>106</v>
      </c>
      <c r="D119" s="213" t="s">
        <v>10</v>
      </c>
      <c r="E119" s="39" t="s">
        <v>2239</v>
      </c>
      <c r="F119" s="363" t="s">
        <v>43</v>
      </c>
      <c r="G119" s="358"/>
      <c r="H119" s="399"/>
      <c r="I119" s="360">
        <f t="shared" si="6"/>
        <v>2</v>
      </c>
      <c r="J119" s="361">
        <f t="shared" si="7"/>
        <v>0</v>
      </c>
      <c r="K119" s="362">
        <f t="shared" si="4"/>
        <v>0</v>
      </c>
      <c r="L119" s="162"/>
    </row>
    <row r="120" spans="2:12" ht="30" customHeight="1" x14ac:dyDescent="0.3">
      <c r="B120" s="42" t="str">
        <f t="shared" si="5"/>
        <v>LAMan</v>
      </c>
      <c r="C120" s="42">
        <f>IF(ISTEXT(D120),MAX($C$4:$C119)+1,"")</f>
        <v>107</v>
      </c>
      <c r="D120" s="213" t="s">
        <v>10</v>
      </c>
      <c r="E120" s="39" t="s">
        <v>2178</v>
      </c>
      <c r="F120" s="363" t="s">
        <v>43</v>
      </c>
      <c r="G120" s="358"/>
      <c r="H120" s="399"/>
      <c r="I120" s="360">
        <f t="shared" si="6"/>
        <v>2</v>
      </c>
      <c r="J120" s="361">
        <f t="shared" si="7"/>
        <v>0</v>
      </c>
      <c r="K120" s="362">
        <f t="shared" si="4"/>
        <v>0</v>
      </c>
      <c r="L120" s="162"/>
    </row>
    <row r="121" spans="2:12" ht="30" customHeight="1" x14ac:dyDescent="0.3">
      <c r="B121" s="42" t="str">
        <f t="shared" si="5"/>
        <v>LAMan</v>
      </c>
      <c r="C121" s="42">
        <f>IF(ISTEXT(D121),MAX($C$4:$C120)+1,"")</f>
        <v>108</v>
      </c>
      <c r="D121" s="213" t="s">
        <v>10</v>
      </c>
      <c r="E121" s="39" t="s">
        <v>2214</v>
      </c>
      <c r="F121" s="363" t="s">
        <v>43</v>
      </c>
      <c r="G121" s="358"/>
      <c r="H121" s="399"/>
      <c r="I121" s="360">
        <f t="shared" si="6"/>
        <v>2</v>
      </c>
      <c r="J121" s="361">
        <f t="shared" si="7"/>
        <v>0</v>
      </c>
      <c r="K121" s="362">
        <f t="shared" si="4"/>
        <v>0</v>
      </c>
      <c r="L121" s="162"/>
    </row>
    <row r="122" spans="2:12" ht="30" customHeight="1" x14ac:dyDescent="0.3">
      <c r="B122" s="42" t="str">
        <f t="shared" si="5"/>
        <v>LAMan</v>
      </c>
      <c r="C122" s="42">
        <f>IF(ISTEXT(D122),MAX($C$4:$C121)+1,"")</f>
        <v>109</v>
      </c>
      <c r="D122" s="213" t="s">
        <v>10</v>
      </c>
      <c r="E122" s="39" t="s">
        <v>2215</v>
      </c>
      <c r="F122" s="363" t="s">
        <v>43</v>
      </c>
      <c r="G122" s="358"/>
      <c r="H122" s="399"/>
      <c r="I122" s="360">
        <f t="shared" si="6"/>
        <v>2</v>
      </c>
      <c r="J122" s="361">
        <f t="shared" si="7"/>
        <v>0</v>
      </c>
      <c r="K122" s="362">
        <f t="shared" si="4"/>
        <v>0</v>
      </c>
      <c r="L122" s="162"/>
    </row>
    <row r="123" spans="2:12" ht="30" customHeight="1" x14ac:dyDescent="0.3">
      <c r="B123" s="42" t="str">
        <f t="shared" si="5"/>
        <v>LAMan</v>
      </c>
      <c r="C123" s="42">
        <f>IF(ISTEXT(D123),MAX($C$4:$C122)+1,"")</f>
        <v>110</v>
      </c>
      <c r="D123" s="213" t="s">
        <v>10</v>
      </c>
      <c r="E123" s="39" t="s">
        <v>2216</v>
      </c>
      <c r="F123" s="363" t="s">
        <v>43</v>
      </c>
      <c r="G123" s="358"/>
      <c r="H123" s="399"/>
      <c r="I123" s="360">
        <f t="shared" si="6"/>
        <v>2</v>
      </c>
      <c r="J123" s="361">
        <f t="shared" si="7"/>
        <v>0</v>
      </c>
      <c r="K123" s="362">
        <f t="shared" si="4"/>
        <v>0</v>
      </c>
      <c r="L123" s="162"/>
    </row>
    <row r="124" spans="2:12" ht="30" customHeight="1" x14ac:dyDescent="0.3">
      <c r="B124" s="42" t="str">
        <f t="shared" si="5"/>
        <v>LAMan</v>
      </c>
      <c r="C124" s="42">
        <f>IF(ISTEXT(D124),MAX($C$4:$C123)+1,"")</f>
        <v>111</v>
      </c>
      <c r="D124" s="213" t="s">
        <v>10</v>
      </c>
      <c r="E124" s="39" t="s">
        <v>2217</v>
      </c>
      <c r="F124" s="363" t="s">
        <v>43</v>
      </c>
      <c r="G124" s="358"/>
      <c r="H124" s="399"/>
      <c r="I124" s="360">
        <f t="shared" si="6"/>
        <v>2</v>
      </c>
      <c r="J124" s="361">
        <f t="shared" si="7"/>
        <v>0</v>
      </c>
      <c r="K124" s="362">
        <f t="shared" si="4"/>
        <v>0</v>
      </c>
      <c r="L124" s="162"/>
    </row>
    <row r="125" spans="2:12" ht="30" customHeight="1" x14ac:dyDescent="0.3">
      <c r="B125" s="42" t="str">
        <f t="shared" si="5"/>
        <v>LAMan</v>
      </c>
      <c r="C125" s="42">
        <f>IF(ISTEXT(D125),MAX($C$4:$C124)+1,"")</f>
        <v>112</v>
      </c>
      <c r="D125" s="213" t="s">
        <v>10</v>
      </c>
      <c r="E125" s="39" t="s">
        <v>2218</v>
      </c>
      <c r="F125" s="363" t="s">
        <v>43</v>
      </c>
      <c r="G125" s="358"/>
      <c r="H125" s="399"/>
      <c r="I125" s="360">
        <f t="shared" si="6"/>
        <v>2</v>
      </c>
      <c r="J125" s="361">
        <f t="shared" si="7"/>
        <v>0</v>
      </c>
      <c r="K125" s="362">
        <f t="shared" si="4"/>
        <v>0</v>
      </c>
      <c r="L125" s="162"/>
    </row>
    <row r="126" spans="2:12" ht="30" customHeight="1" x14ac:dyDescent="0.3">
      <c r="B126" s="42" t="str">
        <f t="shared" si="5"/>
        <v>LAMan</v>
      </c>
      <c r="C126" s="42">
        <f>IF(ISTEXT(D126),MAX($C$4:$C125)+1,"")</f>
        <v>113</v>
      </c>
      <c r="D126" s="213" t="s">
        <v>10</v>
      </c>
      <c r="E126" s="39" t="s">
        <v>2219</v>
      </c>
      <c r="F126" s="363" t="s">
        <v>43</v>
      </c>
      <c r="G126" s="358"/>
      <c r="H126" s="399"/>
      <c r="I126" s="360">
        <f t="shared" si="6"/>
        <v>2</v>
      </c>
      <c r="J126" s="361">
        <f t="shared" si="7"/>
        <v>0</v>
      </c>
      <c r="K126" s="362">
        <f t="shared" si="4"/>
        <v>0</v>
      </c>
      <c r="L126" s="162"/>
    </row>
    <row r="127" spans="2:12" ht="30" customHeight="1" x14ac:dyDescent="0.3">
      <c r="B127" s="35" t="str">
        <f t="shared" si="5"/>
        <v/>
      </c>
      <c r="C127" s="35" t="str">
        <f>IF(ISTEXT(D127),MAX($C$6:$C126)+1,"")</f>
        <v/>
      </c>
      <c r="D127" s="2"/>
      <c r="E127" s="38" t="s">
        <v>2240</v>
      </c>
      <c r="F127" s="86"/>
      <c r="G127" s="28"/>
      <c r="H127" s="28"/>
      <c r="I127" s="28"/>
      <c r="J127" s="28"/>
      <c r="K127" s="28"/>
      <c r="L127" s="28"/>
    </row>
    <row r="128" spans="2:12" ht="30" customHeight="1" x14ac:dyDescent="0.3">
      <c r="B128" s="42" t="str">
        <f t="shared" si="5"/>
        <v>LAMan</v>
      </c>
      <c r="C128" s="42">
        <f>IF(ISTEXT(D128),MAX($C$4:$C126)+1,"")</f>
        <v>114</v>
      </c>
      <c r="D128" s="213" t="s">
        <v>10</v>
      </c>
      <c r="E128" s="41" t="s">
        <v>2202</v>
      </c>
      <c r="F128" s="363" t="s">
        <v>43</v>
      </c>
      <c r="G128" s="358"/>
      <c r="H128" s="399"/>
      <c r="I128" s="360">
        <f t="shared" si="6"/>
        <v>2</v>
      </c>
      <c r="J128" s="361">
        <f t="shared" si="7"/>
        <v>0</v>
      </c>
      <c r="K128" s="362">
        <f t="shared" si="4"/>
        <v>0</v>
      </c>
      <c r="L128" s="162"/>
    </row>
    <row r="129" spans="2:12" ht="30" customHeight="1" x14ac:dyDescent="0.3">
      <c r="B129" s="42" t="str">
        <f t="shared" si="5"/>
        <v>LAMan</v>
      </c>
      <c r="C129" s="42">
        <f>IF(ISTEXT(D129),MAX($C$4:$C128)+1,"")</f>
        <v>115</v>
      </c>
      <c r="D129" s="213" t="s">
        <v>10</v>
      </c>
      <c r="E129" s="39" t="s">
        <v>2241</v>
      </c>
      <c r="F129" s="363" t="s">
        <v>43</v>
      </c>
      <c r="G129" s="358"/>
      <c r="H129" s="399"/>
      <c r="I129" s="360">
        <f t="shared" si="6"/>
        <v>2</v>
      </c>
      <c r="J129" s="361">
        <f t="shared" si="7"/>
        <v>0</v>
      </c>
      <c r="K129" s="362">
        <f t="shared" si="4"/>
        <v>0</v>
      </c>
      <c r="L129" s="162"/>
    </row>
    <row r="130" spans="2:12" ht="30" customHeight="1" x14ac:dyDescent="0.3">
      <c r="B130" s="42" t="str">
        <f t="shared" si="5"/>
        <v>LAMan</v>
      </c>
      <c r="C130" s="42">
        <f>IF(ISTEXT(D130),MAX($C$4:$C129)+1,"")</f>
        <v>116</v>
      </c>
      <c r="D130" s="213" t="s">
        <v>10</v>
      </c>
      <c r="E130" s="39" t="s">
        <v>2242</v>
      </c>
      <c r="F130" s="363" t="s">
        <v>43</v>
      </c>
      <c r="G130" s="358"/>
      <c r="H130" s="399"/>
      <c r="I130" s="360">
        <f t="shared" si="6"/>
        <v>2</v>
      </c>
      <c r="J130" s="361">
        <f t="shared" si="7"/>
        <v>0</v>
      </c>
      <c r="K130" s="362">
        <f t="shared" si="4"/>
        <v>0</v>
      </c>
      <c r="L130" s="162"/>
    </row>
    <row r="131" spans="2:12" ht="30" customHeight="1" x14ac:dyDescent="0.3">
      <c r="B131" s="42" t="str">
        <f t="shared" si="5"/>
        <v>LAMan</v>
      </c>
      <c r="C131" s="42">
        <f>IF(ISTEXT(D131),MAX($C$4:$C130)+1,"")</f>
        <v>117</v>
      </c>
      <c r="D131" s="213" t="s">
        <v>10</v>
      </c>
      <c r="E131" s="39" t="s">
        <v>2243</v>
      </c>
      <c r="F131" s="363" t="s">
        <v>43</v>
      </c>
      <c r="G131" s="358"/>
      <c r="H131" s="399"/>
      <c r="I131" s="360">
        <f t="shared" si="6"/>
        <v>2</v>
      </c>
      <c r="J131" s="361">
        <f t="shared" si="7"/>
        <v>0</v>
      </c>
      <c r="K131" s="362">
        <f t="shared" si="4"/>
        <v>0</v>
      </c>
      <c r="L131" s="162"/>
    </row>
    <row r="132" spans="2:12" ht="30" customHeight="1" x14ac:dyDescent="0.3">
      <c r="B132" s="42" t="str">
        <f t="shared" si="5"/>
        <v>LAMan</v>
      </c>
      <c r="C132" s="42">
        <f>IF(ISTEXT(D132),MAX($C$4:$C131)+1,"")</f>
        <v>118</v>
      </c>
      <c r="D132" s="213" t="s">
        <v>10</v>
      </c>
      <c r="E132" s="39" t="s">
        <v>1997</v>
      </c>
      <c r="F132" s="363" t="s">
        <v>43</v>
      </c>
      <c r="G132" s="358"/>
      <c r="H132" s="399"/>
      <c r="I132" s="360">
        <f t="shared" si="6"/>
        <v>2</v>
      </c>
      <c r="J132" s="361">
        <f t="shared" si="7"/>
        <v>0</v>
      </c>
      <c r="K132" s="362">
        <f t="shared" si="4"/>
        <v>0</v>
      </c>
      <c r="L132" s="162"/>
    </row>
    <row r="133" spans="2:12" ht="30" customHeight="1" x14ac:dyDescent="0.3">
      <c r="B133" s="42" t="str">
        <f t="shared" si="5"/>
        <v>LAMan</v>
      </c>
      <c r="C133" s="42">
        <f>IF(ISTEXT(D133),MAX($C$4:$C132)+1,"")</f>
        <v>119</v>
      </c>
      <c r="D133" s="213" t="s">
        <v>10</v>
      </c>
      <c r="E133" s="39" t="s">
        <v>2244</v>
      </c>
      <c r="F133" s="363" t="s">
        <v>43</v>
      </c>
      <c r="G133" s="358"/>
      <c r="H133" s="399"/>
      <c r="I133" s="360">
        <f t="shared" si="6"/>
        <v>2</v>
      </c>
      <c r="J133" s="361">
        <f t="shared" si="7"/>
        <v>0</v>
      </c>
      <c r="K133" s="362">
        <f t="shared" ref="K133:K196" si="8">I133*J133</f>
        <v>0</v>
      </c>
      <c r="L133" s="162"/>
    </row>
    <row r="134" spans="2:12" ht="30" customHeight="1" x14ac:dyDescent="0.3">
      <c r="B134" s="42" t="str">
        <f t="shared" si="5"/>
        <v>LAMan</v>
      </c>
      <c r="C134" s="42">
        <f>IF(ISTEXT(D134),MAX($C$4:$C133)+1,"")</f>
        <v>120</v>
      </c>
      <c r="D134" s="213" t="s">
        <v>10</v>
      </c>
      <c r="E134" s="39" t="s">
        <v>2245</v>
      </c>
      <c r="F134" s="363" t="s">
        <v>43</v>
      </c>
      <c r="G134" s="358"/>
      <c r="H134" s="399"/>
      <c r="I134" s="360">
        <f t="shared" si="6"/>
        <v>2</v>
      </c>
      <c r="J134" s="361">
        <f t="shared" si="7"/>
        <v>0</v>
      </c>
      <c r="K134" s="362">
        <f t="shared" si="8"/>
        <v>0</v>
      </c>
      <c r="L134" s="162"/>
    </row>
    <row r="135" spans="2:12" ht="30" customHeight="1" x14ac:dyDescent="0.3">
      <c r="B135" s="42" t="str">
        <f t="shared" si="5"/>
        <v>LAMan</v>
      </c>
      <c r="C135" s="42">
        <f>IF(ISTEXT(D135),MAX($C$4:$C134)+1,"")</f>
        <v>121</v>
      </c>
      <c r="D135" s="213" t="s">
        <v>10</v>
      </c>
      <c r="E135" s="45" t="s">
        <v>2246</v>
      </c>
      <c r="F135" s="363" t="s">
        <v>43</v>
      </c>
      <c r="G135" s="358"/>
      <c r="H135" s="399"/>
      <c r="I135" s="360">
        <f t="shared" si="6"/>
        <v>2</v>
      </c>
      <c r="J135" s="361">
        <f t="shared" si="7"/>
        <v>0</v>
      </c>
      <c r="K135" s="362">
        <f t="shared" si="8"/>
        <v>0</v>
      </c>
      <c r="L135" s="162"/>
    </row>
    <row r="136" spans="2:12" ht="14.7" customHeight="1" x14ac:dyDescent="0.3">
      <c r="B136" s="43" t="s">
        <v>2247</v>
      </c>
      <c r="C136" s="35"/>
      <c r="D136" s="2"/>
      <c r="E136" s="38"/>
      <c r="F136" s="86"/>
      <c r="G136" s="28"/>
      <c r="H136" s="28"/>
      <c r="I136" s="28"/>
      <c r="J136" s="28"/>
      <c r="K136" s="28"/>
      <c r="L136" s="28"/>
    </row>
    <row r="137" spans="2:12" ht="30" customHeight="1" x14ac:dyDescent="0.3">
      <c r="B137" s="42" t="str">
        <f t="shared" si="5"/>
        <v>LAMan</v>
      </c>
      <c r="C137" s="42">
        <f>IF(ISTEXT(D137),MAX($C$4:$C135)+1,"")</f>
        <v>122</v>
      </c>
      <c r="D137" s="213" t="s">
        <v>10</v>
      </c>
      <c r="E137" s="201" t="s">
        <v>2248</v>
      </c>
      <c r="F137" s="363" t="s">
        <v>43</v>
      </c>
      <c r="G137" s="358"/>
      <c r="H137" s="399"/>
      <c r="I137" s="360">
        <f t="shared" si="6"/>
        <v>2</v>
      </c>
      <c r="J137" s="361">
        <f t="shared" si="7"/>
        <v>0</v>
      </c>
      <c r="K137" s="362">
        <f t="shared" si="8"/>
        <v>0</v>
      </c>
      <c r="L137" s="162"/>
    </row>
    <row r="138" spans="2:12" ht="30" customHeight="1" x14ac:dyDescent="0.3">
      <c r="B138" s="42" t="str">
        <f t="shared" si="5"/>
        <v>LAMan</v>
      </c>
      <c r="C138" s="42">
        <f>IF(ISTEXT(D138),MAX($C$4:$C137)+1,"")</f>
        <v>123</v>
      </c>
      <c r="D138" s="213" t="s">
        <v>11</v>
      </c>
      <c r="E138" s="37" t="s">
        <v>2249</v>
      </c>
      <c r="F138" s="363" t="s">
        <v>43</v>
      </c>
      <c r="G138" s="358"/>
      <c r="H138" s="399"/>
      <c r="I138" s="360">
        <f t="shared" si="6"/>
        <v>1</v>
      </c>
      <c r="J138" s="361">
        <f t="shared" si="7"/>
        <v>0</v>
      </c>
      <c r="K138" s="362">
        <f t="shared" si="8"/>
        <v>0</v>
      </c>
      <c r="L138" s="162"/>
    </row>
    <row r="139" spans="2:12" ht="30" customHeight="1" x14ac:dyDescent="0.3">
      <c r="B139" s="42" t="str">
        <f t="shared" si="5"/>
        <v>LAMan</v>
      </c>
      <c r="C139" s="42">
        <f>IF(ISTEXT(D139),MAX($C$4:$C138)+1,"")</f>
        <v>124</v>
      </c>
      <c r="D139" s="213" t="s">
        <v>9</v>
      </c>
      <c r="E139" s="36" t="s">
        <v>2250</v>
      </c>
      <c r="F139" s="363" t="s">
        <v>43</v>
      </c>
      <c r="G139" s="358"/>
      <c r="H139" s="399"/>
      <c r="I139" s="360">
        <f t="shared" si="6"/>
        <v>3</v>
      </c>
      <c r="J139" s="361">
        <f t="shared" si="7"/>
        <v>0</v>
      </c>
      <c r="K139" s="362">
        <f t="shared" si="8"/>
        <v>0</v>
      </c>
      <c r="L139" s="162"/>
    </row>
    <row r="140" spans="2:12" ht="30" customHeight="1" x14ac:dyDescent="0.3">
      <c r="B140" s="35" t="str">
        <f>IF(C140="","",$B$4)</f>
        <v/>
      </c>
      <c r="C140" s="35" t="str">
        <f>IF(ISTEXT(D140),MAX($C$6:$C139)+1,"")</f>
        <v/>
      </c>
      <c r="D140" s="2"/>
      <c r="E140" s="222" t="s">
        <v>2251</v>
      </c>
      <c r="F140" s="86"/>
      <c r="G140" s="28"/>
      <c r="H140" s="28"/>
      <c r="I140" s="28"/>
      <c r="J140" s="28"/>
      <c r="K140" s="28"/>
      <c r="L140" s="28"/>
    </row>
    <row r="141" spans="2:12" ht="30" customHeight="1" x14ac:dyDescent="0.3">
      <c r="B141" s="42" t="str">
        <f t="shared" si="5"/>
        <v>LAMan</v>
      </c>
      <c r="C141" s="42">
        <f>IF(ISTEXT(D141),MAX($C$4:$C139)+1,"")</f>
        <v>125</v>
      </c>
      <c r="D141" s="213" t="s">
        <v>11</v>
      </c>
      <c r="E141" s="223" t="s">
        <v>2252</v>
      </c>
      <c r="F141" s="363" t="s">
        <v>43</v>
      </c>
      <c r="G141" s="358"/>
      <c r="H141" s="399"/>
      <c r="I141" s="360">
        <f t="shared" si="6"/>
        <v>1</v>
      </c>
      <c r="J141" s="361">
        <f t="shared" si="7"/>
        <v>0</v>
      </c>
      <c r="K141" s="362">
        <f t="shared" si="8"/>
        <v>0</v>
      </c>
      <c r="L141" s="162"/>
    </row>
    <row r="142" spans="2:12" ht="30" customHeight="1" x14ac:dyDescent="0.3">
      <c r="B142" s="42" t="str">
        <f t="shared" si="5"/>
        <v>LAMan</v>
      </c>
      <c r="C142" s="42">
        <f>IF(ISTEXT(D142),MAX($C$4:$C141)+1,"")</f>
        <v>126</v>
      </c>
      <c r="D142" s="213" t="s">
        <v>11</v>
      </c>
      <c r="E142" s="224" t="s">
        <v>2253</v>
      </c>
      <c r="F142" s="363" t="s">
        <v>43</v>
      </c>
      <c r="G142" s="358"/>
      <c r="H142" s="399"/>
      <c r="I142" s="360">
        <f t="shared" si="6"/>
        <v>1</v>
      </c>
      <c r="J142" s="361">
        <f t="shared" si="7"/>
        <v>0</v>
      </c>
      <c r="K142" s="362">
        <f t="shared" si="8"/>
        <v>0</v>
      </c>
      <c r="L142" s="162"/>
    </row>
    <row r="143" spans="2:12" ht="30" customHeight="1" x14ac:dyDescent="0.3">
      <c r="B143" s="42" t="str">
        <f t="shared" si="5"/>
        <v>LAMan</v>
      </c>
      <c r="C143" s="42">
        <f>IF(ISTEXT(D143),MAX($C$4:$C142)+1,"")</f>
        <v>127</v>
      </c>
      <c r="D143" s="213" t="s">
        <v>11</v>
      </c>
      <c r="E143" s="224" t="s">
        <v>2254</v>
      </c>
      <c r="F143" s="363" t="s">
        <v>43</v>
      </c>
      <c r="G143" s="358"/>
      <c r="H143" s="399"/>
      <c r="I143" s="360">
        <f t="shared" si="6"/>
        <v>1</v>
      </c>
      <c r="J143" s="361">
        <f t="shared" si="7"/>
        <v>0</v>
      </c>
      <c r="K143" s="362">
        <f t="shared" si="8"/>
        <v>0</v>
      </c>
      <c r="L143" s="162"/>
    </row>
    <row r="144" spans="2:12" ht="30" customHeight="1" x14ac:dyDescent="0.3">
      <c r="B144" s="42" t="str">
        <f t="shared" si="5"/>
        <v>LAMan</v>
      </c>
      <c r="C144" s="42">
        <f>IF(ISTEXT(D144),MAX($C$4:$C143)+1,"")</f>
        <v>128</v>
      </c>
      <c r="D144" s="213" t="s">
        <v>11</v>
      </c>
      <c r="E144" s="224" t="s">
        <v>2255</v>
      </c>
      <c r="F144" s="363" t="s">
        <v>43</v>
      </c>
      <c r="G144" s="358"/>
      <c r="H144" s="399"/>
      <c r="I144" s="360">
        <f t="shared" si="6"/>
        <v>1</v>
      </c>
      <c r="J144" s="361">
        <f t="shared" si="7"/>
        <v>0</v>
      </c>
      <c r="K144" s="362">
        <f t="shared" si="8"/>
        <v>0</v>
      </c>
      <c r="L144" s="162"/>
    </row>
    <row r="145" spans="2:12" ht="30" customHeight="1" x14ac:dyDescent="0.3">
      <c r="B145" s="42" t="str">
        <f t="shared" si="5"/>
        <v>LAMan</v>
      </c>
      <c r="C145" s="42">
        <f>IF(ISTEXT(D145),MAX($C$4:$C144)+1,"")</f>
        <v>129</v>
      </c>
      <c r="D145" s="213" t="s">
        <v>11</v>
      </c>
      <c r="E145" s="224" t="s">
        <v>2256</v>
      </c>
      <c r="F145" s="363" t="s">
        <v>43</v>
      </c>
      <c r="G145" s="358"/>
      <c r="H145" s="399"/>
      <c r="I145" s="360">
        <f t="shared" si="6"/>
        <v>1</v>
      </c>
      <c r="J145" s="361">
        <f t="shared" si="7"/>
        <v>0</v>
      </c>
      <c r="K145" s="362">
        <f t="shared" si="8"/>
        <v>0</v>
      </c>
      <c r="L145" s="162"/>
    </row>
    <row r="146" spans="2:12" ht="30" customHeight="1" x14ac:dyDescent="0.3">
      <c r="B146" s="42" t="str">
        <f t="shared" si="5"/>
        <v>LAMan</v>
      </c>
      <c r="C146" s="42">
        <f>IF(ISTEXT(D146),MAX($C$4:$C145)+1,"")</f>
        <v>130</v>
      </c>
      <c r="D146" s="213" t="s">
        <v>11</v>
      </c>
      <c r="E146" s="225" t="s">
        <v>2257</v>
      </c>
      <c r="F146" s="363" t="s">
        <v>43</v>
      </c>
      <c r="G146" s="358"/>
      <c r="H146" s="399"/>
      <c r="I146" s="360">
        <f t="shared" ref="I146:I218" si="9">VLOOKUP($D146,SpecData,2,FALSE)</f>
        <v>1</v>
      </c>
      <c r="J146" s="361">
        <f t="shared" ref="J146:J218" si="10">VLOOKUP($F146,AvailabilityData,2,FALSE)</f>
        <v>0</v>
      </c>
      <c r="K146" s="362">
        <f t="shared" si="8"/>
        <v>0</v>
      </c>
      <c r="L146" s="162"/>
    </row>
    <row r="147" spans="2:12" ht="30" customHeight="1" x14ac:dyDescent="0.3">
      <c r="B147" s="42" t="str">
        <f t="shared" ref="B147:B217" si="11">IF(C147="","",$B$4)</f>
        <v>LAMan</v>
      </c>
      <c r="C147" s="42">
        <f>IF(ISTEXT(D147),MAX($C$4:$C146)+1,"")</f>
        <v>131</v>
      </c>
      <c r="D147" s="213" t="s">
        <v>11</v>
      </c>
      <c r="E147" s="225" t="s">
        <v>2258</v>
      </c>
      <c r="F147" s="363" t="s">
        <v>43</v>
      </c>
      <c r="G147" s="358"/>
      <c r="H147" s="399"/>
      <c r="I147" s="360">
        <f t="shared" si="9"/>
        <v>1</v>
      </c>
      <c r="J147" s="361">
        <f t="shared" si="10"/>
        <v>0</v>
      </c>
      <c r="K147" s="362">
        <f t="shared" si="8"/>
        <v>0</v>
      </c>
      <c r="L147" s="162"/>
    </row>
    <row r="148" spans="2:12" ht="30" customHeight="1" x14ac:dyDescent="0.3">
      <c r="B148" s="42" t="str">
        <f t="shared" si="11"/>
        <v>LAMan</v>
      </c>
      <c r="C148" s="42">
        <f>IF(ISTEXT(D148),MAX($C$4:$C147)+1,"")</f>
        <v>132</v>
      </c>
      <c r="D148" s="213" t="s">
        <v>11</v>
      </c>
      <c r="E148" s="226" t="s">
        <v>2259</v>
      </c>
      <c r="F148" s="363" t="s">
        <v>43</v>
      </c>
      <c r="G148" s="25"/>
      <c r="H148" s="85"/>
      <c r="I148" s="72">
        <f t="shared" si="9"/>
        <v>1</v>
      </c>
      <c r="J148" s="73">
        <f t="shared" si="10"/>
        <v>0</v>
      </c>
      <c r="K148" s="74">
        <f t="shared" si="8"/>
        <v>0</v>
      </c>
      <c r="L148" s="162"/>
    </row>
    <row r="149" spans="2:12" ht="30" customHeight="1" x14ac:dyDescent="0.3">
      <c r="B149" s="35" t="str">
        <f t="shared" si="11"/>
        <v/>
      </c>
      <c r="C149" s="35" t="str">
        <f>IF(ISTEXT(D149),MAX($C$6:$C148)+1,"")</f>
        <v/>
      </c>
      <c r="D149" s="2"/>
      <c r="E149" s="227" t="s">
        <v>2260</v>
      </c>
      <c r="F149" s="86"/>
      <c r="G149" s="28"/>
      <c r="H149" s="28"/>
      <c r="I149" s="28"/>
      <c r="J149" s="28"/>
      <c r="K149" s="28"/>
      <c r="L149" s="28"/>
    </row>
    <row r="150" spans="2:12" ht="30" customHeight="1" x14ac:dyDescent="0.3">
      <c r="B150" s="42" t="str">
        <f t="shared" si="11"/>
        <v>LAMan</v>
      </c>
      <c r="C150" s="42">
        <f>IF(ISTEXT(D150),MAX($C$4:$C148)+1,"")</f>
        <v>133</v>
      </c>
      <c r="D150" s="213" t="s">
        <v>10</v>
      </c>
      <c r="E150" s="228" t="s">
        <v>2261</v>
      </c>
      <c r="F150" s="363" t="s">
        <v>43</v>
      </c>
      <c r="G150" s="358"/>
      <c r="H150" s="399"/>
      <c r="I150" s="360">
        <f t="shared" si="9"/>
        <v>2</v>
      </c>
      <c r="J150" s="361">
        <f t="shared" si="10"/>
        <v>0</v>
      </c>
      <c r="K150" s="362">
        <f t="shared" si="8"/>
        <v>0</v>
      </c>
      <c r="L150" s="162"/>
    </row>
    <row r="151" spans="2:12" ht="30" customHeight="1" x14ac:dyDescent="0.3">
      <c r="B151" s="42" t="str">
        <f t="shared" si="11"/>
        <v>LAMan</v>
      </c>
      <c r="C151" s="42">
        <f>IF(ISTEXT(D151),MAX($C$4:$C150)+1,"")</f>
        <v>134</v>
      </c>
      <c r="D151" s="213" t="s">
        <v>11</v>
      </c>
      <c r="E151" s="229" t="s">
        <v>2262</v>
      </c>
      <c r="F151" s="363" t="s">
        <v>43</v>
      </c>
      <c r="G151" s="358"/>
      <c r="H151" s="399"/>
      <c r="I151" s="360">
        <f t="shared" si="9"/>
        <v>1</v>
      </c>
      <c r="J151" s="361">
        <f t="shared" si="10"/>
        <v>0</v>
      </c>
      <c r="K151" s="362">
        <f t="shared" si="8"/>
        <v>0</v>
      </c>
      <c r="L151" s="162"/>
    </row>
    <row r="152" spans="2:12" ht="30" customHeight="1" x14ac:dyDescent="0.3">
      <c r="B152" s="42" t="str">
        <f t="shared" si="11"/>
        <v>LAMan</v>
      </c>
      <c r="C152" s="42">
        <f>IF(ISTEXT(D152),MAX($C$4:$C151)+1,"")</f>
        <v>135</v>
      </c>
      <c r="D152" s="213" t="s">
        <v>11</v>
      </c>
      <c r="E152" s="230" t="s">
        <v>2263</v>
      </c>
      <c r="F152" s="363" t="s">
        <v>43</v>
      </c>
      <c r="G152" s="358"/>
      <c r="H152" s="399"/>
      <c r="I152" s="360">
        <f t="shared" si="9"/>
        <v>1</v>
      </c>
      <c r="J152" s="361">
        <f t="shared" si="10"/>
        <v>0</v>
      </c>
      <c r="K152" s="362">
        <f t="shared" si="8"/>
        <v>0</v>
      </c>
      <c r="L152" s="162"/>
    </row>
    <row r="153" spans="2:12" ht="30" customHeight="1" x14ac:dyDescent="0.3">
      <c r="B153" s="35" t="str">
        <f>IF(C153="","",$B$4)</f>
        <v/>
      </c>
      <c r="C153" s="35" t="str">
        <f>IF(ISTEXT(D153),MAX($C$6:$C152)+1,"")</f>
        <v/>
      </c>
      <c r="D153" s="2"/>
      <c r="E153" s="231" t="s">
        <v>2264</v>
      </c>
      <c r="F153" s="86"/>
      <c r="G153" s="28"/>
      <c r="H153" s="28"/>
      <c r="I153" s="28"/>
      <c r="J153" s="28"/>
      <c r="K153" s="28"/>
      <c r="L153" s="28"/>
    </row>
    <row r="154" spans="2:12" ht="30" customHeight="1" x14ac:dyDescent="0.3">
      <c r="B154" s="42" t="str">
        <f t="shared" si="11"/>
        <v>LAMan</v>
      </c>
      <c r="C154" s="42">
        <f>IF(ISTEXT(D154),MAX($C$4:$C152)+1,"")</f>
        <v>136</v>
      </c>
      <c r="D154" s="213" t="s">
        <v>10</v>
      </c>
      <c r="E154" s="232" t="s">
        <v>2265</v>
      </c>
      <c r="F154" s="363" t="s">
        <v>43</v>
      </c>
      <c r="G154" s="358"/>
      <c r="H154" s="399"/>
      <c r="I154" s="360">
        <f t="shared" si="9"/>
        <v>2</v>
      </c>
      <c r="J154" s="361">
        <f t="shared" si="10"/>
        <v>0</v>
      </c>
      <c r="K154" s="362">
        <f t="shared" si="8"/>
        <v>0</v>
      </c>
      <c r="L154" s="162"/>
    </row>
    <row r="155" spans="2:12" ht="30" customHeight="1" x14ac:dyDescent="0.3">
      <c r="B155" s="42" t="str">
        <f t="shared" si="11"/>
        <v>LAMan</v>
      </c>
      <c r="C155" s="42">
        <f>IF(ISTEXT(D155),MAX($C$4:$C154)+1,"")</f>
        <v>137</v>
      </c>
      <c r="D155" s="213" t="s">
        <v>10</v>
      </c>
      <c r="E155" s="233" t="s">
        <v>373</v>
      </c>
      <c r="F155" s="363" t="s">
        <v>43</v>
      </c>
      <c r="G155" s="358"/>
      <c r="H155" s="399"/>
      <c r="I155" s="360">
        <f t="shared" si="9"/>
        <v>2</v>
      </c>
      <c r="J155" s="361">
        <f t="shared" si="10"/>
        <v>0</v>
      </c>
      <c r="K155" s="362">
        <f t="shared" si="8"/>
        <v>0</v>
      </c>
      <c r="L155" s="162"/>
    </row>
    <row r="156" spans="2:12" ht="30" customHeight="1" x14ac:dyDescent="0.3">
      <c r="B156" s="42" t="str">
        <f t="shared" si="11"/>
        <v>LAMan</v>
      </c>
      <c r="C156" s="42">
        <f>IF(ISTEXT(D156),MAX($C$4:$C155)+1,"")</f>
        <v>138</v>
      </c>
      <c r="D156" s="213" t="s">
        <v>10</v>
      </c>
      <c r="E156" s="233" t="s">
        <v>2266</v>
      </c>
      <c r="F156" s="363" t="s">
        <v>43</v>
      </c>
      <c r="G156" s="358"/>
      <c r="H156" s="399"/>
      <c r="I156" s="360">
        <f t="shared" si="9"/>
        <v>2</v>
      </c>
      <c r="J156" s="361">
        <f t="shared" si="10"/>
        <v>0</v>
      </c>
      <c r="K156" s="362">
        <f t="shared" si="8"/>
        <v>0</v>
      </c>
      <c r="L156" s="162"/>
    </row>
    <row r="157" spans="2:12" ht="30" customHeight="1" x14ac:dyDescent="0.3">
      <c r="B157" s="42" t="str">
        <f t="shared" si="11"/>
        <v>LAMan</v>
      </c>
      <c r="C157" s="42">
        <f>IF(ISTEXT(D157),MAX($C$4:$C156)+1,"")</f>
        <v>139</v>
      </c>
      <c r="D157" s="213" t="s">
        <v>10</v>
      </c>
      <c r="E157" s="233" t="s">
        <v>2267</v>
      </c>
      <c r="F157" s="363" t="s">
        <v>43</v>
      </c>
      <c r="G157" s="358"/>
      <c r="H157" s="399"/>
      <c r="I157" s="360">
        <f t="shared" si="9"/>
        <v>2</v>
      </c>
      <c r="J157" s="361">
        <f t="shared" si="10"/>
        <v>0</v>
      </c>
      <c r="K157" s="362">
        <f t="shared" si="8"/>
        <v>0</v>
      </c>
      <c r="L157" s="162"/>
    </row>
    <row r="158" spans="2:12" ht="30" customHeight="1" x14ac:dyDescent="0.3">
      <c r="B158" s="42" t="str">
        <f t="shared" si="11"/>
        <v>LAMan</v>
      </c>
      <c r="C158" s="42">
        <f>IF(ISTEXT(D158),MAX($C$4:$C157)+1,"")</f>
        <v>140</v>
      </c>
      <c r="D158" s="213" t="s">
        <v>11</v>
      </c>
      <c r="E158" s="234" t="s">
        <v>2268</v>
      </c>
      <c r="F158" s="363" t="s">
        <v>43</v>
      </c>
      <c r="G158" s="358"/>
      <c r="H158" s="399"/>
      <c r="I158" s="360">
        <f t="shared" si="9"/>
        <v>1</v>
      </c>
      <c r="J158" s="361">
        <f t="shared" si="10"/>
        <v>0</v>
      </c>
      <c r="K158" s="362">
        <f t="shared" si="8"/>
        <v>0</v>
      </c>
      <c r="L158" s="162"/>
    </row>
    <row r="159" spans="2:12" ht="30" customHeight="1" x14ac:dyDescent="0.3">
      <c r="B159" s="35" t="str">
        <f t="shared" si="11"/>
        <v/>
      </c>
      <c r="C159" s="35" t="str">
        <f>IF(ISTEXT(D159),MAX($C$6:$C158)+1,"")</f>
        <v/>
      </c>
      <c r="D159" s="2"/>
      <c r="E159" s="38" t="s">
        <v>2269</v>
      </c>
      <c r="F159" s="86"/>
      <c r="G159" s="28"/>
      <c r="H159" s="28"/>
      <c r="I159" s="28"/>
      <c r="J159" s="28"/>
      <c r="K159" s="28"/>
      <c r="L159" s="28"/>
    </row>
    <row r="160" spans="2:12" ht="30" customHeight="1" x14ac:dyDescent="0.3">
      <c r="B160" s="42" t="str">
        <f t="shared" si="11"/>
        <v>LAMan</v>
      </c>
      <c r="C160" s="42">
        <f>IF(ISTEXT(D160),MAX($C$4:$C158)+1,"")</f>
        <v>141</v>
      </c>
      <c r="D160" s="213" t="s">
        <v>10</v>
      </c>
      <c r="E160" s="41" t="s">
        <v>2261</v>
      </c>
      <c r="F160" s="363" t="s">
        <v>43</v>
      </c>
      <c r="G160" s="25"/>
      <c r="H160" s="85"/>
      <c r="I160" s="72">
        <f t="shared" si="9"/>
        <v>2</v>
      </c>
      <c r="J160" s="73">
        <f t="shared" si="10"/>
        <v>0</v>
      </c>
      <c r="K160" s="74">
        <f t="shared" si="8"/>
        <v>0</v>
      </c>
      <c r="L160" s="162"/>
    </row>
    <row r="161" spans="2:12" ht="30" customHeight="1" x14ac:dyDescent="0.3">
      <c r="B161" s="42" t="str">
        <f t="shared" si="11"/>
        <v>LAMan</v>
      </c>
      <c r="C161" s="42">
        <f>IF(ISTEXT(D161),MAX($C$4:$C160)+1,"")</f>
        <v>142</v>
      </c>
      <c r="D161" s="213" t="s">
        <v>11</v>
      </c>
      <c r="E161" s="39" t="s">
        <v>2270</v>
      </c>
      <c r="F161" s="363" t="s">
        <v>43</v>
      </c>
      <c r="G161" s="25"/>
      <c r="H161" s="85"/>
      <c r="I161" s="72">
        <f t="shared" si="9"/>
        <v>1</v>
      </c>
      <c r="J161" s="73">
        <f t="shared" si="10"/>
        <v>0</v>
      </c>
      <c r="K161" s="74">
        <f t="shared" si="8"/>
        <v>0</v>
      </c>
      <c r="L161" s="162"/>
    </row>
    <row r="162" spans="2:12" ht="30" customHeight="1" x14ac:dyDescent="0.3">
      <c r="B162" s="42" t="str">
        <f t="shared" si="11"/>
        <v>LAMan</v>
      </c>
      <c r="C162" s="42">
        <f>IF(ISTEXT(D162),MAX($C$4:$C161)+1,"")</f>
        <v>143</v>
      </c>
      <c r="D162" s="213" t="s">
        <v>10</v>
      </c>
      <c r="E162" s="39" t="s">
        <v>2271</v>
      </c>
      <c r="F162" s="363" t="s">
        <v>43</v>
      </c>
      <c r="G162" s="358"/>
      <c r="H162" s="399"/>
      <c r="I162" s="360">
        <f t="shared" si="9"/>
        <v>2</v>
      </c>
      <c r="J162" s="361">
        <f t="shared" si="10"/>
        <v>0</v>
      </c>
      <c r="K162" s="362">
        <f t="shared" si="8"/>
        <v>0</v>
      </c>
      <c r="L162" s="162"/>
    </row>
    <row r="163" spans="2:12" ht="30" customHeight="1" x14ac:dyDescent="0.3">
      <c r="B163" s="42" t="str">
        <f t="shared" si="11"/>
        <v>LAMan</v>
      </c>
      <c r="C163" s="42">
        <f>IF(ISTEXT(D163),MAX($C$4:$C162)+1,"")</f>
        <v>144</v>
      </c>
      <c r="D163" s="213" t="s">
        <v>10</v>
      </c>
      <c r="E163" s="39" t="s">
        <v>2272</v>
      </c>
      <c r="F163" s="363" t="s">
        <v>43</v>
      </c>
      <c r="G163" s="358"/>
      <c r="H163" s="399"/>
      <c r="I163" s="360">
        <f t="shared" si="9"/>
        <v>2</v>
      </c>
      <c r="J163" s="361">
        <f t="shared" si="10"/>
        <v>0</v>
      </c>
      <c r="K163" s="362">
        <f t="shared" si="8"/>
        <v>0</v>
      </c>
      <c r="L163" s="162"/>
    </row>
    <row r="164" spans="2:12" ht="30" customHeight="1" x14ac:dyDescent="0.3">
      <c r="B164" s="42" t="str">
        <f t="shared" si="11"/>
        <v>LAMan</v>
      </c>
      <c r="C164" s="42">
        <f>IF(ISTEXT(D164),MAX($C$4:$C163)+1,"")</f>
        <v>145</v>
      </c>
      <c r="D164" s="213" t="s">
        <v>10</v>
      </c>
      <c r="E164" s="39" t="s">
        <v>2273</v>
      </c>
      <c r="F164" s="363" t="s">
        <v>43</v>
      </c>
      <c r="G164" s="358"/>
      <c r="H164" s="399"/>
      <c r="I164" s="360">
        <f t="shared" si="9"/>
        <v>2</v>
      </c>
      <c r="J164" s="361">
        <f t="shared" si="10"/>
        <v>0</v>
      </c>
      <c r="K164" s="362">
        <f t="shared" si="8"/>
        <v>0</v>
      </c>
      <c r="L164" s="162"/>
    </row>
    <row r="165" spans="2:12" ht="30" customHeight="1" x14ac:dyDescent="0.3">
      <c r="B165" s="42" t="str">
        <f t="shared" si="11"/>
        <v>LAMan</v>
      </c>
      <c r="C165" s="42">
        <f>IF(ISTEXT(D165),MAX($C$4:$C164)+1,"")</f>
        <v>146</v>
      </c>
      <c r="D165" s="213" t="s">
        <v>10</v>
      </c>
      <c r="E165" s="39" t="s">
        <v>2274</v>
      </c>
      <c r="F165" s="363" t="s">
        <v>43</v>
      </c>
      <c r="G165" s="358"/>
      <c r="H165" s="399"/>
      <c r="I165" s="360">
        <f t="shared" si="9"/>
        <v>2</v>
      </c>
      <c r="J165" s="361">
        <f t="shared" si="10"/>
        <v>0</v>
      </c>
      <c r="K165" s="362">
        <f t="shared" si="8"/>
        <v>0</v>
      </c>
      <c r="L165" s="162"/>
    </row>
    <row r="166" spans="2:12" ht="30" customHeight="1" x14ac:dyDescent="0.3">
      <c r="B166" s="42" t="str">
        <f t="shared" si="11"/>
        <v>LAMan</v>
      </c>
      <c r="C166" s="42">
        <f>IF(ISTEXT(D166),MAX($C$4:$C165)+1,"")</f>
        <v>147</v>
      </c>
      <c r="D166" s="213" t="s">
        <v>11</v>
      </c>
      <c r="E166" s="39" t="s">
        <v>2275</v>
      </c>
      <c r="F166" s="363" t="s">
        <v>43</v>
      </c>
      <c r="G166" s="358"/>
      <c r="H166" s="399"/>
      <c r="I166" s="360">
        <f t="shared" si="9"/>
        <v>1</v>
      </c>
      <c r="J166" s="361">
        <f t="shared" si="10"/>
        <v>0</v>
      </c>
      <c r="K166" s="362">
        <f t="shared" si="8"/>
        <v>0</v>
      </c>
      <c r="L166" s="162"/>
    </row>
    <row r="167" spans="2:12" ht="30" customHeight="1" x14ac:dyDescent="0.3">
      <c r="B167" s="42" t="str">
        <f t="shared" si="11"/>
        <v>LAMan</v>
      </c>
      <c r="C167" s="42">
        <f>IF(ISTEXT(D167),MAX($C$4:$C166)+1,"")</f>
        <v>148</v>
      </c>
      <c r="D167" s="213" t="s">
        <v>11</v>
      </c>
      <c r="E167" s="36" t="s">
        <v>2276</v>
      </c>
      <c r="F167" s="363" t="s">
        <v>43</v>
      </c>
      <c r="G167" s="358"/>
      <c r="H167" s="399"/>
      <c r="I167" s="360">
        <f t="shared" si="9"/>
        <v>1</v>
      </c>
      <c r="J167" s="361">
        <f t="shared" si="10"/>
        <v>0</v>
      </c>
      <c r="K167" s="362">
        <f t="shared" si="8"/>
        <v>0</v>
      </c>
      <c r="L167" s="162"/>
    </row>
    <row r="168" spans="2:12" ht="30" customHeight="1" x14ac:dyDescent="0.3">
      <c r="B168" s="42" t="str">
        <f t="shared" si="11"/>
        <v>LAMan</v>
      </c>
      <c r="C168" s="42">
        <f>IF(ISTEXT(D168),MAX($C$4:$C167)+1,"")</f>
        <v>149</v>
      </c>
      <c r="D168" s="213" t="s">
        <v>11</v>
      </c>
      <c r="E168" s="235" t="s">
        <v>2277</v>
      </c>
      <c r="F168" s="363" t="s">
        <v>43</v>
      </c>
      <c r="G168" s="358"/>
      <c r="H168" s="399"/>
      <c r="I168" s="360">
        <f t="shared" si="9"/>
        <v>1</v>
      </c>
      <c r="J168" s="361">
        <f t="shared" si="10"/>
        <v>0</v>
      </c>
      <c r="K168" s="362">
        <f t="shared" si="8"/>
        <v>0</v>
      </c>
      <c r="L168" s="162"/>
    </row>
    <row r="169" spans="2:12" ht="30" customHeight="1" x14ac:dyDescent="0.3">
      <c r="B169" s="35" t="str">
        <f>IF(C169="","",$B$4)</f>
        <v/>
      </c>
      <c r="C169" s="35" t="str">
        <f>IF(ISTEXT(D169),MAX($C$6:$C168)+1,"")</f>
        <v/>
      </c>
      <c r="D169" s="2"/>
      <c r="E169" s="38" t="s">
        <v>2278</v>
      </c>
      <c r="F169" s="86"/>
      <c r="G169" s="28"/>
      <c r="H169" s="28"/>
      <c r="I169" s="28"/>
      <c r="J169" s="28"/>
      <c r="K169" s="28"/>
      <c r="L169" s="28"/>
    </row>
    <row r="170" spans="2:12" ht="30" customHeight="1" x14ac:dyDescent="0.3">
      <c r="B170" s="42" t="str">
        <f t="shared" si="11"/>
        <v>LAMan</v>
      </c>
      <c r="C170" s="42">
        <f>IF(ISTEXT(D170),MAX($C$4:$C168)+1,"")</f>
        <v>150</v>
      </c>
      <c r="D170" s="213" t="s">
        <v>10</v>
      </c>
      <c r="E170" s="41" t="s">
        <v>2279</v>
      </c>
      <c r="F170" s="363" t="s">
        <v>43</v>
      </c>
      <c r="G170" s="358"/>
      <c r="H170" s="399"/>
      <c r="I170" s="360">
        <f t="shared" si="9"/>
        <v>2</v>
      </c>
      <c r="J170" s="361">
        <f t="shared" si="10"/>
        <v>0</v>
      </c>
      <c r="K170" s="362">
        <f t="shared" si="8"/>
        <v>0</v>
      </c>
      <c r="L170" s="162"/>
    </row>
    <row r="171" spans="2:12" ht="30" customHeight="1" x14ac:dyDescent="0.3">
      <c r="B171" s="42" t="str">
        <f t="shared" si="11"/>
        <v>LAMan</v>
      </c>
      <c r="C171" s="42">
        <f>IF(ISTEXT(D171),MAX($C$4:$C170)+1,"")</f>
        <v>151</v>
      </c>
      <c r="D171" s="213" t="s">
        <v>10</v>
      </c>
      <c r="E171" s="39" t="s">
        <v>2241</v>
      </c>
      <c r="F171" s="363" t="s">
        <v>43</v>
      </c>
      <c r="G171" s="358"/>
      <c r="H171" s="399"/>
      <c r="I171" s="360">
        <f t="shared" si="9"/>
        <v>2</v>
      </c>
      <c r="J171" s="361">
        <f t="shared" si="10"/>
        <v>0</v>
      </c>
      <c r="K171" s="362">
        <f t="shared" si="8"/>
        <v>0</v>
      </c>
      <c r="L171" s="162"/>
    </row>
    <row r="172" spans="2:12" ht="30" customHeight="1" x14ac:dyDescent="0.3">
      <c r="B172" s="42" t="str">
        <f t="shared" si="11"/>
        <v>LAMan</v>
      </c>
      <c r="C172" s="42">
        <f>IF(ISTEXT(D172),MAX($C$4:$C171)+1,"")</f>
        <v>152</v>
      </c>
      <c r="D172" s="213" t="s">
        <v>10</v>
      </c>
      <c r="E172" s="39" t="s">
        <v>2242</v>
      </c>
      <c r="F172" s="363" t="s">
        <v>43</v>
      </c>
      <c r="G172" s="358"/>
      <c r="H172" s="399"/>
      <c r="I172" s="360">
        <f t="shared" si="9"/>
        <v>2</v>
      </c>
      <c r="J172" s="361">
        <f t="shared" si="10"/>
        <v>0</v>
      </c>
      <c r="K172" s="362">
        <f t="shared" si="8"/>
        <v>0</v>
      </c>
      <c r="L172" s="162"/>
    </row>
    <row r="173" spans="2:12" ht="30" customHeight="1" x14ac:dyDescent="0.3">
      <c r="B173" s="42" t="str">
        <f t="shared" si="11"/>
        <v>LAMan</v>
      </c>
      <c r="C173" s="42">
        <f>IF(ISTEXT(D173),MAX($C$4:$C172)+1,"")</f>
        <v>153</v>
      </c>
      <c r="D173" s="213" t="s">
        <v>10</v>
      </c>
      <c r="E173" s="39" t="s">
        <v>2280</v>
      </c>
      <c r="F173" s="363" t="s">
        <v>43</v>
      </c>
      <c r="G173" s="358"/>
      <c r="H173" s="399"/>
      <c r="I173" s="360">
        <f t="shared" si="9"/>
        <v>2</v>
      </c>
      <c r="J173" s="361">
        <f t="shared" si="10"/>
        <v>0</v>
      </c>
      <c r="K173" s="362">
        <f t="shared" si="8"/>
        <v>0</v>
      </c>
      <c r="L173" s="162"/>
    </row>
    <row r="174" spans="2:12" ht="30" customHeight="1" x14ac:dyDescent="0.3">
      <c r="B174" s="42" t="str">
        <f t="shared" si="11"/>
        <v>LAMan</v>
      </c>
      <c r="C174" s="42">
        <f>IF(ISTEXT(D174),MAX($C$4:$C173)+1,"")</f>
        <v>154</v>
      </c>
      <c r="D174" s="213" t="s">
        <v>10</v>
      </c>
      <c r="E174" s="39" t="s">
        <v>2281</v>
      </c>
      <c r="F174" s="363" t="s">
        <v>43</v>
      </c>
      <c r="G174" s="358"/>
      <c r="H174" s="399"/>
      <c r="I174" s="360">
        <f t="shared" si="9"/>
        <v>2</v>
      </c>
      <c r="J174" s="361">
        <f t="shared" si="10"/>
        <v>0</v>
      </c>
      <c r="K174" s="362">
        <f t="shared" si="8"/>
        <v>0</v>
      </c>
      <c r="L174" s="162"/>
    </row>
    <row r="175" spans="2:12" ht="30" customHeight="1" x14ac:dyDescent="0.3">
      <c r="B175" s="42" t="str">
        <f t="shared" si="11"/>
        <v>LAMan</v>
      </c>
      <c r="C175" s="42">
        <f>IF(ISTEXT(D175),MAX($C$4:$C174)+1,"")</f>
        <v>155</v>
      </c>
      <c r="D175" s="213" t="s">
        <v>10</v>
      </c>
      <c r="E175" s="39" t="s">
        <v>2282</v>
      </c>
      <c r="F175" s="363" t="s">
        <v>43</v>
      </c>
      <c r="G175" s="358"/>
      <c r="H175" s="399"/>
      <c r="I175" s="360">
        <f t="shared" si="9"/>
        <v>2</v>
      </c>
      <c r="J175" s="361">
        <f t="shared" si="10"/>
        <v>0</v>
      </c>
      <c r="K175" s="362">
        <f t="shared" si="8"/>
        <v>0</v>
      </c>
      <c r="L175" s="162"/>
    </row>
    <row r="176" spans="2:12" ht="30" customHeight="1" x14ac:dyDescent="0.3">
      <c r="B176" s="42" t="str">
        <f t="shared" si="11"/>
        <v>LAMan</v>
      </c>
      <c r="C176" s="42">
        <f>IF(ISTEXT(D176),MAX($C$4:$C175)+1,"")</f>
        <v>156</v>
      </c>
      <c r="D176" s="213" t="s">
        <v>10</v>
      </c>
      <c r="E176" s="45" t="s">
        <v>2283</v>
      </c>
      <c r="F176" s="363" t="s">
        <v>43</v>
      </c>
      <c r="G176" s="358"/>
      <c r="H176" s="399"/>
      <c r="I176" s="360">
        <f t="shared" si="9"/>
        <v>2</v>
      </c>
      <c r="J176" s="361">
        <f t="shared" si="10"/>
        <v>0</v>
      </c>
      <c r="K176" s="362">
        <f t="shared" si="8"/>
        <v>0</v>
      </c>
      <c r="L176" s="162"/>
    </row>
    <row r="177" spans="2:12" ht="14.7" customHeight="1" x14ac:dyDescent="0.3">
      <c r="B177" s="43" t="s">
        <v>2284</v>
      </c>
      <c r="C177" s="35"/>
      <c r="D177" s="2"/>
      <c r="E177" s="38"/>
      <c r="F177" s="86"/>
      <c r="G177" s="28"/>
      <c r="H177" s="28"/>
      <c r="I177" s="28"/>
      <c r="J177" s="28"/>
      <c r="K177" s="28"/>
      <c r="L177" s="28"/>
    </row>
    <row r="178" spans="2:12" ht="30" customHeight="1" x14ac:dyDescent="0.3">
      <c r="B178" s="42" t="str">
        <f t="shared" si="11"/>
        <v>LAMan</v>
      </c>
      <c r="C178" s="42">
        <f>IF(ISTEXT(D178),MAX($C$4:$C176)+1,"")</f>
        <v>157</v>
      </c>
      <c r="D178" s="213" t="s">
        <v>11</v>
      </c>
      <c r="E178" s="236" t="s">
        <v>2285</v>
      </c>
      <c r="F178" s="363" t="s">
        <v>43</v>
      </c>
      <c r="G178" s="25"/>
      <c r="H178" s="85"/>
      <c r="I178" s="72">
        <f t="shared" si="9"/>
        <v>1</v>
      </c>
      <c r="J178" s="73">
        <f t="shared" si="10"/>
        <v>0</v>
      </c>
      <c r="K178" s="74">
        <f t="shared" si="8"/>
        <v>0</v>
      </c>
      <c r="L178" s="162"/>
    </row>
    <row r="179" spans="2:12" ht="30" customHeight="1" x14ac:dyDescent="0.3">
      <c r="B179" s="35" t="str">
        <f t="shared" si="11"/>
        <v/>
      </c>
      <c r="C179" s="35" t="str">
        <f>IF(ISTEXT(D179),MAX($C$6:$C178)+1,"")</f>
        <v/>
      </c>
      <c r="D179" s="2"/>
      <c r="E179" s="227" t="s">
        <v>2286</v>
      </c>
      <c r="F179" s="86"/>
      <c r="G179" s="28"/>
      <c r="H179" s="28"/>
      <c r="I179" s="28"/>
      <c r="J179" s="28"/>
      <c r="K179" s="28"/>
      <c r="L179" s="28"/>
    </row>
    <row r="180" spans="2:12" ht="30" customHeight="1" x14ac:dyDescent="0.3">
      <c r="B180" s="42" t="str">
        <f t="shared" si="11"/>
        <v>LAMan</v>
      </c>
      <c r="C180" s="42">
        <f>IF(ISTEXT(D180),MAX($C$4:$C178)+1,"")</f>
        <v>158</v>
      </c>
      <c r="D180" s="213" t="s">
        <v>10</v>
      </c>
      <c r="E180" s="223" t="s">
        <v>2287</v>
      </c>
      <c r="F180" s="363" t="s">
        <v>43</v>
      </c>
      <c r="G180" s="358"/>
      <c r="H180" s="399"/>
      <c r="I180" s="360">
        <f t="shared" si="9"/>
        <v>2</v>
      </c>
      <c r="J180" s="361">
        <f t="shared" si="10"/>
        <v>0</v>
      </c>
      <c r="K180" s="362">
        <f t="shared" si="8"/>
        <v>0</v>
      </c>
      <c r="L180" s="162"/>
    </row>
    <row r="181" spans="2:12" ht="30" customHeight="1" x14ac:dyDescent="0.3">
      <c r="B181" s="42" t="str">
        <f t="shared" si="11"/>
        <v>LAMan</v>
      </c>
      <c r="C181" s="42">
        <f>IF(ISTEXT(D181),MAX($C$4:$C180)+1,"")</f>
        <v>159</v>
      </c>
      <c r="D181" s="213" t="s">
        <v>10</v>
      </c>
      <c r="E181" s="224" t="s">
        <v>2288</v>
      </c>
      <c r="F181" s="363" t="s">
        <v>43</v>
      </c>
      <c r="G181" s="358"/>
      <c r="H181" s="399"/>
      <c r="I181" s="360">
        <f t="shared" si="9"/>
        <v>2</v>
      </c>
      <c r="J181" s="361">
        <f t="shared" si="10"/>
        <v>0</v>
      </c>
      <c r="K181" s="362">
        <f t="shared" si="8"/>
        <v>0</v>
      </c>
      <c r="L181" s="162"/>
    </row>
    <row r="182" spans="2:12" ht="30" customHeight="1" x14ac:dyDescent="0.3">
      <c r="B182" s="42" t="str">
        <f t="shared" si="11"/>
        <v>LAMan</v>
      </c>
      <c r="C182" s="42">
        <f>IF(ISTEXT(D182),MAX($C$4:$C181)+1,"")</f>
        <v>160</v>
      </c>
      <c r="D182" s="213" t="s">
        <v>10</v>
      </c>
      <c r="E182" s="224" t="s">
        <v>2289</v>
      </c>
      <c r="F182" s="363" t="s">
        <v>43</v>
      </c>
      <c r="G182" s="358"/>
      <c r="H182" s="399"/>
      <c r="I182" s="360">
        <f t="shared" si="9"/>
        <v>2</v>
      </c>
      <c r="J182" s="361">
        <f t="shared" si="10"/>
        <v>0</v>
      </c>
      <c r="K182" s="362">
        <f t="shared" si="8"/>
        <v>0</v>
      </c>
      <c r="L182" s="162"/>
    </row>
    <row r="183" spans="2:12" ht="30" customHeight="1" x14ac:dyDescent="0.3">
      <c r="B183" s="42" t="str">
        <f t="shared" si="11"/>
        <v>LAMan</v>
      </c>
      <c r="C183" s="42">
        <f>IF(ISTEXT(D183),MAX($C$4:$C182)+1,"")</f>
        <v>161</v>
      </c>
      <c r="D183" s="213" t="s">
        <v>10</v>
      </c>
      <c r="E183" s="224" t="s">
        <v>2290</v>
      </c>
      <c r="F183" s="363" t="s">
        <v>43</v>
      </c>
      <c r="G183" s="358"/>
      <c r="H183" s="399"/>
      <c r="I183" s="360">
        <f t="shared" si="9"/>
        <v>2</v>
      </c>
      <c r="J183" s="361">
        <f t="shared" si="10"/>
        <v>0</v>
      </c>
      <c r="K183" s="362">
        <f t="shared" si="8"/>
        <v>0</v>
      </c>
      <c r="L183" s="162"/>
    </row>
    <row r="184" spans="2:12" ht="30" customHeight="1" x14ac:dyDescent="0.3">
      <c r="B184" s="42" t="str">
        <f t="shared" si="11"/>
        <v>LAMan</v>
      </c>
      <c r="C184" s="42">
        <f>IF(ISTEXT(D184),MAX($C$4:$C183)+1,"")</f>
        <v>162</v>
      </c>
      <c r="D184" s="213" t="s">
        <v>10</v>
      </c>
      <c r="E184" s="224" t="s">
        <v>2291</v>
      </c>
      <c r="F184" s="363" t="s">
        <v>43</v>
      </c>
      <c r="G184" s="358"/>
      <c r="H184" s="399"/>
      <c r="I184" s="360">
        <f t="shared" si="9"/>
        <v>2</v>
      </c>
      <c r="J184" s="361">
        <f t="shared" si="10"/>
        <v>0</v>
      </c>
      <c r="K184" s="362">
        <f t="shared" si="8"/>
        <v>0</v>
      </c>
      <c r="L184" s="162"/>
    </row>
    <row r="185" spans="2:12" ht="30" customHeight="1" x14ac:dyDescent="0.3">
      <c r="B185" s="42" t="str">
        <f t="shared" si="11"/>
        <v>LAMan</v>
      </c>
      <c r="C185" s="42">
        <f>IF(ISTEXT(D185),MAX($C$4:$C184)+1,"")</f>
        <v>163</v>
      </c>
      <c r="D185" s="213" t="s">
        <v>10</v>
      </c>
      <c r="E185" s="224" t="s">
        <v>2292</v>
      </c>
      <c r="F185" s="363" t="s">
        <v>43</v>
      </c>
      <c r="G185" s="358"/>
      <c r="H185" s="399"/>
      <c r="I185" s="360">
        <f t="shared" si="9"/>
        <v>2</v>
      </c>
      <c r="J185" s="361">
        <f t="shared" si="10"/>
        <v>0</v>
      </c>
      <c r="K185" s="362">
        <f t="shared" si="8"/>
        <v>0</v>
      </c>
      <c r="L185" s="162"/>
    </row>
    <row r="186" spans="2:12" ht="30" customHeight="1" x14ac:dyDescent="0.3">
      <c r="B186" s="42" t="str">
        <f t="shared" si="11"/>
        <v>LAMan</v>
      </c>
      <c r="C186" s="42">
        <f>IF(ISTEXT(D186),MAX($C$4:$C185)+1,"")</f>
        <v>164</v>
      </c>
      <c r="D186" s="213" t="s">
        <v>10</v>
      </c>
      <c r="E186" s="224" t="s">
        <v>2293</v>
      </c>
      <c r="F186" s="363" t="s">
        <v>43</v>
      </c>
      <c r="G186" s="358"/>
      <c r="H186" s="399"/>
      <c r="I186" s="360">
        <f t="shared" si="9"/>
        <v>2</v>
      </c>
      <c r="J186" s="361">
        <f t="shared" si="10"/>
        <v>0</v>
      </c>
      <c r="K186" s="362">
        <f t="shared" si="8"/>
        <v>0</v>
      </c>
      <c r="L186" s="162"/>
    </row>
    <row r="187" spans="2:12" ht="30" customHeight="1" x14ac:dyDescent="0.3">
      <c r="B187" s="42" t="str">
        <f t="shared" si="11"/>
        <v>LAMan</v>
      </c>
      <c r="C187" s="42">
        <f>IF(ISTEXT(D187),MAX($C$4:$C186)+1,"")</f>
        <v>165</v>
      </c>
      <c r="D187" s="213" t="s">
        <v>10</v>
      </c>
      <c r="E187" s="224" t="s">
        <v>2294</v>
      </c>
      <c r="F187" s="363" t="s">
        <v>43</v>
      </c>
      <c r="G187" s="358"/>
      <c r="H187" s="399"/>
      <c r="I187" s="360">
        <f t="shared" si="9"/>
        <v>2</v>
      </c>
      <c r="J187" s="361">
        <f t="shared" si="10"/>
        <v>0</v>
      </c>
      <c r="K187" s="362">
        <f t="shared" si="8"/>
        <v>0</v>
      </c>
      <c r="L187" s="162"/>
    </row>
    <row r="188" spans="2:12" ht="30" customHeight="1" x14ac:dyDescent="0.3">
      <c r="B188" s="42" t="str">
        <f t="shared" si="11"/>
        <v>LAMan</v>
      </c>
      <c r="C188" s="42">
        <f>IF(ISTEXT(D188),MAX($C$4:$C187)+1,"")</f>
        <v>166</v>
      </c>
      <c r="D188" s="213" t="s">
        <v>10</v>
      </c>
      <c r="E188" s="224" t="s">
        <v>2295</v>
      </c>
      <c r="F188" s="363" t="s">
        <v>43</v>
      </c>
      <c r="G188" s="358"/>
      <c r="H188" s="399"/>
      <c r="I188" s="360">
        <f t="shared" si="9"/>
        <v>2</v>
      </c>
      <c r="J188" s="361">
        <f t="shared" si="10"/>
        <v>0</v>
      </c>
      <c r="K188" s="362">
        <f t="shared" si="8"/>
        <v>0</v>
      </c>
      <c r="L188" s="162"/>
    </row>
    <row r="189" spans="2:12" ht="30" customHeight="1" x14ac:dyDescent="0.3">
      <c r="B189" s="42" t="str">
        <f t="shared" si="11"/>
        <v>LAMan</v>
      </c>
      <c r="C189" s="42">
        <f>IF(ISTEXT(D189),MAX($C$4:$C188)+1,"")</f>
        <v>167</v>
      </c>
      <c r="D189" s="213" t="s">
        <v>10</v>
      </c>
      <c r="E189" s="224" t="s">
        <v>2296</v>
      </c>
      <c r="F189" s="363" t="s">
        <v>43</v>
      </c>
      <c r="G189" s="358"/>
      <c r="H189" s="399"/>
      <c r="I189" s="360">
        <f t="shared" si="9"/>
        <v>2</v>
      </c>
      <c r="J189" s="361">
        <f t="shared" si="10"/>
        <v>0</v>
      </c>
      <c r="K189" s="362">
        <f t="shared" si="8"/>
        <v>0</v>
      </c>
      <c r="L189" s="162"/>
    </row>
    <row r="190" spans="2:12" ht="30" customHeight="1" x14ac:dyDescent="0.3">
      <c r="B190" s="42" t="str">
        <f t="shared" si="11"/>
        <v>LAMan</v>
      </c>
      <c r="C190" s="42">
        <f>IF(ISTEXT(D190),MAX($C$4:$C189)+1,"")</f>
        <v>168</v>
      </c>
      <c r="D190" s="213" t="s">
        <v>10</v>
      </c>
      <c r="E190" s="224" t="s">
        <v>2297</v>
      </c>
      <c r="F190" s="363" t="s">
        <v>43</v>
      </c>
      <c r="G190" s="358"/>
      <c r="H190" s="399"/>
      <c r="I190" s="360">
        <f t="shared" si="9"/>
        <v>2</v>
      </c>
      <c r="J190" s="361">
        <f t="shared" si="10"/>
        <v>0</v>
      </c>
      <c r="K190" s="362">
        <f t="shared" si="8"/>
        <v>0</v>
      </c>
      <c r="L190" s="162"/>
    </row>
    <row r="191" spans="2:12" ht="30" customHeight="1" x14ac:dyDescent="0.3">
      <c r="B191" s="42" t="str">
        <f t="shared" si="11"/>
        <v>LAMan</v>
      </c>
      <c r="C191" s="42">
        <f>IF(ISTEXT(D191),MAX($C$4:$C190)+1,"")</f>
        <v>169</v>
      </c>
      <c r="D191" s="213" t="s">
        <v>10</v>
      </c>
      <c r="E191" s="224" t="s">
        <v>1935</v>
      </c>
      <c r="F191" s="363" t="s">
        <v>43</v>
      </c>
      <c r="G191" s="358"/>
      <c r="H191" s="399"/>
      <c r="I191" s="360">
        <f t="shared" si="9"/>
        <v>2</v>
      </c>
      <c r="J191" s="361">
        <f t="shared" si="10"/>
        <v>0</v>
      </c>
      <c r="K191" s="362">
        <f t="shared" si="8"/>
        <v>0</v>
      </c>
      <c r="L191" s="162"/>
    </row>
    <row r="192" spans="2:12" ht="30" customHeight="1" x14ac:dyDescent="0.3">
      <c r="B192" s="42" t="str">
        <f t="shared" si="11"/>
        <v>LAMan</v>
      </c>
      <c r="C192" s="42">
        <f>IF(ISTEXT(D192),MAX($C$4:$C191)+1,"")</f>
        <v>170</v>
      </c>
      <c r="D192" s="213" t="s">
        <v>10</v>
      </c>
      <c r="E192" s="229" t="s">
        <v>2298</v>
      </c>
      <c r="F192" s="363" t="s">
        <v>43</v>
      </c>
      <c r="G192" s="358"/>
      <c r="H192" s="399"/>
      <c r="I192" s="360">
        <f t="shared" si="9"/>
        <v>2</v>
      </c>
      <c r="J192" s="361">
        <f t="shared" si="10"/>
        <v>0</v>
      </c>
      <c r="K192" s="362">
        <f t="shared" si="8"/>
        <v>0</v>
      </c>
      <c r="L192" s="162"/>
    </row>
    <row r="193" spans="2:12" ht="30" customHeight="1" x14ac:dyDescent="0.3">
      <c r="B193" s="42" t="str">
        <f t="shared" si="11"/>
        <v>LAMan</v>
      </c>
      <c r="C193" s="42">
        <f>IF(ISTEXT(D193),MAX($C$4:$C192)+1,"")</f>
        <v>171</v>
      </c>
      <c r="D193" s="213" t="s">
        <v>10</v>
      </c>
      <c r="E193" s="229" t="s">
        <v>2299</v>
      </c>
      <c r="F193" s="363" t="s">
        <v>43</v>
      </c>
      <c r="G193" s="358"/>
      <c r="H193" s="399"/>
      <c r="I193" s="360">
        <f t="shared" si="9"/>
        <v>2</v>
      </c>
      <c r="J193" s="361">
        <f t="shared" si="10"/>
        <v>0</v>
      </c>
      <c r="K193" s="362">
        <f t="shared" si="8"/>
        <v>0</v>
      </c>
      <c r="L193" s="162"/>
    </row>
    <row r="194" spans="2:12" ht="30" customHeight="1" x14ac:dyDescent="0.3">
      <c r="B194" s="42" t="str">
        <f t="shared" si="11"/>
        <v>LAMan</v>
      </c>
      <c r="C194" s="42">
        <f>IF(ISTEXT(D194),MAX($C$4:$C193)+1,"")</f>
        <v>172</v>
      </c>
      <c r="D194" s="213" t="s">
        <v>10</v>
      </c>
      <c r="E194" s="229" t="s">
        <v>2300</v>
      </c>
      <c r="F194" s="363" t="s">
        <v>43</v>
      </c>
      <c r="G194" s="358"/>
      <c r="H194" s="399"/>
      <c r="I194" s="360">
        <f t="shared" si="9"/>
        <v>2</v>
      </c>
      <c r="J194" s="361">
        <f t="shared" si="10"/>
        <v>0</v>
      </c>
      <c r="K194" s="362">
        <f t="shared" si="8"/>
        <v>0</v>
      </c>
      <c r="L194" s="162"/>
    </row>
    <row r="195" spans="2:12" ht="30" customHeight="1" x14ac:dyDescent="0.3">
      <c r="B195" s="42" t="str">
        <f t="shared" si="11"/>
        <v>LAMan</v>
      </c>
      <c r="C195" s="42">
        <f>IF(ISTEXT(D195),MAX($C$4:$C194)+1,"")</f>
        <v>173</v>
      </c>
      <c r="D195" s="213" t="s">
        <v>10</v>
      </c>
      <c r="E195" s="229" t="s">
        <v>2301</v>
      </c>
      <c r="F195" s="363" t="s">
        <v>43</v>
      </c>
      <c r="G195" s="358"/>
      <c r="H195" s="399"/>
      <c r="I195" s="360">
        <f t="shared" si="9"/>
        <v>2</v>
      </c>
      <c r="J195" s="361">
        <f t="shared" si="10"/>
        <v>0</v>
      </c>
      <c r="K195" s="362">
        <f t="shared" si="8"/>
        <v>0</v>
      </c>
      <c r="L195" s="162"/>
    </row>
    <row r="196" spans="2:12" ht="30" customHeight="1" x14ac:dyDescent="0.3">
      <c r="B196" s="42" t="str">
        <f t="shared" si="11"/>
        <v>LAMan</v>
      </c>
      <c r="C196" s="42">
        <f>IF(ISTEXT(D196),MAX($C$4:$C195)+1,"")</f>
        <v>174</v>
      </c>
      <c r="D196" s="213" t="s">
        <v>10</v>
      </c>
      <c r="E196" s="237" t="s">
        <v>2302</v>
      </c>
      <c r="F196" s="363" t="s">
        <v>43</v>
      </c>
      <c r="G196" s="358"/>
      <c r="H196" s="399"/>
      <c r="I196" s="360">
        <f t="shared" si="9"/>
        <v>2</v>
      </c>
      <c r="J196" s="361">
        <f t="shared" si="10"/>
        <v>0</v>
      </c>
      <c r="K196" s="362">
        <f t="shared" si="8"/>
        <v>0</v>
      </c>
      <c r="L196" s="162"/>
    </row>
    <row r="197" spans="2:12" ht="30" customHeight="1" x14ac:dyDescent="0.3">
      <c r="B197" s="42" t="str">
        <f t="shared" si="11"/>
        <v>LAMan</v>
      </c>
      <c r="C197" s="42">
        <f>IF(ISTEXT(D197),MAX($C$4:$C196)+1,"")</f>
        <v>175</v>
      </c>
      <c r="D197" s="213" t="s">
        <v>10</v>
      </c>
      <c r="E197" s="238" t="s">
        <v>2303</v>
      </c>
      <c r="F197" s="363" t="s">
        <v>43</v>
      </c>
      <c r="G197" s="358"/>
      <c r="H197" s="399"/>
      <c r="I197" s="360">
        <f t="shared" si="9"/>
        <v>2</v>
      </c>
      <c r="J197" s="361">
        <f t="shared" si="10"/>
        <v>0</v>
      </c>
      <c r="K197" s="362">
        <f t="shared" ref="K197:K260" si="12">I197*J197</f>
        <v>0</v>
      </c>
      <c r="L197" s="162"/>
    </row>
    <row r="198" spans="2:12" ht="30" customHeight="1" x14ac:dyDescent="0.3">
      <c r="B198" s="42" t="str">
        <f t="shared" si="11"/>
        <v>LAMan</v>
      </c>
      <c r="C198" s="42">
        <f>IF(ISTEXT(D198),MAX($C$4:$C197)+1,"")</f>
        <v>176</v>
      </c>
      <c r="D198" s="213" t="s">
        <v>10</v>
      </c>
      <c r="E198" s="237" t="s">
        <v>2304</v>
      </c>
      <c r="F198" s="363" t="s">
        <v>43</v>
      </c>
      <c r="G198" s="358"/>
      <c r="H198" s="399"/>
      <c r="I198" s="360">
        <f t="shared" si="9"/>
        <v>2</v>
      </c>
      <c r="J198" s="361">
        <f t="shared" si="10"/>
        <v>0</v>
      </c>
      <c r="K198" s="362">
        <f t="shared" si="12"/>
        <v>0</v>
      </c>
      <c r="L198" s="162"/>
    </row>
    <row r="199" spans="2:12" ht="30" customHeight="1" x14ac:dyDescent="0.3">
      <c r="B199" s="35" t="str">
        <f>IF(C199="","",$B$4)</f>
        <v/>
      </c>
      <c r="C199" s="35" t="str">
        <f>IF(ISTEXT(D199),MAX($C$6:$C198)+1,"")</f>
        <v/>
      </c>
      <c r="D199" s="2"/>
      <c r="E199" s="239" t="s">
        <v>2305</v>
      </c>
      <c r="F199" s="86"/>
      <c r="G199" s="28"/>
      <c r="H199" s="28"/>
      <c r="I199" s="28"/>
      <c r="J199" s="28"/>
      <c r="K199" s="28"/>
      <c r="L199" s="28"/>
    </row>
    <row r="200" spans="2:12" ht="30" customHeight="1" x14ac:dyDescent="0.3">
      <c r="B200" s="42" t="str">
        <f t="shared" si="11"/>
        <v>LAMan</v>
      </c>
      <c r="C200" s="42">
        <f>IF(ISTEXT(D200),MAX($C$4:$C198)+1,"")</f>
        <v>177</v>
      </c>
      <c r="D200" s="213" t="s">
        <v>11</v>
      </c>
      <c r="E200" s="240" t="s">
        <v>2306</v>
      </c>
      <c r="F200" s="363" t="s">
        <v>43</v>
      </c>
      <c r="G200" s="358"/>
      <c r="H200" s="399"/>
      <c r="I200" s="360">
        <f t="shared" si="9"/>
        <v>1</v>
      </c>
      <c r="J200" s="361">
        <f t="shared" si="10"/>
        <v>0</v>
      </c>
      <c r="K200" s="362">
        <f t="shared" si="12"/>
        <v>0</v>
      </c>
      <c r="L200" s="162"/>
    </row>
    <row r="201" spans="2:12" ht="30" customHeight="1" x14ac:dyDescent="0.3">
      <c r="B201" s="42" t="str">
        <f t="shared" si="11"/>
        <v>LAMan</v>
      </c>
      <c r="C201" s="42">
        <f>IF(ISTEXT(D201),MAX($C$4:$C200)+1,"")</f>
        <v>178</v>
      </c>
      <c r="D201" s="213" t="s">
        <v>11</v>
      </c>
      <c r="E201" s="241" t="s">
        <v>2307</v>
      </c>
      <c r="F201" s="363" t="s">
        <v>43</v>
      </c>
      <c r="G201" s="358"/>
      <c r="H201" s="399"/>
      <c r="I201" s="360">
        <f t="shared" si="9"/>
        <v>1</v>
      </c>
      <c r="J201" s="361">
        <f t="shared" si="10"/>
        <v>0</v>
      </c>
      <c r="K201" s="362">
        <f t="shared" si="12"/>
        <v>0</v>
      </c>
      <c r="L201" s="162"/>
    </row>
    <row r="202" spans="2:12" ht="30" customHeight="1" x14ac:dyDescent="0.3">
      <c r="B202" s="42" t="str">
        <f t="shared" si="11"/>
        <v>LAMan</v>
      </c>
      <c r="C202" s="42">
        <f>IF(ISTEXT(D202),MAX($C$4:$C201)+1,"")</f>
        <v>179</v>
      </c>
      <c r="D202" s="213" t="s">
        <v>11</v>
      </c>
      <c r="E202" s="241" t="s">
        <v>373</v>
      </c>
      <c r="F202" s="363" t="s">
        <v>43</v>
      </c>
      <c r="G202" s="358"/>
      <c r="H202" s="399"/>
      <c r="I202" s="360">
        <f t="shared" si="9"/>
        <v>1</v>
      </c>
      <c r="J202" s="361">
        <f t="shared" si="10"/>
        <v>0</v>
      </c>
      <c r="K202" s="362">
        <f t="shared" si="12"/>
        <v>0</v>
      </c>
      <c r="L202" s="162"/>
    </row>
    <row r="203" spans="2:12" ht="30" customHeight="1" x14ac:dyDescent="0.3">
      <c r="B203" s="42" t="str">
        <f t="shared" si="11"/>
        <v>LAMan</v>
      </c>
      <c r="C203" s="42">
        <f>IF(ISTEXT(D203),MAX($C$4:$C202)+1,"")</f>
        <v>180</v>
      </c>
      <c r="D203" s="213" t="s">
        <v>11</v>
      </c>
      <c r="E203" s="241" t="s">
        <v>2308</v>
      </c>
      <c r="F203" s="363" t="s">
        <v>43</v>
      </c>
      <c r="G203" s="358"/>
      <c r="H203" s="399"/>
      <c r="I203" s="360">
        <f t="shared" si="9"/>
        <v>1</v>
      </c>
      <c r="J203" s="361">
        <f t="shared" si="10"/>
        <v>0</v>
      </c>
      <c r="K203" s="362">
        <f t="shared" si="12"/>
        <v>0</v>
      </c>
      <c r="L203" s="162"/>
    </row>
    <row r="204" spans="2:12" ht="30" customHeight="1" x14ac:dyDescent="0.3">
      <c r="B204" s="42" t="str">
        <f t="shared" si="11"/>
        <v>LAMan</v>
      </c>
      <c r="C204" s="42">
        <f>IF(ISTEXT(D204),MAX($C$4:$C203)+1,"")</f>
        <v>181</v>
      </c>
      <c r="D204" s="213" t="s">
        <v>11</v>
      </c>
      <c r="E204" s="241" t="s">
        <v>2309</v>
      </c>
      <c r="F204" s="363" t="s">
        <v>43</v>
      </c>
      <c r="G204" s="358"/>
      <c r="H204" s="399"/>
      <c r="I204" s="360">
        <f t="shared" si="9"/>
        <v>1</v>
      </c>
      <c r="J204" s="361">
        <f t="shared" si="10"/>
        <v>0</v>
      </c>
      <c r="K204" s="362">
        <f t="shared" si="12"/>
        <v>0</v>
      </c>
      <c r="L204" s="162"/>
    </row>
    <row r="205" spans="2:12" ht="30" customHeight="1" x14ac:dyDescent="0.3">
      <c r="B205" s="42" t="str">
        <f t="shared" si="11"/>
        <v>LAMan</v>
      </c>
      <c r="C205" s="42">
        <f>IF(ISTEXT(D205),MAX($C$4:$C204)+1,"")</f>
        <v>182</v>
      </c>
      <c r="D205" s="213" t="s">
        <v>11</v>
      </c>
      <c r="E205" s="241" t="s">
        <v>2310</v>
      </c>
      <c r="F205" s="363" t="s">
        <v>43</v>
      </c>
      <c r="G205" s="358"/>
      <c r="H205" s="399"/>
      <c r="I205" s="360">
        <f t="shared" si="9"/>
        <v>1</v>
      </c>
      <c r="J205" s="361">
        <f t="shared" si="10"/>
        <v>0</v>
      </c>
      <c r="K205" s="362">
        <f t="shared" si="12"/>
        <v>0</v>
      </c>
      <c r="L205" s="162"/>
    </row>
    <row r="206" spans="2:12" ht="30" customHeight="1" x14ac:dyDescent="0.3">
      <c r="B206" s="42" t="str">
        <f t="shared" si="11"/>
        <v>LAMan</v>
      </c>
      <c r="C206" s="42">
        <f>IF(ISTEXT(D206),MAX($C$4:$C205)+1,"")</f>
        <v>183</v>
      </c>
      <c r="D206" s="213" t="s">
        <v>11</v>
      </c>
      <c r="E206" s="241" t="s">
        <v>2311</v>
      </c>
      <c r="F206" s="363" t="s">
        <v>43</v>
      </c>
      <c r="G206" s="358"/>
      <c r="H206" s="399"/>
      <c r="I206" s="360">
        <f t="shared" si="9"/>
        <v>1</v>
      </c>
      <c r="J206" s="361">
        <f t="shared" si="10"/>
        <v>0</v>
      </c>
      <c r="K206" s="362">
        <f t="shared" si="12"/>
        <v>0</v>
      </c>
      <c r="L206" s="162"/>
    </row>
    <row r="207" spans="2:12" ht="30" customHeight="1" x14ac:dyDescent="0.3">
      <c r="B207" s="42" t="str">
        <f t="shared" si="11"/>
        <v>LAMan</v>
      </c>
      <c r="C207" s="42">
        <f>IF(ISTEXT(D207),MAX($C$4:$C206)+1,"")</f>
        <v>184</v>
      </c>
      <c r="D207" s="213" t="s">
        <v>11</v>
      </c>
      <c r="E207" s="241" t="s">
        <v>2312</v>
      </c>
      <c r="F207" s="363" t="s">
        <v>43</v>
      </c>
      <c r="G207" s="358"/>
      <c r="H207" s="399"/>
      <c r="I207" s="360">
        <f t="shared" si="9"/>
        <v>1</v>
      </c>
      <c r="J207" s="361">
        <f t="shared" si="10"/>
        <v>0</v>
      </c>
      <c r="K207" s="362">
        <f t="shared" si="12"/>
        <v>0</v>
      </c>
      <c r="L207" s="162"/>
    </row>
    <row r="208" spans="2:12" ht="14.7" customHeight="1" x14ac:dyDescent="0.3">
      <c r="B208" s="43" t="s">
        <v>2313</v>
      </c>
      <c r="C208" s="35"/>
      <c r="D208" s="2"/>
      <c r="E208" s="38"/>
      <c r="F208" s="86"/>
      <c r="G208" s="28"/>
      <c r="H208" s="28"/>
      <c r="I208" s="28"/>
      <c r="J208" s="28"/>
      <c r="K208" s="28"/>
      <c r="L208" s="28"/>
    </row>
    <row r="209" spans="2:12" ht="30" customHeight="1" x14ac:dyDescent="0.3">
      <c r="B209" s="42" t="str">
        <f t="shared" si="11"/>
        <v>LAMan</v>
      </c>
      <c r="C209" s="42">
        <f>IF(ISTEXT(D209),MAX($C$4:$C207)+1,"")</f>
        <v>185</v>
      </c>
      <c r="D209" s="213" t="s">
        <v>10</v>
      </c>
      <c r="E209" s="242" t="s">
        <v>2314</v>
      </c>
      <c r="F209" s="363" t="s">
        <v>43</v>
      </c>
      <c r="G209" s="358"/>
      <c r="H209" s="399"/>
      <c r="I209" s="360">
        <f t="shared" si="9"/>
        <v>2</v>
      </c>
      <c r="J209" s="361">
        <f t="shared" si="10"/>
        <v>0</v>
      </c>
      <c r="K209" s="362">
        <f t="shared" si="12"/>
        <v>0</v>
      </c>
      <c r="L209" s="162"/>
    </row>
    <row r="210" spans="2:12" ht="41.4" x14ac:dyDescent="0.3">
      <c r="B210" s="42" t="str">
        <f t="shared" si="11"/>
        <v>LAMan</v>
      </c>
      <c r="C210" s="42">
        <f>IF(ISTEXT(D210),MAX($C$4:$C209)+1,"")</f>
        <v>186</v>
      </c>
      <c r="D210" s="213" t="s">
        <v>10</v>
      </c>
      <c r="E210" s="226" t="s">
        <v>2315</v>
      </c>
      <c r="F210" s="363" t="s">
        <v>43</v>
      </c>
      <c r="G210" s="358"/>
      <c r="H210" s="399"/>
      <c r="I210" s="360">
        <f t="shared" si="9"/>
        <v>2</v>
      </c>
      <c r="J210" s="361">
        <f t="shared" si="10"/>
        <v>0</v>
      </c>
      <c r="K210" s="362">
        <f t="shared" si="12"/>
        <v>0</v>
      </c>
      <c r="L210" s="162"/>
    </row>
    <row r="211" spans="2:12" ht="30" customHeight="1" x14ac:dyDescent="0.3">
      <c r="B211" s="35" t="str">
        <f t="shared" si="11"/>
        <v/>
      </c>
      <c r="C211" s="35" t="str">
        <f>IF(ISTEXT(D211),MAX($C$6:$C210)+1,"")</f>
        <v/>
      </c>
      <c r="D211" s="2"/>
      <c r="E211" s="227" t="s">
        <v>2316</v>
      </c>
      <c r="F211" s="86"/>
      <c r="G211" s="28"/>
      <c r="H211" s="28"/>
      <c r="I211" s="28"/>
      <c r="J211" s="28"/>
      <c r="K211" s="28"/>
      <c r="L211" s="28"/>
    </row>
    <row r="212" spans="2:12" ht="30" customHeight="1" x14ac:dyDescent="0.3">
      <c r="B212" s="42" t="str">
        <f t="shared" si="11"/>
        <v>LAMan</v>
      </c>
      <c r="C212" s="42">
        <f>IF(ISTEXT(D212),MAX($C$4:$C210)+1,"")</f>
        <v>187</v>
      </c>
      <c r="D212" s="213" t="s">
        <v>10</v>
      </c>
      <c r="E212" s="223" t="s">
        <v>2317</v>
      </c>
      <c r="F212" s="363" t="s">
        <v>43</v>
      </c>
      <c r="G212" s="358"/>
      <c r="H212" s="399"/>
      <c r="I212" s="360">
        <f t="shared" si="9"/>
        <v>2</v>
      </c>
      <c r="J212" s="361">
        <f t="shared" si="10"/>
        <v>0</v>
      </c>
      <c r="K212" s="362">
        <f t="shared" si="12"/>
        <v>0</v>
      </c>
      <c r="L212" s="162"/>
    </row>
    <row r="213" spans="2:12" ht="30" customHeight="1" x14ac:dyDescent="0.3">
      <c r="B213" s="42" t="str">
        <f t="shared" si="11"/>
        <v>LAMan</v>
      </c>
      <c r="C213" s="42">
        <f>IF(ISTEXT(D213),MAX($C$4:$C212)+1,"")</f>
        <v>188</v>
      </c>
      <c r="D213" s="213" t="s">
        <v>10</v>
      </c>
      <c r="E213" s="224" t="s">
        <v>2318</v>
      </c>
      <c r="F213" s="363" t="s">
        <v>43</v>
      </c>
      <c r="G213" s="358"/>
      <c r="H213" s="399"/>
      <c r="I213" s="360">
        <f t="shared" si="9"/>
        <v>2</v>
      </c>
      <c r="J213" s="361">
        <f t="shared" si="10"/>
        <v>0</v>
      </c>
      <c r="K213" s="362">
        <f t="shared" si="12"/>
        <v>0</v>
      </c>
      <c r="L213" s="162"/>
    </row>
    <row r="214" spans="2:12" ht="30" customHeight="1" x14ac:dyDescent="0.3">
      <c r="B214" s="42" t="str">
        <f t="shared" si="11"/>
        <v>LAMan</v>
      </c>
      <c r="C214" s="42">
        <f>IF(ISTEXT(D214),MAX($C$4:$C213)+1,"")</f>
        <v>189</v>
      </c>
      <c r="D214" s="213" t="s">
        <v>10</v>
      </c>
      <c r="E214" s="224" t="s">
        <v>2319</v>
      </c>
      <c r="F214" s="363" t="s">
        <v>43</v>
      </c>
      <c r="G214" s="358"/>
      <c r="H214" s="399"/>
      <c r="I214" s="360">
        <f t="shared" si="9"/>
        <v>2</v>
      </c>
      <c r="J214" s="361">
        <f t="shared" si="10"/>
        <v>0</v>
      </c>
      <c r="K214" s="362">
        <f t="shared" si="12"/>
        <v>0</v>
      </c>
      <c r="L214" s="162"/>
    </row>
    <row r="215" spans="2:12" ht="30" customHeight="1" x14ac:dyDescent="0.3">
      <c r="B215" s="42" t="str">
        <f t="shared" si="11"/>
        <v>LAMan</v>
      </c>
      <c r="C215" s="42">
        <f>IF(ISTEXT(D215),MAX($C$4:$C214)+1,"")</f>
        <v>190</v>
      </c>
      <c r="D215" s="213" t="s">
        <v>10</v>
      </c>
      <c r="E215" s="224" t="s">
        <v>2320</v>
      </c>
      <c r="F215" s="363" t="s">
        <v>43</v>
      </c>
      <c r="G215" s="358"/>
      <c r="H215" s="399"/>
      <c r="I215" s="360">
        <f t="shared" si="9"/>
        <v>2</v>
      </c>
      <c r="J215" s="361">
        <f t="shared" si="10"/>
        <v>0</v>
      </c>
      <c r="K215" s="362">
        <f t="shared" si="12"/>
        <v>0</v>
      </c>
      <c r="L215" s="162"/>
    </row>
    <row r="216" spans="2:12" ht="30" customHeight="1" x14ac:dyDescent="0.3">
      <c r="B216" s="42" t="str">
        <f t="shared" si="11"/>
        <v>LAMan</v>
      </c>
      <c r="C216" s="42">
        <f>IF(ISTEXT(D216),MAX($C$4:$C215)+1,"")</f>
        <v>191</v>
      </c>
      <c r="D216" s="213" t="s">
        <v>10</v>
      </c>
      <c r="E216" s="224" t="s">
        <v>2296</v>
      </c>
      <c r="F216" s="363" t="s">
        <v>43</v>
      </c>
      <c r="G216" s="358"/>
      <c r="H216" s="399"/>
      <c r="I216" s="360">
        <f t="shared" si="9"/>
        <v>2</v>
      </c>
      <c r="J216" s="361">
        <f t="shared" si="10"/>
        <v>0</v>
      </c>
      <c r="K216" s="362">
        <f t="shared" si="12"/>
        <v>0</v>
      </c>
      <c r="L216" s="162"/>
    </row>
    <row r="217" spans="2:12" ht="30" customHeight="1" x14ac:dyDescent="0.3">
      <c r="B217" s="42" t="str">
        <f t="shared" si="11"/>
        <v>LAMan</v>
      </c>
      <c r="C217" s="42">
        <f>IF(ISTEXT(D217),MAX($C$4:$C216)+1,"")</f>
        <v>192</v>
      </c>
      <c r="D217" s="213" t="s">
        <v>10</v>
      </c>
      <c r="E217" s="224" t="s">
        <v>385</v>
      </c>
      <c r="F217" s="363" t="s">
        <v>43</v>
      </c>
      <c r="G217" s="358"/>
      <c r="H217" s="399"/>
      <c r="I217" s="360">
        <f t="shared" si="9"/>
        <v>2</v>
      </c>
      <c r="J217" s="361">
        <f t="shared" si="10"/>
        <v>0</v>
      </c>
      <c r="K217" s="362">
        <f t="shared" si="12"/>
        <v>0</v>
      </c>
      <c r="L217" s="162"/>
    </row>
    <row r="218" spans="2:12" ht="30" customHeight="1" x14ac:dyDescent="0.3">
      <c r="B218" s="42" t="str">
        <f t="shared" ref="B218:B287" si="13">IF(C218="","",$B$4)</f>
        <v>LAMan</v>
      </c>
      <c r="C218" s="42">
        <f>IF(ISTEXT(D218),MAX($C$4:$C217)+1,"")</f>
        <v>193</v>
      </c>
      <c r="D218" s="213" t="s">
        <v>10</v>
      </c>
      <c r="E218" s="224" t="s">
        <v>1053</v>
      </c>
      <c r="F218" s="363" t="s">
        <v>43</v>
      </c>
      <c r="G218" s="358"/>
      <c r="H218" s="399"/>
      <c r="I218" s="360">
        <f t="shared" si="9"/>
        <v>2</v>
      </c>
      <c r="J218" s="361">
        <f t="shared" si="10"/>
        <v>0</v>
      </c>
      <c r="K218" s="362">
        <f t="shared" si="12"/>
        <v>0</v>
      </c>
      <c r="L218" s="162"/>
    </row>
    <row r="219" spans="2:12" ht="30" customHeight="1" x14ac:dyDescent="0.3">
      <c r="B219" s="42" t="str">
        <f t="shared" si="13"/>
        <v>LAMan</v>
      </c>
      <c r="C219" s="42">
        <f>IF(ISTEXT(D219),MAX($C$4:$C218)+1,"")</f>
        <v>194</v>
      </c>
      <c r="D219" s="213" t="s">
        <v>10</v>
      </c>
      <c r="E219" s="224" t="s">
        <v>2321</v>
      </c>
      <c r="F219" s="363" t="s">
        <v>43</v>
      </c>
      <c r="G219" s="358"/>
      <c r="H219" s="399"/>
      <c r="I219" s="360">
        <f t="shared" ref="I219:I286" si="14">VLOOKUP($D219,SpecData,2,FALSE)</f>
        <v>2</v>
      </c>
      <c r="J219" s="361">
        <f t="shared" ref="J219:J286" si="15">VLOOKUP($F219,AvailabilityData,2,FALSE)</f>
        <v>0</v>
      </c>
      <c r="K219" s="362">
        <f t="shared" si="12"/>
        <v>0</v>
      </c>
      <c r="L219" s="162"/>
    </row>
    <row r="220" spans="2:12" ht="30" customHeight="1" x14ac:dyDescent="0.3">
      <c r="B220" s="42" t="str">
        <f t="shared" si="13"/>
        <v>LAMan</v>
      </c>
      <c r="C220" s="42">
        <f>IF(ISTEXT(D220),MAX($C$4:$C219)+1,"")</f>
        <v>195</v>
      </c>
      <c r="D220" s="213" t="s">
        <v>10</v>
      </c>
      <c r="E220" s="224" t="s">
        <v>2322</v>
      </c>
      <c r="F220" s="363" t="s">
        <v>43</v>
      </c>
      <c r="G220" s="358"/>
      <c r="H220" s="399"/>
      <c r="I220" s="360">
        <f t="shared" si="14"/>
        <v>2</v>
      </c>
      <c r="J220" s="361">
        <f t="shared" si="15"/>
        <v>0</v>
      </c>
      <c r="K220" s="362">
        <f t="shared" si="12"/>
        <v>0</v>
      </c>
      <c r="L220" s="162"/>
    </row>
    <row r="221" spans="2:12" ht="30" customHeight="1" x14ac:dyDescent="0.3">
      <c r="B221" s="42" t="str">
        <f t="shared" si="13"/>
        <v>LAMan</v>
      </c>
      <c r="C221" s="42">
        <f>IF(ISTEXT(D221),MAX($C$4:$C220)+1,"")</f>
        <v>196</v>
      </c>
      <c r="D221" s="213" t="s">
        <v>10</v>
      </c>
      <c r="E221" s="224" t="s">
        <v>2323</v>
      </c>
      <c r="F221" s="363" t="s">
        <v>43</v>
      </c>
      <c r="G221" s="358"/>
      <c r="H221" s="399"/>
      <c r="I221" s="360">
        <f t="shared" si="14"/>
        <v>2</v>
      </c>
      <c r="J221" s="361">
        <f t="shared" si="15"/>
        <v>0</v>
      </c>
      <c r="K221" s="362">
        <f t="shared" si="12"/>
        <v>0</v>
      </c>
      <c r="L221" s="162"/>
    </row>
    <row r="222" spans="2:12" ht="30" customHeight="1" x14ac:dyDescent="0.3">
      <c r="B222" s="42" t="str">
        <f t="shared" si="13"/>
        <v>LAMan</v>
      </c>
      <c r="C222" s="42">
        <f>IF(ISTEXT(D222),MAX($C$4:$C221)+1,"")</f>
        <v>197</v>
      </c>
      <c r="D222" s="213" t="s">
        <v>10</v>
      </c>
      <c r="E222" s="224" t="s">
        <v>2324</v>
      </c>
      <c r="F222" s="363" t="s">
        <v>43</v>
      </c>
      <c r="G222" s="358"/>
      <c r="H222" s="399"/>
      <c r="I222" s="360">
        <f t="shared" si="14"/>
        <v>2</v>
      </c>
      <c r="J222" s="361">
        <f t="shared" si="15"/>
        <v>0</v>
      </c>
      <c r="K222" s="362">
        <f t="shared" si="12"/>
        <v>0</v>
      </c>
      <c r="L222" s="162"/>
    </row>
    <row r="223" spans="2:12" ht="30" customHeight="1" x14ac:dyDescent="0.3">
      <c r="B223" s="42" t="str">
        <f t="shared" si="13"/>
        <v>LAMan</v>
      </c>
      <c r="C223" s="42">
        <f>IF(ISTEXT(D223),MAX($C$4:$C222)+1,"")</f>
        <v>198</v>
      </c>
      <c r="D223" s="213" t="s">
        <v>10</v>
      </c>
      <c r="E223" s="224" t="s">
        <v>2299</v>
      </c>
      <c r="F223" s="363" t="s">
        <v>43</v>
      </c>
      <c r="G223" s="358"/>
      <c r="H223" s="399"/>
      <c r="I223" s="360">
        <f t="shared" si="14"/>
        <v>2</v>
      </c>
      <c r="J223" s="361">
        <f t="shared" si="15"/>
        <v>0</v>
      </c>
      <c r="K223" s="362">
        <f t="shared" si="12"/>
        <v>0</v>
      </c>
      <c r="L223" s="162"/>
    </row>
    <row r="224" spans="2:12" ht="30" customHeight="1" x14ac:dyDescent="0.3">
      <c r="B224" s="42" t="str">
        <f t="shared" si="13"/>
        <v>LAMan</v>
      </c>
      <c r="C224" s="42">
        <f>IF(ISTEXT(D224),MAX($C$4:$C223)+1,"")</f>
        <v>199</v>
      </c>
      <c r="D224" s="213" t="s">
        <v>10</v>
      </c>
      <c r="E224" s="224" t="s">
        <v>2325</v>
      </c>
      <c r="F224" s="363" t="s">
        <v>43</v>
      </c>
      <c r="G224" s="358"/>
      <c r="H224" s="399"/>
      <c r="I224" s="360">
        <f t="shared" si="14"/>
        <v>2</v>
      </c>
      <c r="J224" s="361">
        <f t="shared" si="15"/>
        <v>0</v>
      </c>
      <c r="K224" s="362">
        <f t="shared" si="12"/>
        <v>0</v>
      </c>
      <c r="L224" s="162"/>
    </row>
    <row r="225" spans="2:12" ht="30" customHeight="1" x14ac:dyDescent="0.3">
      <c r="B225" s="42" t="str">
        <f t="shared" si="13"/>
        <v>LAMan</v>
      </c>
      <c r="C225" s="42">
        <f>IF(ISTEXT(D225),MAX($C$4:$C224)+1,"")</f>
        <v>200</v>
      </c>
      <c r="D225" s="213" t="s">
        <v>10</v>
      </c>
      <c r="E225" s="224" t="s">
        <v>2326</v>
      </c>
      <c r="F225" s="363" t="s">
        <v>43</v>
      </c>
      <c r="G225" s="358"/>
      <c r="H225" s="399"/>
      <c r="I225" s="360">
        <f t="shared" si="14"/>
        <v>2</v>
      </c>
      <c r="J225" s="361">
        <f t="shared" si="15"/>
        <v>0</v>
      </c>
      <c r="K225" s="362">
        <f t="shared" si="12"/>
        <v>0</v>
      </c>
      <c r="L225" s="162"/>
    </row>
    <row r="226" spans="2:12" ht="30" customHeight="1" x14ac:dyDescent="0.3">
      <c r="B226" s="42" t="str">
        <f t="shared" si="13"/>
        <v>LAMan</v>
      </c>
      <c r="C226" s="42">
        <f>IF(ISTEXT(D226),MAX($C$4:$C225)+1,"")</f>
        <v>201</v>
      </c>
      <c r="D226" s="213" t="s">
        <v>10</v>
      </c>
      <c r="E226" s="224" t="s">
        <v>2327</v>
      </c>
      <c r="F226" s="363" t="s">
        <v>43</v>
      </c>
      <c r="G226" s="358"/>
      <c r="H226" s="399"/>
      <c r="I226" s="360">
        <f t="shared" si="14"/>
        <v>2</v>
      </c>
      <c r="J226" s="361">
        <f t="shared" si="15"/>
        <v>0</v>
      </c>
      <c r="K226" s="362">
        <f t="shared" si="12"/>
        <v>0</v>
      </c>
      <c r="L226" s="162"/>
    </row>
    <row r="227" spans="2:12" ht="30" customHeight="1" x14ac:dyDescent="0.3">
      <c r="B227" s="42" t="str">
        <f t="shared" si="13"/>
        <v>LAMan</v>
      </c>
      <c r="C227" s="42">
        <f>IF(ISTEXT(D227),MAX($C$4:$C226)+1,"")</f>
        <v>202</v>
      </c>
      <c r="D227" s="213" t="s">
        <v>10</v>
      </c>
      <c r="E227" s="224" t="s">
        <v>2328</v>
      </c>
      <c r="F227" s="363" t="s">
        <v>43</v>
      </c>
      <c r="G227" s="358"/>
      <c r="H227" s="399"/>
      <c r="I227" s="360">
        <f t="shared" si="14"/>
        <v>2</v>
      </c>
      <c r="J227" s="361">
        <f t="shared" si="15"/>
        <v>0</v>
      </c>
      <c r="K227" s="362">
        <f t="shared" si="12"/>
        <v>0</v>
      </c>
      <c r="L227" s="162"/>
    </row>
    <row r="228" spans="2:12" ht="30" customHeight="1" x14ac:dyDescent="0.3">
      <c r="B228" s="42" t="str">
        <f t="shared" si="13"/>
        <v>LAMan</v>
      </c>
      <c r="C228" s="42">
        <f>IF(ISTEXT(D228),MAX($C$4:$C227)+1,"")</f>
        <v>203</v>
      </c>
      <c r="D228" s="213" t="s">
        <v>10</v>
      </c>
      <c r="E228" s="224" t="s">
        <v>2329</v>
      </c>
      <c r="F228" s="363" t="s">
        <v>43</v>
      </c>
      <c r="G228" s="358"/>
      <c r="H228" s="399"/>
      <c r="I228" s="360">
        <f t="shared" si="14"/>
        <v>2</v>
      </c>
      <c r="J228" s="361">
        <f t="shared" si="15"/>
        <v>0</v>
      </c>
      <c r="K228" s="362">
        <f t="shared" si="12"/>
        <v>0</v>
      </c>
      <c r="L228" s="162"/>
    </row>
    <row r="229" spans="2:12" ht="30" customHeight="1" x14ac:dyDescent="0.3">
      <c r="B229" s="42" t="str">
        <f t="shared" si="13"/>
        <v>LAMan</v>
      </c>
      <c r="C229" s="42">
        <f>IF(ISTEXT(D229),MAX($C$4:$C228)+1,"")</f>
        <v>204</v>
      </c>
      <c r="D229" s="213" t="s">
        <v>10</v>
      </c>
      <c r="E229" s="224" t="s">
        <v>2330</v>
      </c>
      <c r="F229" s="363" t="s">
        <v>43</v>
      </c>
      <c r="G229" s="358"/>
      <c r="H229" s="399"/>
      <c r="I229" s="360">
        <f t="shared" si="14"/>
        <v>2</v>
      </c>
      <c r="J229" s="361">
        <f t="shared" si="15"/>
        <v>0</v>
      </c>
      <c r="K229" s="362">
        <f t="shared" si="12"/>
        <v>0</v>
      </c>
      <c r="L229" s="162"/>
    </row>
    <row r="230" spans="2:12" ht="30" customHeight="1" x14ac:dyDescent="0.3">
      <c r="B230" s="42" t="str">
        <f t="shared" si="13"/>
        <v>LAMan</v>
      </c>
      <c r="C230" s="42">
        <f>IF(ISTEXT(D230),MAX($C$4:$C229)+1,"")</f>
        <v>205</v>
      </c>
      <c r="D230" s="213" t="s">
        <v>10</v>
      </c>
      <c r="E230" s="224" t="s">
        <v>2331</v>
      </c>
      <c r="F230" s="363" t="s">
        <v>43</v>
      </c>
      <c r="G230" s="358"/>
      <c r="H230" s="399"/>
      <c r="I230" s="360">
        <f t="shared" si="14"/>
        <v>2</v>
      </c>
      <c r="J230" s="361">
        <f t="shared" si="15"/>
        <v>0</v>
      </c>
      <c r="K230" s="362">
        <f t="shared" si="12"/>
        <v>0</v>
      </c>
      <c r="L230" s="162"/>
    </row>
    <row r="231" spans="2:12" ht="30" customHeight="1" x14ac:dyDescent="0.3">
      <c r="B231" s="42" t="str">
        <f t="shared" si="13"/>
        <v>LAMan</v>
      </c>
      <c r="C231" s="42">
        <f>IF(ISTEXT(D231),MAX($C$4:$C230)+1,"")</f>
        <v>206</v>
      </c>
      <c r="D231" s="213" t="s">
        <v>10</v>
      </c>
      <c r="E231" s="224" t="s">
        <v>2332</v>
      </c>
      <c r="F231" s="363" t="s">
        <v>43</v>
      </c>
      <c r="G231" s="358"/>
      <c r="H231" s="399"/>
      <c r="I231" s="360">
        <f t="shared" si="14"/>
        <v>2</v>
      </c>
      <c r="J231" s="361">
        <f t="shared" si="15"/>
        <v>0</v>
      </c>
      <c r="K231" s="362">
        <f t="shared" si="12"/>
        <v>0</v>
      </c>
      <c r="L231" s="162"/>
    </row>
    <row r="232" spans="2:12" ht="30" customHeight="1" x14ac:dyDescent="0.3">
      <c r="B232" s="42" t="str">
        <f t="shared" si="13"/>
        <v>LAMan</v>
      </c>
      <c r="C232" s="42">
        <f>IF(ISTEXT(D232),MAX($C$4:$C231)+1,"")</f>
        <v>207</v>
      </c>
      <c r="D232" s="213" t="s">
        <v>10</v>
      </c>
      <c r="E232" s="224" t="s">
        <v>2333</v>
      </c>
      <c r="F232" s="363" t="s">
        <v>43</v>
      </c>
      <c r="G232" s="358"/>
      <c r="H232" s="399"/>
      <c r="I232" s="360">
        <f t="shared" si="14"/>
        <v>2</v>
      </c>
      <c r="J232" s="361">
        <f t="shared" si="15"/>
        <v>0</v>
      </c>
      <c r="K232" s="362">
        <f t="shared" si="12"/>
        <v>0</v>
      </c>
      <c r="L232" s="162"/>
    </row>
    <row r="233" spans="2:12" ht="30" customHeight="1" x14ac:dyDescent="0.3">
      <c r="B233" s="42" t="str">
        <f t="shared" si="13"/>
        <v>LAMan</v>
      </c>
      <c r="C233" s="42">
        <f>IF(ISTEXT(D233),MAX($C$4:$C232)+1,"")</f>
        <v>208</v>
      </c>
      <c r="D233" s="213" t="s">
        <v>10</v>
      </c>
      <c r="E233" s="226" t="s">
        <v>2334</v>
      </c>
      <c r="F233" s="363" t="s">
        <v>43</v>
      </c>
      <c r="G233" s="358"/>
      <c r="H233" s="399"/>
      <c r="I233" s="360">
        <f t="shared" si="14"/>
        <v>2</v>
      </c>
      <c r="J233" s="361">
        <f t="shared" si="15"/>
        <v>0</v>
      </c>
      <c r="K233" s="362">
        <f t="shared" si="12"/>
        <v>0</v>
      </c>
      <c r="L233" s="162"/>
    </row>
    <row r="234" spans="2:12" ht="30" customHeight="1" x14ac:dyDescent="0.3">
      <c r="B234" s="42" t="str">
        <f t="shared" si="13"/>
        <v>LAMan</v>
      </c>
      <c r="C234" s="42">
        <f>IF(ISTEXT(D234),MAX($C$4:$C233)+1,"")</f>
        <v>209</v>
      </c>
      <c r="D234" s="213" t="s">
        <v>10</v>
      </c>
      <c r="E234" s="225" t="s">
        <v>2335</v>
      </c>
      <c r="F234" s="363" t="s">
        <v>43</v>
      </c>
      <c r="G234" s="358"/>
      <c r="H234" s="399"/>
      <c r="I234" s="360">
        <f t="shared" si="14"/>
        <v>2</v>
      </c>
      <c r="J234" s="361">
        <f t="shared" si="15"/>
        <v>0</v>
      </c>
      <c r="K234" s="362">
        <f t="shared" si="12"/>
        <v>0</v>
      </c>
      <c r="L234" s="162"/>
    </row>
    <row r="235" spans="2:12" ht="30" customHeight="1" x14ac:dyDescent="0.3">
      <c r="B235" s="42" t="str">
        <f t="shared" si="13"/>
        <v>LAMan</v>
      </c>
      <c r="C235" s="42">
        <f>IF(ISTEXT(D235),MAX($C$4:$C234)+1,"")</f>
        <v>210</v>
      </c>
      <c r="D235" s="213" t="s">
        <v>10</v>
      </c>
      <c r="E235" s="225" t="s">
        <v>2336</v>
      </c>
      <c r="F235" s="363" t="s">
        <v>43</v>
      </c>
      <c r="G235" s="358"/>
      <c r="H235" s="399"/>
      <c r="I235" s="360">
        <f t="shared" si="14"/>
        <v>2</v>
      </c>
      <c r="J235" s="361">
        <f t="shared" si="15"/>
        <v>0</v>
      </c>
      <c r="K235" s="362">
        <f t="shared" si="12"/>
        <v>0</v>
      </c>
      <c r="L235" s="162"/>
    </row>
    <row r="236" spans="2:12" ht="14.7" customHeight="1" x14ac:dyDescent="0.3">
      <c r="B236" s="43" t="s">
        <v>2337</v>
      </c>
      <c r="C236" s="35"/>
      <c r="D236" s="2"/>
      <c r="E236" s="38"/>
      <c r="F236" s="86"/>
      <c r="G236" s="28"/>
      <c r="H236" s="28"/>
      <c r="I236" s="28"/>
      <c r="J236" s="28"/>
      <c r="K236" s="28"/>
      <c r="L236" s="28"/>
    </row>
    <row r="237" spans="2:12" ht="30" customHeight="1" x14ac:dyDescent="0.3">
      <c r="B237" s="42" t="str">
        <f t="shared" si="13"/>
        <v>LAMan</v>
      </c>
      <c r="C237" s="42">
        <f>IF(ISTEXT(D237),MAX($C$4:$C235)+1,"")</f>
        <v>211</v>
      </c>
      <c r="D237" s="213" t="s">
        <v>10</v>
      </c>
      <c r="E237" s="225" t="s">
        <v>2338</v>
      </c>
      <c r="F237" s="363" t="s">
        <v>43</v>
      </c>
      <c r="G237" s="358"/>
      <c r="H237" s="399"/>
      <c r="I237" s="360">
        <f t="shared" si="14"/>
        <v>2</v>
      </c>
      <c r="J237" s="361">
        <f t="shared" si="15"/>
        <v>0</v>
      </c>
      <c r="K237" s="362">
        <f t="shared" si="12"/>
        <v>0</v>
      </c>
      <c r="L237" s="162"/>
    </row>
    <row r="238" spans="2:12" ht="30" customHeight="1" x14ac:dyDescent="0.3">
      <c r="B238" s="42" t="str">
        <f t="shared" si="13"/>
        <v>LAMan</v>
      </c>
      <c r="C238" s="42">
        <f>IF(ISTEXT(D238),MAX($C$4:$C237)+1,"")</f>
        <v>212</v>
      </c>
      <c r="D238" s="213" t="s">
        <v>10</v>
      </c>
      <c r="E238" s="224" t="s">
        <v>2195</v>
      </c>
      <c r="F238" s="363" t="s">
        <v>43</v>
      </c>
      <c r="G238" s="358"/>
      <c r="H238" s="399"/>
      <c r="I238" s="360">
        <f t="shared" si="14"/>
        <v>2</v>
      </c>
      <c r="J238" s="361">
        <f t="shared" si="15"/>
        <v>0</v>
      </c>
      <c r="K238" s="362">
        <f t="shared" si="12"/>
        <v>0</v>
      </c>
      <c r="L238" s="162"/>
    </row>
    <row r="239" spans="2:12" ht="30" customHeight="1" x14ac:dyDescent="0.3">
      <c r="B239" s="42" t="str">
        <f t="shared" si="13"/>
        <v>LAMan</v>
      </c>
      <c r="C239" s="42">
        <f>IF(ISTEXT(D239),MAX($C$4:$C238)+1,"")</f>
        <v>213</v>
      </c>
      <c r="D239" s="213" t="s">
        <v>10</v>
      </c>
      <c r="E239" s="224" t="s">
        <v>2155</v>
      </c>
      <c r="F239" s="363" t="s">
        <v>43</v>
      </c>
      <c r="G239" s="358"/>
      <c r="H239" s="399"/>
      <c r="I239" s="360">
        <f t="shared" si="14"/>
        <v>2</v>
      </c>
      <c r="J239" s="361">
        <f t="shared" si="15"/>
        <v>0</v>
      </c>
      <c r="K239" s="362">
        <f t="shared" si="12"/>
        <v>0</v>
      </c>
      <c r="L239" s="162"/>
    </row>
    <row r="240" spans="2:12" ht="30" customHeight="1" x14ac:dyDescent="0.3">
      <c r="B240" s="42" t="str">
        <f t="shared" si="13"/>
        <v>LAMan</v>
      </c>
      <c r="C240" s="42">
        <f>IF(ISTEXT(D240),MAX($C$4:$C239)+1,"")</f>
        <v>214</v>
      </c>
      <c r="D240" s="213" t="s">
        <v>10</v>
      </c>
      <c r="E240" s="224" t="s">
        <v>2157</v>
      </c>
      <c r="F240" s="363" t="s">
        <v>43</v>
      </c>
      <c r="G240" s="358"/>
      <c r="H240" s="399"/>
      <c r="I240" s="360">
        <f t="shared" si="14"/>
        <v>2</v>
      </c>
      <c r="J240" s="361">
        <f t="shared" si="15"/>
        <v>0</v>
      </c>
      <c r="K240" s="362">
        <f t="shared" si="12"/>
        <v>0</v>
      </c>
      <c r="L240" s="162"/>
    </row>
    <row r="241" spans="2:12" ht="30" customHeight="1" x14ac:dyDescent="0.3">
      <c r="B241" s="42" t="str">
        <f t="shared" si="13"/>
        <v>LAMan</v>
      </c>
      <c r="C241" s="42">
        <f>IF(ISTEXT(D241),MAX($C$4:$C240)+1,"")</f>
        <v>215</v>
      </c>
      <c r="D241" s="213" t="s">
        <v>10</v>
      </c>
      <c r="E241" s="224" t="s">
        <v>2339</v>
      </c>
      <c r="F241" s="363" t="s">
        <v>43</v>
      </c>
      <c r="G241" s="358"/>
      <c r="H241" s="399"/>
      <c r="I241" s="360">
        <f t="shared" si="14"/>
        <v>2</v>
      </c>
      <c r="J241" s="361">
        <f t="shared" si="15"/>
        <v>0</v>
      </c>
      <c r="K241" s="362">
        <f t="shared" si="12"/>
        <v>0</v>
      </c>
      <c r="L241" s="162"/>
    </row>
    <row r="242" spans="2:12" ht="30" customHeight="1" x14ac:dyDescent="0.3">
      <c r="B242" s="42" t="str">
        <f t="shared" si="13"/>
        <v>LAMan</v>
      </c>
      <c r="C242" s="42">
        <f>IF(ISTEXT(D242),MAX($C$4:$C241)+1,"")</f>
        <v>216</v>
      </c>
      <c r="D242" s="213" t="s">
        <v>10</v>
      </c>
      <c r="E242" s="224" t="s">
        <v>2340</v>
      </c>
      <c r="F242" s="363" t="s">
        <v>43</v>
      </c>
      <c r="G242" s="358"/>
      <c r="H242" s="399"/>
      <c r="I242" s="360">
        <f t="shared" si="14"/>
        <v>2</v>
      </c>
      <c r="J242" s="361">
        <f t="shared" si="15"/>
        <v>0</v>
      </c>
      <c r="K242" s="362">
        <f t="shared" si="12"/>
        <v>0</v>
      </c>
      <c r="L242" s="162"/>
    </row>
    <row r="243" spans="2:12" ht="30" customHeight="1" x14ac:dyDescent="0.3">
      <c r="B243" s="42" t="str">
        <f t="shared" si="13"/>
        <v>LAMan</v>
      </c>
      <c r="C243" s="42">
        <f>IF(ISTEXT(D243),MAX($C$4:$C242)+1,"")</f>
        <v>217</v>
      </c>
      <c r="D243" s="213" t="s">
        <v>10</v>
      </c>
      <c r="E243" s="224" t="s">
        <v>1845</v>
      </c>
      <c r="F243" s="363" t="s">
        <v>43</v>
      </c>
      <c r="G243" s="358"/>
      <c r="H243" s="399"/>
      <c r="I243" s="360">
        <f t="shared" si="14"/>
        <v>2</v>
      </c>
      <c r="J243" s="361">
        <f t="shared" si="15"/>
        <v>0</v>
      </c>
      <c r="K243" s="362">
        <f t="shared" si="12"/>
        <v>0</v>
      </c>
      <c r="L243" s="162"/>
    </row>
    <row r="244" spans="2:12" ht="30" customHeight="1" x14ac:dyDescent="0.3">
      <c r="B244" s="42" t="str">
        <f t="shared" si="13"/>
        <v>LAMan</v>
      </c>
      <c r="C244" s="42">
        <f>IF(ISTEXT(D244),MAX($C$4:$C243)+1,"")</f>
        <v>218</v>
      </c>
      <c r="D244" s="213" t="s">
        <v>10</v>
      </c>
      <c r="E244" s="224" t="s">
        <v>2341</v>
      </c>
      <c r="F244" s="363" t="s">
        <v>43</v>
      </c>
      <c r="G244" s="358"/>
      <c r="H244" s="399"/>
      <c r="I244" s="360">
        <f t="shared" si="14"/>
        <v>2</v>
      </c>
      <c r="J244" s="361">
        <f t="shared" si="15"/>
        <v>0</v>
      </c>
      <c r="K244" s="362">
        <f t="shared" si="12"/>
        <v>0</v>
      </c>
      <c r="L244" s="162"/>
    </row>
    <row r="245" spans="2:12" ht="30" customHeight="1" x14ac:dyDescent="0.3">
      <c r="B245" s="42" t="str">
        <f t="shared" si="13"/>
        <v>LAMan</v>
      </c>
      <c r="C245" s="42">
        <f>IF(ISTEXT(D245),MAX($C$4:$C244)+1,"")</f>
        <v>219</v>
      </c>
      <c r="D245" s="213" t="s">
        <v>10</v>
      </c>
      <c r="E245" s="224" t="s">
        <v>2342</v>
      </c>
      <c r="F245" s="363" t="s">
        <v>43</v>
      </c>
      <c r="G245" s="358"/>
      <c r="H245" s="399"/>
      <c r="I245" s="360">
        <f t="shared" si="14"/>
        <v>2</v>
      </c>
      <c r="J245" s="361">
        <f t="shared" si="15"/>
        <v>0</v>
      </c>
      <c r="K245" s="362">
        <f t="shared" si="12"/>
        <v>0</v>
      </c>
      <c r="L245" s="162"/>
    </row>
    <row r="246" spans="2:12" ht="30" customHeight="1" x14ac:dyDescent="0.3">
      <c r="B246" s="42" t="str">
        <f t="shared" si="13"/>
        <v>LAMan</v>
      </c>
      <c r="C246" s="42">
        <f>IF(ISTEXT(D246),MAX($C$4:$C245)+1,"")</f>
        <v>220</v>
      </c>
      <c r="D246" s="213" t="s">
        <v>10</v>
      </c>
      <c r="E246" s="224" t="s">
        <v>2343</v>
      </c>
      <c r="F246" s="363" t="s">
        <v>43</v>
      </c>
      <c r="G246" s="358"/>
      <c r="H246" s="399"/>
      <c r="I246" s="360">
        <f t="shared" si="14"/>
        <v>2</v>
      </c>
      <c r="J246" s="361">
        <f t="shared" si="15"/>
        <v>0</v>
      </c>
      <c r="K246" s="362">
        <f t="shared" si="12"/>
        <v>0</v>
      </c>
      <c r="L246" s="162"/>
    </row>
    <row r="247" spans="2:12" ht="30" customHeight="1" x14ac:dyDescent="0.3">
      <c r="B247" s="42" t="str">
        <f t="shared" si="13"/>
        <v>LAMan</v>
      </c>
      <c r="C247" s="42">
        <f>IF(ISTEXT(D247),MAX($C$4:$C246)+1,"")</f>
        <v>221</v>
      </c>
      <c r="D247" s="213" t="s">
        <v>10</v>
      </c>
      <c r="E247" s="224" t="s">
        <v>2344</v>
      </c>
      <c r="F247" s="363" t="s">
        <v>43</v>
      </c>
      <c r="G247" s="358"/>
      <c r="H247" s="399"/>
      <c r="I247" s="360">
        <f t="shared" si="14"/>
        <v>2</v>
      </c>
      <c r="J247" s="361">
        <f t="shared" si="15"/>
        <v>0</v>
      </c>
      <c r="K247" s="362">
        <f t="shared" si="12"/>
        <v>0</v>
      </c>
      <c r="L247" s="162"/>
    </row>
    <row r="248" spans="2:12" ht="30" customHeight="1" x14ac:dyDescent="0.3">
      <c r="B248" s="42" t="str">
        <f t="shared" si="13"/>
        <v>LAMan</v>
      </c>
      <c r="C248" s="42">
        <f>IF(ISTEXT(D248),MAX($C$4:$C247)+1,"")</f>
        <v>222</v>
      </c>
      <c r="D248" s="213" t="s">
        <v>10</v>
      </c>
      <c r="E248" s="224" t="s">
        <v>2345</v>
      </c>
      <c r="F248" s="363" t="s">
        <v>43</v>
      </c>
      <c r="G248" s="358"/>
      <c r="H248" s="399"/>
      <c r="I248" s="360">
        <f t="shared" si="14"/>
        <v>2</v>
      </c>
      <c r="J248" s="361">
        <f t="shared" si="15"/>
        <v>0</v>
      </c>
      <c r="K248" s="362">
        <f t="shared" si="12"/>
        <v>0</v>
      </c>
      <c r="L248" s="162"/>
    </row>
    <row r="249" spans="2:12" ht="30" customHeight="1" x14ac:dyDescent="0.3">
      <c r="B249" s="42" t="str">
        <f t="shared" si="13"/>
        <v>LAMan</v>
      </c>
      <c r="C249" s="42">
        <f>IF(ISTEXT(D249),MAX($C$4:$C248)+1,"")</f>
        <v>223</v>
      </c>
      <c r="D249" s="213" t="s">
        <v>10</v>
      </c>
      <c r="E249" s="224" t="s">
        <v>2346</v>
      </c>
      <c r="F249" s="363" t="s">
        <v>43</v>
      </c>
      <c r="G249" s="358"/>
      <c r="H249" s="399"/>
      <c r="I249" s="360">
        <f t="shared" si="14"/>
        <v>2</v>
      </c>
      <c r="J249" s="361">
        <f t="shared" si="15"/>
        <v>0</v>
      </c>
      <c r="K249" s="362">
        <f t="shared" si="12"/>
        <v>0</v>
      </c>
      <c r="L249" s="162"/>
    </row>
    <row r="250" spans="2:12" ht="30" customHeight="1" x14ac:dyDescent="0.3">
      <c r="B250" s="42" t="str">
        <f t="shared" si="13"/>
        <v>LAMan</v>
      </c>
      <c r="C250" s="42">
        <f>IF(ISTEXT(D250),MAX($C$4:$C249)+1,"")</f>
        <v>224</v>
      </c>
      <c r="D250" s="213" t="s">
        <v>10</v>
      </c>
      <c r="E250" s="224" t="s">
        <v>2347</v>
      </c>
      <c r="F250" s="363" t="s">
        <v>43</v>
      </c>
      <c r="G250" s="358"/>
      <c r="H250" s="399"/>
      <c r="I250" s="360">
        <f t="shared" si="14"/>
        <v>2</v>
      </c>
      <c r="J250" s="361">
        <f t="shared" si="15"/>
        <v>0</v>
      </c>
      <c r="K250" s="362">
        <f t="shared" si="12"/>
        <v>0</v>
      </c>
      <c r="L250" s="162"/>
    </row>
    <row r="251" spans="2:12" ht="30" customHeight="1" x14ac:dyDescent="0.3">
      <c r="B251" s="42" t="str">
        <f t="shared" si="13"/>
        <v>LAMan</v>
      </c>
      <c r="C251" s="42">
        <f>IF(ISTEXT(D251),MAX($C$4:$C250)+1,"")</f>
        <v>225</v>
      </c>
      <c r="D251" s="213" t="s">
        <v>10</v>
      </c>
      <c r="E251" s="243" t="s">
        <v>2348</v>
      </c>
      <c r="F251" s="363" t="s">
        <v>43</v>
      </c>
      <c r="G251" s="358"/>
      <c r="H251" s="399"/>
      <c r="I251" s="360">
        <f t="shared" si="14"/>
        <v>2</v>
      </c>
      <c r="J251" s="361">
        <f t="shared" si="15"/>
        <v>0</v>
      </c>
      <c r="K251" s="362">
        <f t="shared" si="12"/>
        <v>0</v>
      </c>
      <c r="L251" s="162"/>
    </row>
    <row r="252" spans="2:12" ht="30" customHeight="1" x14ac:dyDescent="0.3">
      <c r="B252" s="35" t="str">
        <f t="shared" si="13"/>
        <v/>
      </c>
      <c r="C252" s="35" t="str">
        <f>IF(ISTEXT(D252),MAX($C$6:$C251)+1,"")</f>
        <v/>
      </c>
      <c r="D252" s="2"/>
      <c r="E252" s="227" t="s">
        <v>2349</v>
      </c>
      <c r="F252" s="86"/>
      <c r="G252" s="28"/>
      <c r="H252" s="28"/>
      <c r="I252" s="28"/>
      <c r="J252" s="28"/>
      <c r="K252" s="28"/>
      <c r="L252" s="28"/>
    </row>
    <row r="253" spans="2:12" ht="30" customHeight="1" x14ac:dyDescent="0.3">
      <c r="B253" s="42" t="str">
        <f t="shared" si="13"/>
        <v>LAMan</v>
      </c>
      <c r="C253" s="42">
        <f>IF(ISTEXT(D253),MAX($C$4:$C251)+1,"")</f>
        <v>226</v>
      </c>
      <c r="D253" s="213" t="s">
        <v>11</v>
      </c>
      <c r="E253" s="223" t="s">
        <v>379</v>
      </c>
      <c r="F253" s="363" t="s">
        <v>43</v>
      </c>
      <c r="G253" s="358"/>
      <c r="H253" s="399"/>
      <c r="I253" s="360">
        <f t="shared" si="14"/>
        <v>1</v>
      </c>
      <c r="J253" s="361">
        <f t="shared" si="15"/>
        <v>0</v>
      </c>
      <c r="K253" s="362">
        <f t="shared" si="12"/>
        <v>0</v>
      </c>
      <c r="L253" s="162"/>
    </row>
    <row r="254" spans="2:12" ht="30" customHeight="1" x14ac:dyDescent="0.3">
      <c r="B254" s="42" t="str">
        <f t="shared" si="13"/>
        <v>LAMan</v>
      </c>
      <c r="C254" s="42">
        <f>IF(ISTEXT(D254),MAX($C$4:$C253)+1,"")</f>
        <v>227</v>
      </c>
      <c r="D254" s="213" t="s">
        <v>11</v>
      </c>
      <c r="E254" s="224" t="s">
        <v>380</v>
      </c>
      <c r="F254" s="363" t="s">
        <v>43</v>
      </c>
      <c r="G254" s="358"/>
      <c r="H254" s="399"/>
      <c r="I254" s="360">
        <f t="shared" si="14"/>
        <v>1</v>
      </c>
      <c r="J254" s="361">
        <f t="shared" si="15"/>
        <v>0</v>
      </c>
      <c r="K254" s="362">
        <f t="shared" si="12"/>
        <v>0</v>
      </c>
      <c r="L254" s="162"/>
    </row>
    <row r="255" spans="2:12" ht="30" customHeight="1" x14ac:dyDescent="0.3">
      <c r="B255" s="42" t="str">
        <f t="shared" si="13"/>
        <v>LAMan</v>
      </c>
      <c r="C255" s="42">
        <f>IF(ISTEXT(D255),MAX($C$4:$C254)+1,"")</f>
        <v>228</v>
      </c>
      <c r="D255" s="213" t="s">
        <v>11</v>
      </c>
      <c r="E255" s="224" t="s">
        <v>385</v>
      </c>
      <c r="F255" s="363" t="s">
        <v>43</v>
      </c>
      <c r="G255" s="358"/>
      <c r="H255" s="399"/>
      <c r="I255" s="360">
        <f t="shared" si="14"/>
        <v>1</v>
      </c>
      <c r="J255" s="361">
        <f t="shared" si="15"/>
        <v>0</v>
      </c>
      <c r="K255" s="362">
        <f t="shared" si="12"/>
        <v>0</v>
      </c>
      <c r="L255" s="162"/>
    </row>
    <row r="256" spans="2:12" ht="30" customHeight="1" x14ac:dyDescent="0.3">
      <c r="B256" s="42" t="str">
        <f t="shared" si="13"/>
        <v>LAMan</v>
      </c>
      <c r="C256" s="42">
        <f>IF(ISTEXT(D256),MAX($C$4:$C255)+1,"")</f>
        <v>229</v>
      </c>
      <c r="D256" s="213" t="s">
        <v>11</v>
      </c>
      <c r="E256" s="224" t="s">
        <v>1910</v>
      </c>
      <c r="F256" s="363" t="s">
        <v>43</v>
      </c>
      <c r="G256" s="358"/>
      <c r="H256" s="399"/>
      <c r="I256" s="360">
        <f t="shared" si="14"/>
        <v>1</v>
      </c>
      <c r="J256" s="361">
        <f t="shared" si="15"/>
        <v>0</v>
      </c>
      <c r="K256" s="362">
        <f t="shared" si="12"/>
        <v>0</v>
      </c>
      <c r="L256" s="162"/>
    </row>
    <row r="257" spans="2:12" ht="30" customHeight="1" x14ac:dyDescent="0.3">
      <c r="B257" s="42" t="str">
        <f t="shared" si="13"/>
        <v>LAMan</v>
      </c>
      <c r="C257" s="42">
        <f>IF(ISTEXT(D257),MAX($C$4:$C256)+1,"")</f>
        <v>230</v>
      </c>
      <c r="D257" s="213" t="s">
        <v>11</v>
      </c>
      <c r="E257" s="224" t="s">
        <v>2350</v>
      </c>
      <c r="F257" s="363" t="s">
        <v>43</v>
      </c>
      <c r="G257" s="358"/>
      <c r="H257" s="399"/>
      <c r="I257" s="360">
        <f t="shared" si="14"/>
        <v>1</v>
      </c>
      <c r="J257" s="361">
        <f t="shared" si="15"/>
        <v>0</v>
      </c>
      <c r="K257" s="362">
        <f t="shared" si="12"/>
        <v>0</v>
      </c>
      <c r="L257" s="162"/>
    </row>
    <row r="258" spans="2:12" ht="14.7" customHeight="1" x14ac:dyDescent="0.3">
      <c r="B258" s="43" t="s">
        <v>2351</v>
      </c>
      <c r="C258" s="35"/>
      <c r="D258" s="2"/>
      <c r="E258" s="38"/>
      <c r="F258" s="86"/>
      <c r="G258" s="28"/>
      <c r="H258" s="28"/>
      <c r="I258" s="28"/>
      <c r="J258" s="28"/>
      <c r="K258" s="28"/>
      <c r="L258" s="28"/>
    </row>
    <row r="259" spans="2:12" ht="30" customHeight="1" x14ac:dyDescent="0.3">
      <c r="B259" s="42" t="str">
        <f t="shared" si="13"/>
        <v>LAMan</v>
      </c>
      <c r="C259" s="42">
        <f>IF(ISTEXT(D259),MAX($C$4:$C257)+1,"")</f>
        <v>231</v>
      </c>
      <c r="D259" s="213" t="s">
        <v>11</v>
      </c>
      <c r="E259" s="242" t="s">
        <v>2352</v>
      </c>
      <c r="F259" s="363" t="s">
        <v>43</v>
      </c>
      <c r="G259" s="358"/>
      <c r="H259" s="399"/>
      <c r="I259" s="360">
        <f t="shared" si="14"/>
        <v>1</v>
      </c>
      <c r="J259" s="361">
        <f t="shared" si="15"/>
        <v>0</v>
      </c>
      <c r="K259" s="362">
        <f t="shared" si="12"/>
        <v>0</v>
      </c>
      <c r="L259" s="162"/>
    </row>
    <row r="260" spans="2:12" ht="30" customHeight="1" x14ac:dyDescent="0.3">
      <c r="B260" s="42" t="str">
        <f t="shared" si="13"/>
        <v>LAMan</v>
      </c>
      <c r="C260" s="42">
        <f>IF(ISTEXT(D260),MAX($C$4:$C259)+1,"")</f>
        <v>232</v>
      </c>
      <c r="D260" s="213" t="s">
        <v>11</v>
      </c>
      <c r="E260" s="226" t="s">
        <v>2353</v>
      </c>
      <c r="F260" s="363" t="s">
        <v>43</v>
      </c>
      <c r="G260" s="358"/>
      <c r="H260" s="399"/>
      <c r="I260" s="360">
        <f t="shared" si="14"/>
        <v>1</v>
      </c>
      <c r="J260" s="361">
        <f t="shared" si="15"/>
        <v>0</v>
      </c>
      <c r="K260" s="362">
        <f t="shared" si="12"/>
        <v>0</v>
      </c>
      <c r="L260" s="162"/>
    </row>
    <row r="261" spans="2:12" ht="41.4" x14ac:dyDescent="0.3">
      <c r="B261" s="35" t="str">
        <f>IF(C261="","",$B$4)</f>
        <v/>
      </c>
      <c r="C261" s="35" t="str">
        <f>IF(ISTEXT(D261),MAX($C$6:$C260)+1,"")</f>
        <v/>
      </c>
      <c r="D261" s="2"/>
      <c r="E261" s="227" t="s">
        <v>2354</v>
      </c>
      <c r="F261" s="86"/>
      <c r="G261" s="28"/>
      <c r="H261" s="28"/>
      <c r="I261" s="28"/>
      <c r="J261" s="28"/>
      <c r="K261" s="28"/>
      <c r="L261" s="28"/>
    </row>
    <row r="262" spans="2:12" ht="30" customHeight="1" x14ac:dyDescent="0.3">
      <c r="B262" s="42" t="str">
        <f t="shared" si="13"/>
        <v>LAMan</v>
      </c>
      <c r="C262" s="42">
        <f>IF(ISTEXT(D262),MAX($C$4:$C260)+1,"")</f>
        <v>233</v>
      </c>
      <c r="D262" s="213" t="s">
        <v>11</v>
      </c>
      <c r="E262" s="228" t="s">
        <v>2355</v>
      </c>
      <c r="F262" s="363" t="s">
        <v>43</v>
      </c>
      <c r="G262" s="358"/>
      <c r="H262" s="399"/>
      <c r="I262" s="360">
        <f t="shared" si="14"/>
        <v>1</v>
      </c>
      <c r="J262" s="361">
        <f t="shared" si="15"/>
        <v>0</v>
      </c>
      <c r="K262" s="362">
        <f t="shared" ref="K262:K324" si="16">I262*J262</f>
        <v>0</v>
      </c>
      <c r="L262" s="162"/>
    </row>
    <row r="263" spans="2:12" ht="30" customHeight="1" x14ac:dyDescent="0.3">
      <c r="B263" s="42" t="str">
        <f t="shared" si="13"/>
        <v>LAMan</v>
      </c>
      <c r="C263" s="42">
        <f>IF(ISTEXT(D263),MAX($C$4:$C262)+1,"")</f>
        <v>234</v>
      </c>
      <c r="D263" s="213" t="s">
        <v>11</v>
      </c>
      <c r="E263" s="224" t="s">
        <v>2356</v>
      </c>
      <c r="F263" s="363" t="s">
        <v>43</v>
      </c>
      <c r="G263" s="358"/>
      <c r="H263" s="399"/>
      <c r="I263" s="360">
        <f t="shared" si="14"/>
        <v>1</v>
      </c>
      <c r="J263" s="361">
        <f t="shared" si="15"/>
        <v>0</v>
      </c>
      <c r="K263" s="362">
        <f t="shared" si="16"/>
        <v>0</v>
      </c>
      <c r="L263" s="162"/>
    </row>
    <row r="264" spans="2:12" ht="30" customHeight="1" x14ac:dyDescent="0.3">
      <c r="B264" s="42" t="str">
        <f t="shared" si="13"/>
        <v>LAMan</v>
      </c>
      <c r="C264" s="42">
        <f>IF(ISTEXT(D264),MAX($C$4:$C263)+1,"")</f>
        <v>235</v>
      </c>
      <c r="D264" s="213" t="s">
        <v>11</v>
      </c>
      <c r="E264" s="224" t="s">
        <v>2357</v>
      </c>
      <c r="F264" s="363" t="s">
        <v>43</v>
      </c>
      <c r="G264" s="358"/>
      <c r="H264" s="399"/>
      <c r="I264" s="360">
        <f t="shared" si="14"/>
        <v>1</v>
      </c>
      <c r="J264" s="361">
        <f t="shared" si="15"/>
        <v>0</v>
      </c>
      <c r="K264" s="362">
        <f t="shared" si="16"/>
        <v>0</v>
      </c>
      <c r="L264" s="162"/>
    </row>
    <row r="265" spans="2:12" ht="30" customHeight="1" x14ac:dyDescent="0.3">
      <c r="B265" s="42" t="str">
        <f t="shared" si="13"/>
        <v>LAMan</v>
      </c>
      <c r="C265" s="42">
        <f>IF(ISTEXT(D265),MAX($C$4:$C264)+1,"")</f>
        <v>236</v>
      </c>
      <c r="D265" s="213" t="s">
        <v>11</v>
      </c>
      <c r="E265" s="224" t="s">
        <v>2358</v>
      </c>
      <c r="F265" s="363" t="s">
        <v>43</v>
      </c>
      <c r="G265" s="358"/>
      <c r="H265" s="399"/>
      <c r="I265" s="360">
        <f t="shared" si="14"/>
        <v>1</v>
      </c>
      <c r="J265" s="361">
        <f t="shared" si="15"/>
        <v>0</v>
      </c>
      <c r="K265" s="362">
        <f t="shared" si="16"/>
        <v>0</v>
      </c>
      <c r="L265" s="162"/>
    </row>
    <row r="266" spans="2:12" ht="30" customHeight="1" x14ac:dyDescent="0.3">
      <c r="B266" s="42" t="str">
        <f t="shared" si="13"/>
        <v>LAMan</v>
      </c>
      <c r="C266" s="42">
        <f>IF(ISTEXT(D266),MAX($C$4:$C265)+1,"")</f>
        <v>237</v>
      </c>
      <c r="D266" s="213" t="s">
        <v>11</v>
      </c>
      <c r="E266" s="224" t="s">
        <v>2359</v>
      </c>
      <c r="F266" s="363" t="s">
        <v>43</v>
      </c>
      <c r="G266" s="358"/>
      <c r="H266" s="399"/>
      <c r="I266" s="360">
        <f t="shared" si="14"/>
        <v>1</v>
      </c>
      <c r="J266" s="361">
        <f t="shared" si="15"/>
        <v>0</v>
      </c>
      <c r="K266" s="362">
        <f t="shared" si="16"/>
        <v>0</v>
      </c>
      <c r="L266" s="162"/>
    </row>
    <row r="267" spans="2:12" ht="30" customHeight="1" x14ac:dyDescent="0.3">
      <c r="B267" s="42" t="str">
        <f t="shared" si="13"/>
        <v>LAMan</v>
      </c>
      <c r="C267" s="42">
        <f>IF(ISTEXT(D267),MAX($C$4:$C266)+1,"")</f>
        <v>238</v>
      </c>
      <c r="D267" s="213" t="s">
        <v>11</v>
      </c>
      <c r="E267" s="224" t="s">
        <v>2323</v>
      </c>
      <c r="F267" s="363" t="s">
        <v>43</v>
      </c>
      <c r="G267" s="358"/>
      <c r="H267" s="399"/>
      <c r="I267" s="360">
        <f t="shared" si="14"/>
        <v>1</v>
      </c>
      <c r="J267" s="361">
        <f t="shared" si="15"/>
        <v>0</v>
      </c>
      <c r="K267" s="362">
        <f t="shared" si="16"/>
        <v>0</v>
      </c>
      <c r="L267" s="162"/>
    </row>
    <row r="268" spans="2:12" ht="30" customHeight="1" x14ac:dyDescent="0.3">
      <c r="B268" s="42" t="str">
        <f t="shared" si="13"/>
        <v>LAMan</v>
      </c>
      <c r="C268" s="42">
        <f>IF(ISTEXT(D268),MAX($C$4:$C267)+1,"")</f>
        <v>239</v>
      </c>
      <c r="D268" s="213" t="s">
        <v>11</v>
      </c>
      <c r="E268" s="224" t="s">
        <v>2340</v>
      </c>
      <c r="F268" s="363" t="s">
        <v>43</v>
      </c>
      <c r="G268" s="358"/>
      <c r="H268" s="399"/>
      <c r="I268" s="360">
        <f t="shared" si="14"/>
        <v>1</v>
      </c>
      <c r="J268" s="361">
        <f t="shared" si="15"/>
        <v>0</v>
      </c>
      <c r="K268" s="362">
        <f t="shared" si="16"/>
        <v>0</v>
      </c>
      <c r="L268" s="162"/>
    </row>
    <row r="269" spans="2:12" ht="30" customHeight="1" x14ac:dyDescent="0.3">
      <c r="B269" s="42" t="str">
        <f t="shared" si="13"/>
        <v>LAMan</v>
      </c>
      <c r="C269" s="42">
        <f>IF(ISTEXT(D269),MAX($C$4:$C268)+1,"")</f>
        <v>240</v>
      </c>
      <c r="D269" s="213" t="s">
        <v>11</v>
      </c>
      <c r="E269" s="224" t="s">
        <v>2360</v>
      </c>
      <c r="F269" s="363" t="s">
        <v>43</v>
      </c>
      <c r="G269" s="358"/>
      <c r="H269" s="399"/>
      <c r="I269" s="360">
        <f t="shared" si="14"/>
        <v>1</v>
      </c>
      <c r="J269" s="361">
        <f t="shared" si="15"/>
        <v>0</v>
      </c>
      <c r="K269" s="362">
        <f t="shared" si="16"/>
        <v>0</v>
      </c>
      <c r="L269" s="162"/>
    </row>
    <row r="270" spans="2:12" ht="30" customHeight="1" x14ac:dyDescent="0.3">
      <c r="B270" s="42" t="str">
        <f t="shared" si="13"/>
        <v>LAMan</v>
      </c>
      <c r="C270" s="42">
        <f>IF(ISTEXT(D270),MAX($C$4:$C269)+1,"")</f>
        <v>241</v>
      </c>
      <c r="D270" s="213" t="s">
        <v>11</v>
      </c>
      <c r="E270" s="224" t="s">
        <v>2321</v>
      </c>
      <c r="F270" s="363" t="s">
        <v>43</v>
      </c>
      <c r="G270" s="358"/>
      <c r="H270" s="399"/>
      <c r="I270" s="360">
        <f t="shared" si="14"/>
        <v>1</v>
      </c>
      <c r="J270" s="361">
        <f t="shared" si="15"/>
        <v>0</v>
      </c>
      <c r="K270" s="362">
        <f t="shared" si="16"/>
        <v>0</v>
      </c>
      <c r="L270" s="162"/>
    </row>
    <row r="271" spans="2:12" ht="30" customHeight="1" x14ac:dyDescent="0.3">
      <c r="B271" s="42" t="str">
        <f t="shared" si="13"/>
        <v>LAMan</v>
      </c>
      <c r="C271" s="42">
        <f>IF(ISTEXT(D271),MAX($C$4:$C270)+1,"")</f>
        <v>242</v>
      </c>
      <c r="D271" s="213" t="s">
        <v>11</v>
      </c>
      <c r="E271" s="224" t="s">
        <v>2318</v>
      </c>
      <c r="F271" s="363" t="s">
        <v>43</v>
      </c>
      <c r="G271" s="358"/>
      <c r="H271" s="399"/>
      <c r="I271" s="360">
        <f t="shared" si="14"/>
        <v>1</v>
      </c>
      <c r="J271" s="361">
        <f t="shared" si="15"/>
        <v>0</v>
      </c>
      <c r="K271" s="362">
        <f t="shared" si="16"/>
        <v>0</v>
      </c>
      <c r="L271" s="162"/>
    </row>
    <row r="272" spans="2:12" ht="30" customHeight="1" x14ac:dyDescent="0.3">
      <c r="B272" s="42" t="str">
        <f t="shared" si="13"/>
        <v>LAMan</v>
      </c>
      <c r="C272" s="42">
        <f>IF(ISTEXT(D272),MAX($C$4:$C271)+1,"")</f>
        <v>243</v>
      </c>
      <c r="D272" s="213" t="s">
        <v>11</v>
      </c>
      <c r="E272" s="224" t="s">
        <v>2361</v>
      </c>
      <c r="F272" s="363" t="s">
        <v>43</v>
      </c>
      <c r="G272" s="358"/>
      <c r="H272" s="399"/>
      <c r="I272" s="360">
        <f t="shared" si="14"/>
        <v>1</v>
      </c>
      <c r="J272" s="361">
        <f t="shared" si="15"/>
        <v>0</v>
      </c>
      <c r="K272" s="362">
        <f t="shared" si="16"/>
        <v>0</v>
      </c>
      <c r="L272" s="162"/>
    </row>
    <row r="273" spans="2:12" ht="30" customHeight="1" x14ac:dyDescent="0.3">
      <c r="B273" s="42" t="str">
        <f t="shared" si="13"/>
        <v>LAMan</v>
      </c>
      <c r="C273" s="42">
        <f>IF(ISTEXT(D273),MAX($C$4:$C272)+1,"")</f>
        <v>244</v>
      </c>
      <c r="D273" s="213" t="s">
        <v>11</v>
      </c>
      <c r="E273" s="224" t="s">
        <v>2362</v>
      </c>
      <c r="F273" s="363" t="s">
        <v>43</v>
      </c>
      <c r="G273" s="358"/>
      <c r="H273" s="399"/>
      <c r="I273" s="360">
        <f t="shared" si="14"/>
        <v>1</v>
      </c>
      <c r="J273" s="361">
        <f t="shared" si="15"/>
        <v>0</v>
      </c>
      <c r="K273" s="362">
        <f t="shared" si="16"/>
        <v>0</v>
      </c>
      <c r="L273" s="162"/>
    </row>
    <row r="274" spans="2:12" ht="30" customHeight="1" x14ac:dyDescent="0.3">
      <c r="B274" s="42" t="str">
        <f t="shared" si="13"/>
        <v>LAMan</v>
      </c>
      <c r="C274" s="42">
        <f>IF(ISTEXT(D274),MAX($C$4:$C273)+1,"")</f>
        <v>245</v>
      </c>
      <c r="D274" s="213" t="s">
        <v>11</v>
      </c>
      <c r="E274" s="224" t="s">
        <v>2296</v>
      </c>
      <c r="F274" s="363" t="s">
        <v>43</v>
      </c>
      <c r="G274" s="358"/>
      <c r="H274" s="399"/>
      <c r="I274" s="360">
        <f t="shared" si="14"/>
        <v>1</v>
      </c>
      <c r="J274" s="361">
        <f t="shared" si="15"/>
        <v>0</v>
      </c>
      <c r="K274" s="362">
        <f t="shared" si="16"/>
        <v>0</v>
      </c>
      <c r="L274" s="162"/>
    </row>
    <row r="275" spans="2:12" ht="30" customHeight="1" x14ac:dyDescent="0.3">
      <c r="B275" s="42" t="str">
        <f t="shared" si="13"/>
        <v>LAMan</v>
      </c>
      <c r="C275" s="42">
        <f>IF(ISTEXT(D275),MAX($C$4:$C274)+1,"")</f>
        <v>246</v>
      </c>
      <c r="D275" s="213" t="s">
        <v>11</v>
      </c>
      <c r="E275" s="224" t="s">
        <v>1053</v>
      </c>
      <c r="F275" s="363" t="s">
        <v>43</v>
      </c>
      <c r="G275" s="358"/>
      <c r="H275" s="399"/>
      <c r="I275" s="360">
        <f t="shared" si="14"/>
        <v>1</v>
      </c>
      <c r="J275" s="361">
        <f t="shared" si="15"/>
        <v>0</v>
      </c>
      <c r="K275" s="362">
        <f t="shared" si="16"/>
        <v>0</v>
      </c>
      <c r="L275" s="162"/>
    </row>
    <row r="276" spans="2:12" ht="30" customHeight="1" x14ac:dyDescent="0.3">
      <c r="B276" s="42" t="str">
        <f t="shared" si="13"/>
        <v>LAMan</v>
      </c>
      <c r="C276" s="42">
        <f>IF(ISTEXT(D276),MAX($C$4:$C275)+1,"")</f>
        <v>247</v>
      </c>
      <c r="D276" s="213" t="s">
        <v>11</v>
      </c>
      <c r="E276" s="224" t="s">
        <v>2363</v>
      </c>
      <c r="F276" s="363" t="s">
        <v>43</v>
      </c>
      <c r="G276" s="358"/>
      <c r="H276" s="399"/>
      <c r="I276" s="360">
        <f t="shared" si="14"/>
        <v>1</v>
      </c>
      <c r="J276" s="361">
        <f t="shared" si="15"/>
        <v>0</v>
      </c>
      <c r="K276" s="362">
        <f t="shared" si="16"/>
        <v>0</v>
      </c>
      <c r="L276" s="162"/>
    </row>
    <row r="277" spans="2:12" ht="30" customHeight="1" x14ac:dyDescent="0.3">
      <c r="B277" s="42" t="str">
        <f t="shared" si="13"/>
        <v>LAMan</v>
      </c>
      <c r="C277" s="42">
        <f>IF(ISTEXT(D277),MAX($C$4:$C276)+1,"")</f>
        <v>248</v>
      </c>
      <c r="D277" s="213" t="s">
        <v>11</v>
      </c>
      <c r="E277" s="224" t="s">
        <v>2364</v>
      </c>
      <c r="F277" s="363" t="s">
        <v>43</v>
      </c>
      <c r="G277" s="358"/>
      <c r="H277" s="399"/>
      <c r="I277" s="360">
        <f t="shared" si="14"/>
        <v>1</v>
      </c>
      <c r="J277" s="361">
        <f t="shared" si="15"/>
        <v>0</v>
      </c>
      <c r="K277" s="362">
        <f t="shared" si="16"/>
        <v>0</v>
      </c>
      <c r="L277" s="162"/>
    </row>
    <row r="278" spans="2:12" ht="30" customHeight="1" x14ac:dyDescent="0.3">
      <c r="B278" s="42" t="str">
        <f t="shared" si="13"/>
        <v>LAMan</v>
      </c>
      <c r="C278" s="42">
        <f>IF(ISTEXT(D278),MAX($C$4:$C277)+1,"")</f>
        <v>249</v>
      </c>
      <c r="D278" s="213" t="s">
        <v>11</v>
      </c>
      <c r="E278" s="224" t="s">
        <v>2365</v>
      </c>
      <c r="F278" s="363" t="s">
        <v>43</v>
      </c>
      <c r="G278" s="358"/>
      <c r="H278" s="399"/>
      <c r="I278" s="360">
        <f t="shared" si="14"/>
        <v>1</v>
      </c>
      <c r="J278" s="361">
        <f t="shared" si="15"/>
        <v>0</v>
      </c>
      <c r="K278" s="362">
        <f t="shared" si="16"/>
        <v>0</v>
      </c>
      <c r="L278" s="162"/>
    </row>
    <row r="279" spans="2:12" ht="30" customHeight="1" x14ac:dyDescent="0.3">
      <c r="B279" s="42" t="str">
        <f t="shared" si="13"/>
        <v>LAMan</v>
      </c>
      <c r="C279" s="42">
        <f>IF(ISTEXT(D279),MAX($C$4:$C278)+1,"")</f>
        <v>250</v>
      </c>
      <c r="D279" s="213" t="s">
        <v>11</v>
      </c>
      <c r="E279" s="224" t="s">
        <v>2366</v>
      </c>
      <c r="F279" s="363" t="s">
        <v>43</v>
      </c>
      <c r="G279" s="358"/>
      <c r="H279" s="399"/>
      <c r="I279" s="360">
        <f t="shared" si="14"/>
        <v>1</v>
      </c>
      <c r="J279" s="361">
        <f t="shared" si="15"/>
        <v>0</v>
      </c>
      <c r="K279" s="362">
        <f t="shared" si="16"/>
        <v>0</v>
      </c>
      <c r="L279" s="162"/>
    </row>
    <row r="280" spans="2:12" ht="30" customHeight="1" x14ac:dyDescent="0.3">
      <c r="B280" s="42" t="str">
        <f t="shared" si="13"/>
        <v>LAMan</v>
      </c>
      <c r="C280" s="42">
        <f>IF(ISTEXT(D280),MAX($C$4:$C279)+1,"")</f>
        <v>251</v>
      </c>
      <c r="D280" s="213" t="s">
        <v>11</v>
      </c>
      <c r="E280" s="229" t="s">
        <v>2367</v>
      </c>
      <c r="F280" s="363" t="s">
        <v>43</v>
      </c>
      <c r="G280" s="358"/>
      <c r="H280" s="399"/>
      <c r="I280" s="360">
        <f t="shared" si="14"/>
        <v>1</v>
      </c>
      <c r="J280" s="361">
        <f t="shared" si="15"/>
        <v>0</v>
      </c>
      <c r="K280" s="362">
        <f t="shared" si="16"/>
        <v>0</v>
      </c>
      <c r="L280" s="162"/>
    </row>
    <row r="281" spans="2:12" ht="30" customHeight="1" x14ac:dyDescent="0.3">
      <c r="B281" s="42" t="str">
        <f t="shared" si="13"/>
        <v>LAMan</v>
      </c>
      <c r="C281" s="42">
        <f>IF(ISTEXT(D281),MAX($C$4:$C280)+1,"")</f>
        <v>252</v>
      </c>
      <c r="D281" s="213" t="s">
        <v>11</v>
      </c>
      <c r="E281" s="229" t="s">
        <v>2331</v>
      </c>
      <c r="F281" s="363" t="s">
        <v>43</v>
      </c>
      <c r="G281" s="358"/>
      <c r="H281" s="399"/>
      <c r="I281" s="360">
        <f t="shared" si="14"/>
        <v>1</v>
      </c>
      <c r="J281" s="361">
        <f t="shared" si="15"/>
        <v>0</v>
      </c>
      <c r="K281" s="362">
        <f t="shared" si="16"/>
        <v>0</v>
      </c>
      <c r="L281" s="162"/>
    </row>
    <row r="282" spans="2:12" ht="30" customHeight="1" x14ac:dyDescent="0.3">
      <c r="B282" s="42" t="str">
        <f t="shared" si="13"/>
        <v>LAMan</v>
      </c>
      <c r="C282" s="42">
        <f>IF(ISTEXT(D282),MAX($C$4:$C281)+1,"")</f>
        <v>253</v>
      </c>
      <c r="D282" s="213" t="s">
        <v>11</v>
      </c>
      <c r="E282" s="229" t="s">
        <v>384</v>
      </c>
      <c r="F282" s="363" t="s">
        <v>43</v>
      </c>
      <c r="G282" s="358"/>
      <c r="H282" s="399"/>
      <c r="I282" s="360">
        <f t="shared" si="14"/>
        <v>1</v>
      </c>
      <c r="J282" s="361">
        <f t="shared" si="15"/>
        <v>0</v>
      </c>
      <c r="K282" s="362">
        <f t="shared" si="16"/>
        <v>0</v>
      </c>
      <c r="L282" s="162"/>
    </row>
    <row r="283" spans="2:12" ht="30" customHeight="1" x14ac:dyDescent="0.3">
      <c r="B283" s="42" t="str">
        <f t="shared" si="13"/>
        <v>LAMan</v>
      </c>
      <c r="C283" s="42">
        <f>IF(ISTEXT(D283),MAX($C$4:$C282)+1,"")</f>
        <v>254</v>
      </c>
      <c r="D283" s="213" t="s">
        <v>11</v>
      </c>
      <c r="E283" s="244" t="s">
        <v>2368</v>
      </c>
      <c r="F283" s="363" t="s">
        <v>43</v>
      </c>
      <c r="G283" s="358"/>
      <c r="H283" s="399"/>
      <c r="I283" s="360">
        <f t="shared" si="14"/>
        <v>1</v>
      </c>
      <c r="J283" s="361">
        <f t="shared" si="15"/>
        <v>0</v>
      </c>
      <c r="K283" s="362">
        <f t="shared" si="16"/>
        <v>0</v>
      </c>
      <c r="L283" s="162"/>
    </row>
    <row r="284" spans="2:12" ht="41.4" x14ac:dyDescent="0.3">
      <c r="B284" s="42" t="str">
        <f t="shared" si="13"/>
        <v>LAMan</v>
      </c>
      <c r="C284" s="42">
        <f>IF(ISTEXT(D284),MAX($C$4:$C283)+1,"")</f>
        <v>255</v>
      </c>
      <c r="D284" s="213" t="s">
        <v>11</v>
      </c>
      <c r="E284" s="225" t="s">
        <v>2369</v>
      </c>
      <c r="F284" s="363" t="s">
        <v>43</v>
      </c>
      <c r="G284" s="358"/>
      <c r="H284" s="399"/>
      <c r="I284" s="360">
        <f t="shared" si="14"/>
        <v>1</v>
      </c>
      <c r="J284" s="361">
        <f t="shared" si="15"/>
        <v>0</v>
      </c>
      <c r="K284" s="362">
        <f t="shared" si="16"/>
        <v>0</v>
      </c>
      <c r="L284" s="162"/>
    </row>
    <row r="285" spans="2:12" ht="30" customHeight="1" x14ac:dyDescent="0.3">
      <c r="B285" s="42" t="str">
        <f t="shared" si="13"/>
        <v>LAMan</v>
      </c>
      <c r="C285" s="42">
        <f>IF(ISTEXT(D285),MAX($C$4:$C284)+1,"")</f>
        <v>256</v>
      </c>
      <c r="D285" s="213" t="s">
        <v>11</v>
      </c>
      <c r="E285" s="225" t="s">
        <v>2370</v>
      </c>
      <c r="F285" s="363" t="s">
        <v>43</v>
      </c>
      <c r="G285" s="358"/>
      <c r="H285" s="399"/>
      <c r="I285" s="360">
        <f t="shared" si="14"/>
        <v>1</v>
      </c>
      <c r="J285" s="361">
        <f t="shared" si="15"/>
        <v>0</v>
      </c>
      <c r="K285" s="362">
        <f t="shared" si="16"/>
        <v>0</v>
      </c>
      <c r="L285" s="162"/>
    </row>
    <row r="286" spans="2:12" ht="30" customHeight="1" x14ac:dyDescent="0.3">
      <c r="B286" s="42" t="str">
        <f t="shared" si="13"/>
        <v>LAMan</v>
      </c>
      <c r="C286" s="42">
        <f>IF(ISTEXT(D286),MAX($C$4:$C285)+1,"")</f>
        <v>257</v>
      </c>
      <c r="D286" s="213" t="s">
        <v>11</v>
      </c>
      <c r="E286" s="244" t="s">
        <v>2371</v>
      </c>
      <c r="F286" s="363" t="s">
        <v>43</v>
      </c>
      <c r="G286" s="358"/>
      <c r="H286" s="399"/>
      <c r="I286" s="360">
        <f t="shared" si="14"/>
        <v>1</v>
      </c>
      <c r="J286" s="361">
        <f t="shared" si="15"/>
        <v>0</v>
      </c>
      <c r="K286" s="362">
        <f t="shared" si="16"/>
        <v>0</v>
      </c>
      <c r="L286" s="162"/>
    </row>
    <row r="287" spans="2:12" ht="30" customHeight="1" x14ac:dyDescent="0.3">
      <c r="B287" s="42" t="str">
        <f t="shared" si="13"/>
        <v>LAMan</v>
      </c>
      <c r="C287" s="42">
        <f>IF(ISTEXT(D287),MAX($C$4:$C286)+1,"")</f>
        <v>258</v>
      </c>
      <c r="D287" s="213" t="s">
        <v>11</v>
      </c>
      <c r="E287" s="244" t="s">
        <v>2372</v>
      </c>
      <c r="F287" s="363" t="s">
        <v>43</v>
      </c>
      <c r="G287" s="358"/>
      <c r="H287" s="399"/>
      <c r="I287" s="360">
        <f t="shared" ref="I287:I341" si="17">VLOOKUP($D287,SpecData,2,FALSE)</f>
        <v>1</v>
      </c>
      <c r="J287" s="361">
        <f t="shared" ref="J287:J341" si="18">VLOOKUP($F287,AvailabilityData,2,FALSE)</f>
        <v>0</v>
      </c>
      <c r="K287" s="362">
        <f t="shared" si="16"/>
        <v>0</v>
      </c>
      <c r="L287" s="162"/>
    </row>
    <row r="288" spans="2:12" ht="30" customHeight="1" x14ac:dyDescent="0.3">
      <c r="B288" s="42" t="str">
        <f t="shared" ref="B288:B341" si="19">IF(C288="","",$B$4)</f>
        <v>LAMan</v>
      </c>
      <c r="C288" s="42">
        <f>IF(ISTEXT(D288),MAX($C$4:$C287)+1,"")</f>
        <v>259</v>
      </c>
      <c r="D288" s="213" t="s">
        <v>11</v>
      </c>
      <c r="E288" s="244" t="s">
        <v>2373</v>
      </c>
      <c r="F288" s="363" t="s">
        <v>43</v>
      </c>
      <c r="G288" s="358"/>
      <c r="H288" s="399"/>
      <c r="I288" s="360">
        <f t="shared" si="17"/>
        <v>1</v>
      </c>
      <c r="J288" s="361">
        <f t="shared" si="18"/>
        <v>0</v>
      </c>
      <c r="K288" s="362">
        <f t="shared" si="16"/>
        <v>0</v>
      </c>
      <c r="L288" s="162"/>
    </row>
    <row r="289" spans="2:12" ht="41.4" x14ac:dyDescent="0.3">
      <c r="B289" s="42" t="str">
        <f t="shared" si="19"/>
        <v>LAMan</v>
      </c>
      <c r="C289" s="42">
        <f>IF(ISTEXT(D289),MAX($C$4:$C288)+1,"")</f>
        <v>260</v>
      </c>
      <c r="D289" s="213" t="s">
        <v>11</v>
      </c>
      <c r="E289" s="234" t="s">
        <v>2374</v>
      </c>
      <c r="F289" s="363" t="s">
        <v>43</v>
      </c>
      <c r="G289" s="358"/>
      <c r="H289" s="399"/>
      <c r="I289" s="360">
        <f t="shared" si="17"/>
        <v>1</v>
      </c>
      <c r="J289" s="361">
        <f t="shared" si="18"/>
        <v>0</v>
      </c>
      <c r="K289" s="362">
        <f t="shared" si="16"/>
        <v>0</v>
      </c>
      <c r="L289" s="162"/>
    </row>
    <row r="290" spans="2:12" ht="14.7" customHeight="1" x14ac:dyDescent="0.3">
      <c r="B290" s="43" t="s">
        <v>2375</v>
      </c>
      <c r="C290" s="35"/>
      <c r="D290" s="2"/>
      <c r="E290" s="38"/>
      <c r="F290" s="86"/>
      <c r="G290" s="28"/>
      <c r="H290" s="28"/>
      <c r="I290" s="28"/>
      <c r="J290" s="28"/>
      <c r="K290" s="28"/>
      <c r="L290" s="28"/>
    </row>
    <row r="291" spans="2:12" ht="30" customHeight="1" x14ac:dyDescent="0.3">
      <c r="B291" s="42" t="str">
        <f t="shared" si="19"/>
        <v>LAMan</v>
      </c>
      <c r="C291" s="42">
        <f>IF(ISTEXT(D291),MAX($C$4:$C289)+1,"")</f>
        <v>261</v>
      </c>
      <c r="D291" s="213" t="s">
        <v>10</v>
      </c>
      <c r="E291" s="245" t="s">
        <v>2376</v>
      </c>
      <c r="F291" s="363" t="s">
        <v>43</v>
      </c>
      <c r="G291" s="358"/>
      <c r="H291" s="399"/>
      <c r="I291" s="360">
        <f t="shared" si="17"/>
        <v>2</v>
      </c>
      <c r="J291" s="361">
        <f t="shared" si="18"/>
        <v>0</v>
      </c>
      <c r="K291" s="362">
        <f t="shared" si="16"/>
        <v>0</v>
      </c>
      <c r="L291" s="162"/>
    </row>
    <row r="292" spans="2:12" ht="30" customHeight="1" x14ac:dyDescent="0.3">
      <c r="B292" s="42" t="str">
        <f t="shared" si="19"/>
        <v>LAMan</v>
      </c>
      <c r="C292" s="42">
        <f>IF(ISTEXT(D292),MAX($C$4:$C291)+1,"")</f>
        <v>262</v>
      </c>
      <c r="D292" s="213" t="s">
        <v>10</v>
      </c>
      <c r="E292" s="246" t="s">
        <v>2377</v>
      </c>
      <c r="F292" s="363" t="s">
        <v>43</v>
      </c>
      <c r="G292" s="358"/>
      <c r="H292" s="399"/>
      <c r="I292" s="360">
        <f t="shared" si="17"/>
        <v>2</v>
      </c>
      <c r="J292" s="361">
        <f t="shared" si="18"/>
        <v>0</v>
      </c>
      <c r="K292" s="362">
        <f t="shared" si="16"/>
        <v>0</v>
      </c>
      <c r="L292" s="162"/>
    </row>
    <row r="293" spans="2:12" ht="30" customHeight="1" x14ac:dyDescent="0.3">
      <c r="B293" s="35" t="str">
        <f t="shared" si="19"/>
        <v/>
      </c>
      <c r="C293" s="35" t="str">
        <f>IF(ISTEXT(D293),MAX($C$6:$C292)+1,"")</f>
        <v/>
      </c>
      <c r="D293" s="2"/>
      <c r="E293" s="247" t="s">
        <v>2378</v>
      </c>
      <c r="F293" s="86"/>
      <c r="G293" s="28"/>
      <c r="H293" s="28"/>
      <c r="I293" s="28"/>
      <c r="J293" s="28"/>
      <c r="K293" s="28"/>
      <c r="L293" s="28"/>
    </row>
    <row r="294" spans="2:12" ht="30" customHeight="1" x14ac:dyDescent="0.3">
      <c r="B294" s="42" t="str">
        <f t="shared" si="19"/>
        <v>LAMan</v>
      </c>
      <c r="C294" s="42">
        <f>IF(ISTEXT(D294),MAX($C$4:$C292)+1,"")</f>
        <v>263</v>
      </c>
      <c r="D294" s="213" t="s">
        <v>10</v>
      </c>
      <c r="E294" s="248" t="s">
        <v>2379</v>
      </c>
      <c r="F294" s="363" t="s">
        <v>43</v>
      </c>
      <c r="G294" s="358"/>
      <c r="H294" s="399"/>
      <c r="I294" s="360">
        <f t="shared" si="17"/>
        <v>2</v>
      </c>
      <c r="J294" s="361">
        <f t="shared" si="18"/>
        <v>0</v>
      </c>
      <c r="K294" s="362">
        <f t="shared" si="16"/>
        <v>0</v>
      </c>
      <c r="L294" s="162"/>
    </row>
    <row r="295" spans="2:12" ht="30" customHeight="1" x14ac:dyDescent="0.3">
      <c r="B295" s="42" t="str">
        <f t="shared" si="19"/>
        <v>LAMan</v>
      </c>
      <c r="C295" s="42">
        <f>IF(ISTEXT(D295),MAX($C$4:$C294)+1,"")</f>
        <v>264</v>
      </c>
      <c r="D295" s="213" t="s">
        <v>10</v>
      </c>
      <c r="E295" s="249" t="s">
        <v>2380</v>
      </c>
      <c r="F295" s="363" t="s">
        <v>43</v>
      </c>
      <c r="G295" s="358"/>
      <c r="H295" s="399"/>
      <c r="I295" s="360">
        <f t="shared" si="17"/>
        <v>2</v>
      </c>
      <c r="J295" s="361">
        <f t="shared" si="18"/>
        <v>0</v>
      </c>
      <c r="K295" s="362">
        <f t="shared" si="16"/>
        <v>0</v>
      </c>
      <c r="L295" s="162"/>
    </row>
    <row r="296" spans="2:12" ht="30" customHeight="1" x14ac:dyDescent="0.3">
      <c r="B296" s="42" t="str">
        <f t="shared" si="19"/>
        <v>LAMan</v>
      </c>
      <c r="C296" s="42">
        <f>IF(ISTEXT(D296),MAX($C$4:$C295)+1,"")</f>
        <v>265</v>
      </c>
      <c r="D296" s="213" t="s">
        <v>10</v>
      </c>
      <c r="E296" s="250" t="s">
        <v>2381</v>
      </c>
      <c r="F296" s="363" t="s">
        <v>43</v>
      </c>
      <c r="G296" s="358"/>
      <c r="H296" s="399"/>
      <c r="I296" s="360">
        <f t="shared" si="17"/>
        <v>2</v>
      </c>
      <c r="J296" s="361">
        <f t="shared" si="18"/>
        <v>0</v>
      </c>
      <c r="K296" s="362">
        <f t="shared" si="16"/>
        <v>0</v>
      </c>
      <c r="L296" s="162"/>
    </row>
    <row r="297" spans="2:12" ht="30" customHeight="1" x14ac:dyDescent="0.3">
      <c r="B297" s="42" t="str">
        <f t="shared" si="19"/>
        <v>LAMan</v>
      </c>
      <c r="C297" s="42">
        <f>IF(ISTEXT(D297),MAX($C$4:$C296)+1,"")</f>
        <v>266</v>
      </c>
      <c r="D297" s="213" t="s">
        <v>10</v>
      </c>
      <c r="E297" s="249" t="s">
        <v>2382</v>
      </c>
      <c r="F297" s="363" t="s">
        <v>43</v>
      </c>
      <c r="G297" s="358"/>
      <c r="H297" s="399"/>
      <c r="I297" s="360">
        <f t="shared" si="17"/>
        <v>2</v>
      </c>
      <c r="J297" s="361">
        <f t="shared" si="18"/>
        <v>0</v>
      </c>
      <c r="K297" s="362">
        <f t="shared" si="16"/>
        <v>0</v>
      </c>
      <c r="L297" s="162"/>
    </row>
    <row r="298" spans="2:12" ht="13.95" customHeight="1" x14ac:dyDescent="0.3">
      <c r="B298" s="43" t="s">
        <v>2383</v>
      </c>
      <c r="C298" s="35"/>
      <c r="D298" s="2"/>
      <c r="E298" s="38"/>
      <c r="F298" s="86"/>
      <c r="G298" s="28"/>
      <c r="H298" s="28"/>
      <c r="I298" s="28"/>
      <c r="J298" s="28"/>
      <c r="K298" s="28"/>
      <c r="L298" s="28"/>
    </row>
    <row r="299" spans="2:12" ht="30" customHeight="1" x14ac:dyDescent="0.3">
      <c r="B299" s="42" t="str">
        <f t="shared" si="19"/>
        <v>LAMan</v>
      </c>
      <c r="C299" s="42">
        <f>IF(ISTEXT(D299),MAX($C$4:$C297)+1,"")</f>
        <v>267</v>
      </c>
      <c r="D299" s="213" t="s">
        <v>11</v>
      </c>
      <c r="E299" s="251" t="s">
        <v>2384</v>
      </c>
      <c r="F299" s="363" t="s">
        <v>43</v>
      </c>
      <c r="G299" s="358"/>
      <c r="H299" s="399"/>
      <c r="I299" s="360">
        <f t="shared" si="17"/>
        <v>1</v>
      </c>
      <c r="J299" s="361">
        <f t="shared" si="18"/>
        <v>0</v>
      </c>
      <c r="K299" s="362">
        <f t="shared" si="16"/>
        <v>0</v>
      </c>
      <c r="L299" s="162"/>
    </row>
    <row r="300" spans="2:12" ht="30" customHeight="1" x14ac:dyDescent="0.3">
      <c r="B300" s="42" t="str">
        <f t="shared" si="19"/>
        <v>LAMan</v>
      </c>
      <c r="C300" s="42">
        <f>IF(ISTEXT(D300),MAX($C$4:$C299)+1,"")</f>
        <v>268</v>
      </c>
      <c r="D300" s="213" t="s">
        <v>11</v>
      </c>
      <c r="E300" s="251" t="s">
        <v>2385</v>
      </c>
      <c r="F300" s="363" t="s">
        <v>43</v>
      </c>
      <c r="G300" s="358"/>
      <c r="H300" s="399"/>
      <c r="I300" s="360">
        <f t="shared" si="17"/>
        <v>1</v>
      </c>
      <c r="J300" s="361">
        <f t="shared" si="18"/>
        <v>0</v>
      </c>
      <c r="K300" s="362">
        <f t="shared" si="16"/>
        <v>0</v>
      </c>
      <c r="L300" s="162"/>
    </row>
    <row r="301" spans="2:12" ht="30" customHeight="1" x14ac:dyDescent="0.3">
      <c r="B301" s="42" t="str">
        <f t="shared" si="19"/>
        <v>LAMan</v>
      </c>
      <c r="C301" s="42">
        <f>IF(ISTEXT(D301),MAX($C$4:$C300)+1,"")</f>
        <v>269</v>
      </c>
      <c r="D301" s="213" t="s">
        <v>11</v>
      </c>
      <c r="E301" s="225" t="s">
        <v>2386</v>
      </c>
      <c r="F301" s="363" t="s">
        <v>43</v>
      </c>
      <c r="G301" s="358"/>
      <c r="H301" s="399"/>
      <c r="I301" s="360">
        <f t="shared" si="17"/>
        <v>1</v>
      </c>
      <c r="J301" s="361">
        <f t="shared" si="18"/>
        <v>0</v>
      </c>
      <c r="K301" s="362">
        <f t="shared" si="16"/>
        <v>0</v>
      </c>
      <c r="L301" s="162"/>
    </row>
    <row r="302" spans="2:12" ht="30" customHeight="1" x14ac:dyDescent="0.3">
      <c r="B302" s="42" t="str">
        <f t="shared" si="19"/>
        <v>LAMan</v>
      </c>
      <c r="C302" s="42">
        <f>IF(ISTEXT(D302),MAX($C$4:$C301)+1,"")</f>
        <v>270</v>
      </c>
      <c r="D302" s="213" t="s">
        <v>11</v>
      </c>
      <c r="E302" s="244" t="s">
        <v>2387</v>
      </c>
      <c r="F302" s="363" t="s">
        <v>43</v>
      </c>
      <c r="G302" s="358"/>
      <c r="H302" s="399"/>
      <c r="I302" s="360">
        <f t="shared" si="17"/>
        <v>1</v>
      </c>
      <c r="J302" s="361">
        <f t="shared" si="18"/>
        <v>0</v>
      </c>
      <c r="K302" s="362">
        <f t="shared" si="16"/>
        <v>0</v>
      </c>
      <c r="L302" s="162"/>
    </row>
    <row r="303" spans="2:12" ht="30" customHeight="1" x14ac:dyDescent="0.3">
      <c r="B303" s="42" t="str">
        <f t="shared" si="19"/>
        <v>LAMan</v>
      </c>
      <c r="C303" s="42">
        <f>IF(ISTEXT(D303),MAX($C$4:$C302)+1,"")</f>
        <v>271</v>
      </c>
      <c r="D303" s="213" t="s">
        <v>11</v>
      </c>
      <c r="E303" s="226" t="s">
        <v>2388</v>
      </c>
      <c r="F303" s="363" t="s">
        <v>43</v>
      </c>
      <c r="G303" s="358"/>
      <c r="H303" s="399"/>
      <c r="I303" s="360">
        <f t="shared" si="17"/>
        <v>1</v>
      </c>
      <c r="J303" s="361">
        <f t="shared" si="18"/>
        <v>0</v>
      </c>
      <c r="K303" s="362">
        <f t="shared" si="16"/>
        <v>0</v>
      </c>
      <c r="L303" s="162"/>
    </row>
    <row r="304" spans="2:12" ht="30" customHeight="1" x14ac:dyDescent="0.3">
      <c r="B304" s="35" t="str">
        <f>IF(C304="","",$B$4)</f>
        <v/>
      </c>
      <c r="C304" s="35" t="str">
        <f>IF(ISTEXT(D304),MAX($C$6:$C303)+1,"")</f>
        <v/>
      </c>
      <c r="D304" s="2"/>
      <c r="E304" s="227" t="s">
        <v>2389</v>
      </c>
      <c r="F304" s="86"/>
      <c r="G304" s="28"/>
      <c r="H304" s="28"/>
      <c r="I304" s="28"/>
      <c r="J304" s="28"/>
      <c r="K304" s="28"/>
      <c r="L304" s="28"/>
    </row>
    <row r="305" spans="2:12" ht="30" customHeight="1" x14ac:dyDescent="0.3">
      <c r="B305" s="42" t="str">
        <f t="shared" si="19"/>
        <v>LAMan</v>
      </c>
      <c r="C305" s="42">
        <f>IF(ISTEXT(D305),MAX($C$4:$C303)+1,"")</f>
        <v>272</v>
      </c>
      <c r="D305" s="213" t="s">
        <v>11</v>
      </c>
      <c r="E305" s="223" t="s">
        <v>2390</v>
      </c>
      <c r="F305" s="363" t="s">
        <v>43</v>
      </c>
      <c r="G305" s="358"/>
      <c r="H305" s="399"/>
      <c r="I305" s="360">
        <f t="shared" si="17"/>
        <v>1</v>
      </c>
      <c r="J305" s="361">
        <f t="shared" si="18"/>
        <v>0</v>
      </c>
      <c r="K305" s="362">
        <f t="shared" si="16"/>
        <v>0</v>
      </c>
      <c r="L305" s="162"/>
    </row>
    <row r="306" spans="2:12" ht="30" customHeight="1" x14ac:dyDescent="0.3">
      <c r="B306" s="42" t="str">
        <f t="shared" si="19"/>
        <v>LAMan</v>
      </c>
      <c r="C306" s="42">
        <f>IF(ISTEXT(D306),MAX($C$4:$C305)+1,"")</f>
        <v>273</v>
      </c>
      <c r="D306" s="213" t="s">
        <v>11</v>
      </c>
      <c r="E306" s="224" t="s">
        <v>2391</v>
      </c>
      <c r="F306" s="363" t="s">
        <v>43</v>
      </c>
      <c r="G306" s="358"/>
      <c r="H306" s="399"/>
      <c r="I306" s="360">
        <f t="shared" si="17"/>
        <v>1</v>
      </c>
      <c r="J306" s="361">
        <f t="shared" si="18"/>
        <v>0</v>
      </c>
      <c r="K306" s="362">
        <f t="shared" si="16"/>
        <v>0</v>
      </c>
      <c r="L306" s="162"/>
    </row>
    <row r="307" spans="2:12" ht="30" customHeight="1" x14ac:dyDescent="0.3">
      <c r="B307" s="42" t="str">
        <f t="shared" si="19"/>
        <v>LAMan</v>
      </c>
      <c r="C307" s="42">
        <f>IF(ISTEXT(D307),MAX($C$4:$C306)+1,"")</f>
        <v>274</v>
      </c>
      <c r="D307" s="213" t="s">
        <v>11</v>
      </c>
      <c r="E307" s="243" t="s">
        <v>2392</v>
      </c>
      <c r="F307" s="363" t="s">
        <v>43</v>
      </c>
      <c r="G307" s="358"/>
      <c r="H307" s="399"/>
      <c r="I307" s="360">
        <f t="shared" si="17"/>
        <v>1</v>
      </c>
      <c r="J307" s="361">
        <f t="shared" si="18"/>
        <v>0</v>
      </c>
      <c r="K307" s="362">
        <f t="shared" si="16"/>
        <v>0</v>
      </c>
      <c r="L307" s="162"/>
    </row>
    <row r="308" spans="2:12" ht="13.95" customHeight="1" x14ac:dyDescent="0.3">
      <c r="B308" s="43" t="s">
        <v>2393</v>
      </c>
      <c r="C308" s="35"/>
      <c r="D308" s="2"/>
      <c r="E308" s="38"/>
      <c r="F308" s="86"/>
      <c r="G308" s="28"/>
      <c r="H308" s="28"/>
      <c r="I308" s="28"/>
      <c r="J308" s="28"/>
      <c r="K308" s="28"/>
      <c r="L308" s="28"/>
    </row>
    <row r="309" spans="2:12" ht="30" customHeight="1" x14ac:dyDescent="0.3">
      <c r="B309" s="42" t="str">
        <f t="shared" si="19"/>
        <v>LAMan</v>
      </c>
      <c r="C309" s="42">
        <f>IF(ISTEXT(D309),MAX($C$4:$C307)+1,"")</f>
        <v>275</v>
      </c>
      <c r="D309" s="213" t="s">
        <v>11</v>
      </c>
      <c r="E309" s="225" t="s">
        <v>2394</v>
      </c>
      <c r="F309" s="363" t="s">
        <v>43</v>
      </c>
      <c r="G309" s="358"/>
      <c r="H309" s="399"/>
      <c r="I309" s="360">
        <f t="shared" si="17"/>
        <v>1</v>
      </c>
      <c r="J309" s="361">
        <f t="shared" si="18"/>
        <v>0</v>
      </c>
      <c r="K309" s="362">
        <f t="shared" si="16"/>
        <v>0</v>
      </c>
      <c r="L309" s="162"/>
    </row>
    <row r="310" spans="2:12" ht="30" customHeight="1" x14ac:dyDescent="0.3">
      <c r="B310" s="42" t="str">
        <f t="shared" si="19"/>
        <v>LAMan</v>
      </c>
      <c r="C310" s="42">
        <f>IF(ISTEXT(D310),MAX($C$4:$C309)+1,"")</f>
        <v>276</v>
      </c>
      <c r="D310" s="213" t="s">
        <v>11</v>
      </c>
      <c r="E310" s="225" t="s">
        <v>2395</v>
      </c>
      <c r="F310" s="363" t="s">
        <v>43</v>
      </c>
      <c r="G310" s="358"/>
      <c r="H310" s="399"/>
      <c r="I310" s="360">
        <f t="shared" si="17"/>
        <v>1</v>
      </c>
      <c r="J310" s="361">
        <f t="shared" si="18"/>
        <v>0</v>
      </c>
      <c r="K310" s="362">
        <f t="shared" si="16"/>
        <v>0</v>
      </c>
      <c r="L310" s="162"/>
    </row>
    <row r="311" spans="2:12" ht="30" customHeight="1" x14ac:dyDescent="0.3">
      <c r="B311" s="42" t="str">
        <f t="shared" si="19"/>
        <v>LAMan</v>
      </c>
      <c r="C311" s="42">
        <f>IF(ISTEXT(D311),MAX($C$4:$C310)+1,"")</f>
        <v>277</v>
      </c>
      <c r="D311" s="213" t="s">
        <v>11</v>
      </c>
      <c r="E311" s="225" t="s">
        <v>2396</v>
      </c>
      <c r="F311" s="363" t="s">
        <v>43</v>
      </c>
      <c r="G311" s="358"/>
      <c r="H311" s="399"/>
      <c r="I311" s="360">
        <f t="shared" si="17"/>
        <v>1</v>
      </c>
      <c r="J311" s="361">
        <f t="shared" si="18"/>
        <v>0</v>
      </c>
      <c r="K311" s="362">
        <f t="shared" si="16"/>
        <v>0</v>
      </c>
      <c r="L311" s="162"/>
    </row>
    <row r="312" spans="2:12" ht="30" customHeight="1" x14ac:dyDescent="0.3">
      <c r="B312" s="42" t="str">
        <f t="shared" si="19"/>
        <v>LAMan</v>
      </c>
      <c r="C312" s="42">
        <f>IF(ISTEXT(D312),MAX($C$4:$C311)+1,"")</f>
        <v>278</v>
      </c>
      <c r="D312" s="213" t="s">
        <v>11</v>
      </c>
      <c r="E312" s="225" t="s">
        <v>2397</v>
      </c>
      <c r="F312" s="363" t="s">
        <v>43</v>
      </c>
      <c r="G312" s="358"/>
      <c r="H312" s="399"/>
      <c r="I312" s="360">
        <f t="shared" si="17"/>
        <v>1</v>
      </c>
      <c r="J312" s="361">
        <f t="shared" si="18"/>
        <v>0</v>
      </c>
      <c r="K312" s="362">
        <f t="shared" si="16"/>
        <v>0</v>
      </c>
      <c r="L312" s="162"/>
    </row>
    <row r="313" spans="2:12" ht="30" customHeight="1" x14ac:dyDescent="0.3">
      <c r="B313" s="42" t="str">
        <f t="shared" si="19"/>
        <v>LAMan</v>
      </c>
      <c r="C313" s="42">
        <f>IF(ISTEXT(D313),MAX($C$4:$C312)+1,"")</f>
        <v>279</v>
      </c>
      <c r="D313" s="213" t="s">
        <v>11</v>
      </c>
      <c r="E313" s="225" t="s">
        <v>2398</v>
      </c>
      <c r="F313" s="363" t="s">
        <v>43</v>
      </c>
      <c r="G313" s="358"/>
      <c r="H313" s="399"/>
      <c r="I313" s="360">
        <f t="shared" si="17"/>
        <v>1</v>
      </c>
      <c r="J313" s="361">
        <f t="shared" si="18"/>
        <v>0</v>
      </c>
      <c r="K313" s="362">
        <f t="shared" si="16"/>
        <v>0</v>
      </c>
      <c r="L313" s="162"/>
    </row>
    <row r="314" spans="2:12" ht="13.95" customHeight="1" x14ac:dyDescent="0.3">
      <c r="B314" s="43" t="s">
        <v>2399</v>
      </c>
      <c r="C314" s="35"/>
      <c r="D314" s="2"/>
      <c r="E314" s="38"/>
      <c r="F314" s="86"/>
      <c r="G314" s="28"/>
      <c r="H314" s="28"/>
      <c r="I314" s="28"/>
      <c r="J314" s="28"/>
      <c r="K314" s="28"/>
      <c r="L314" s="28"/>
    </row>
    <row r="315" spans="2:12" ht="30" customHeight="1" x14ac:dyDescent="0.3">
      <c r="B315" s="35" t="str">
        <f>IF(C315="","",$B$4)</f>
        <v/>
      </c>
      <c r="C315" s="35" t="str">
        <f>IF(ISTEXT(D315),MAX($C$6:$C314)+1,"")</f>
        <v/>
      </c>
      <c r="D315" s="2"/>
      <c r="E315" s="227" t="s">
        <v>2400</v>
      </c>
      <c r="F315" s="86"/>
      <c r="G315" s="28"/>
      <c r="H315" s="28"/>
      <c r="I315" s="28"/>
      <c r="J315" s="28"/>
      <c r="K315" s="28"/>
      <c r="L315" s="28"/>
    </row>
    <row r="316" spans="2:12" ht="30" customHeight="1" x14ac:dyDescent="0.3">
      <c r="B316" s="42" t="str">
        <f t="shared" si="19"/>
        <v>LAMan</v>
      </c>
      <c r="C316" s="42">
        <f>IF(ISTEXT(D316),MAX($C$4:$C313)+1,"")</f>
        <v>280</v>
      </c>
      <c r="D316" s="213" t="s">
        <v>10</v>
      </c>
      <c r="E316" s="223" t="s">
        <v>2401</v>
      </c>
      <c r="F316" s="363" t="s">
        <v>43</v>
      </c>
      <c r="G316" s="358"/>
      <c r="H316" s="399"/>
      <c r="I316" s="360">
        <f t="shared" si="17"/>
        <v>2</v>
      </c>
      <c r="J316" s="361">
        <f t="shared" si="18"/>
        <v>0</v>
      </c>
      <c r="K316" s="362">
        <f t="shared" si="16"/>
        <v>0</v>
      </c>
      <c r="L316" s="162"/>
    </row>
    <row r="317" spans="2:12" ht="30" customHeight="1" x14ac:dyDescent="0.3">
      <c r="B317" s="42" t="str">
        <f t="shared" si="19"/>
        <v>LAMan</v>
      </c>
      <c r="C317" s="42">
        <f>IF(ISTEXT(D317),MAX($C$4:$C316)+1,"")</f>
        <v>281</v>
      </c>
      <c r="D317" s="213" t="s">
        <v>10</v>
      </c>
      <c r="E317" s="224" t="s">
        <v>2402</v>
      </c>
      <c r="F317" s="363" t="s">
        <v>43</v>
      </c>
      <c r="G317" s="358"/>
      <c r="H317" s="399"/>
      <c r="I317" s="360">
        <f t="shared" si="17"/>
        <v>2</v>
      </c>
      <c r="J317" s="361">
        <f t="shared" si="18"/>
        <v>0</v>
      </c>
      <c r="K317" s="362">
        <f t="shared" si="16"/>
        <v>0</v>
      </c>
      <c r="L317" s="162"/>
    </row>
    <row r="318" spans="2:12" ht="30" customHeight="1" x14ac:dyDescent="0.3">
      <c r="B318" s="42" t="str">
        <f t="shared" si="19"/>
        <v>LAMan</v>
      </c>
      <c r="C318" s="42">
        <f>IF(ISTEXT(D318),MAX($C$4:$C317)+1,"")</f>
        <v>282</v>
      </c>
      <c r="D318" s="213" t="s">
        <v>10</v>
      </c>
      <c r="E318" s="224" t="s">
        <v>2403</v>
      </c>
      <c r="F318" s="363" t="s">
        <v>43</v>
      </c>
      <c r="G318" s="358"/>
      <c r="H318" s="399"/>
      <c r="I318" s="360">
        <f t="shared" si="17"/>
        <v>2</v>
      </c>
      <c r="J318" s="361">
        <f t="shared" si="18"/>
        <v>0</v>
      </c>
      <c r="K318" s="362">
        <f t="shared" si="16"/>
        <v>0</v>
      </c>
      <c r="L318" s="162"/>
    </row>
    <row r="319" spans="2:12" ht="30" customHeight="1" x14ac:dyDescent="0.3">
      <c r="B319" s="42" t="str">
        <f t="shared" si="19"/>
        <v>LAMan</v>
      </c>
      <c r="C319" s="42">
        <f>IF(ISTEXT(D319),MAX($C$4:$C318)+1,"")</f>
        <v>283</v>
      </c>
      <c r="D319" s="213" t="s">
        <v>10</v>
      </c>
      <c r="E319" s="224" t="s">
        <v>2404</v>
      </c>
      <c r="F319" s="363" t="s">
        <v>43</v>
      </c>
      <c r="G319" s="358"/>
      <c r="H319" s="399"/>
      <c r="I319" s="360">
        <f t="shared" si="17"/>
        <v>2</v>
      </c>
      <c r="J319" s="361">
        <f t="shared" si="18"/>
        <v>0</v>
      </c>
      <c r="K319" s="362">
        <f t="shared" si="16"/>
        <v>0</v>
      </c>
      <c r="L319" s="162"/>
    </row>
    <row r="320" spans="2:12" ht="30" customHeight="1" x14ac:dyDescent="0.3">
      <c r="B320" s="42" t="str">
        <f t="shared" si="19"/>
        <v>LAMan</v>
      </c>
      <c r="C320" s="42">
        <f>IF(ISTEXT(D320),MAX($C$4:$C319)+1,"")</f>
        <v>284</v>
      </c>
      <c r="D320" s="213" t="s">
        <v>10</v>
      </c>
      <c r="E320" s="225" t="s">
        <v>2405</v>
      </c>
      <c r="F320" s="363" t="s">
        <v>43</v>
      </c>
      <c r="G320" s="358"/>
      <c r="H320" s="399"/>
      <c r="I320" s="360">
        <f t="shared" si="17"/>
        <v>2</v>
      </c>
      <c r="J320" s="361">
        <f t="shared" si="18"/>
        <v>0</v>
      </c>
      <c r="K320" s="362">
        <f t="shared" si="16"/>
        <v>0</v>
      </c>
      <c r="L320" s="162"/>
    </row>
    <row r="321" spans="2:12" ht="30" customHeight="1" x14ac:dyDescent="0.3">
      <c r="B321" s="42" t="str">
        <f t="shared" si="19"/>
        <v>LAMan</v>
      </c>
      <c r="C321" s="42">
        <f>IF(ISTEXT(D321),MAX($C$4:$C320)+1,"")</f>
        <v>285</v>
      </c>
      <c r="D321" s="213" t="s">
        <v>10</v>
      </c>
      <c r="E321" s="225" t="s">
        <v>2406</v>
      </c>
      <c r="F321" s="363" t="s">
        <v>43</v>
      </c>
      <c r="G321" s="358"/>
      <c r="H321" s="399"/>
      <c r="I321" s="360">
        <f t="shared" si="17"/>
        <v>2</v>
      </c>
      <c r="J321" s="361">
        <f t="shared" si="18"/>
        <v>0</v>
      </c>
      <c r="K321" s="362">
        <f t="shared" si="16"/>
        <v>0</v>
      </c>
      <c r="L321" s="162"/>
    </row>
    <row r="322" spans="2:12" ht="30" customHeight="1" x14ac:dyDescent="0.3">
      <c r="B322" s="42" t="str">
        <f t="shared" si="19"/>
        <v>LAMan</v>
      </c>
      <c r="C322" s="42">
        <f>IF(ISTEXT(D322),MAX($C$4:$C321)+1,"")</f>
        <v>286</v>
      </c>
      <c r="D322" s="213" t="s">
        <v>10</v>
      </c>
      <c r="E322" s="244" t="s">
        <v>2407</v>
      </c>
      <c r="F322" s="363" t="s">
        <v>43</v>
      </c>
      <c r="G322" s="358"/>
      <c r="H322" s="399"/>
      <c r="I322" s="360">
        <f t="shared" si="17"/>
        <v>2</v>
      </c>
      <c r="J322" s="361">
        <f t="shared" si="18"/>
        <v>0</v>
      </c>
      <c r="K322" s="362">
        <f t="shared" si="16"/>
        <v>0</v>
      </c>
      <c r="L322" s="162"/>
    </row>
    <row r="323" spans="2:12" ht="55.2" x14ac:dyDescent="0.3">
      <c r="B323" s="42" t="str">
        <f t="shared" si="19"/>
        <v>LAMan</v>
      </c>
      <c r="C323" s="42">
        <f>IF(ISTEXT(D323),MAX($C$4:$C322)+1,"")</f>
        <v>287</v>
      </c>
      <c r="D323" s="213" t="s">
        <v>10</v>
      </c>
      <c r="E323" s="225" t="s">
        <v>2408</v>
      </c>
      <c r="F323" s="363" t="s">
        <v>43</v>
      </c>
      <c r="G323" s="358"/>
      <c r="H323" s="399"/>
      <c r="I323" s="360">
        <f t="shared" si="17"/>
        <v>2</v>
      </c>
      <c r="J323" s="361">
        <f t="shared" si="18"/>
        <v>0</v>
      </c>
      <c r="K323" s="362">
        <f t="shared" si="16"/>
        <v>0</v>
      </c>
      <c r="L323" s="162"/>
    </row>
    <row r="324" spans="2:12" ht="55.2" x14ac:dyDescent="0.3">
      <c r="B324" s="42" t="str">
        <f t="shared" si="19"/>
        <v>LAMan</v>
      </c>
      <c r="C324" s="42">
        <f>IF(ISTEXT(D324),MAX($C$4:$C323)+1,"")</f>
        <v>288</v>
      </c>
      <c r="D324" s="213" t="s">
        <v>10</v>
      </c>
      <c r="E324" s="225" t="s">
        <v>2409</v>
      </c>
      <c r="F324" s="363" t="s">
        <v>43</v>
      </c>
      <c r="G324" s="358"/>
      <c r="H324" s="399"/>
      <c r="I324" s="360">
        <f t="shared" si="17"/>
        <v>2</v>
      </c>
      <c r="J324" s="361">
        <f t="shared" si="18"/>
        <v>0</v>
      </c>
      <c r="K324" s="362">
        <f t="shared" si="16"/>
        <v>0</v>
      </c>
      <c r="L324" s="162"/>
    </row>
    <row r="325" spans="2:12" ht="41.4" x14ac:dyDescent="0.3">
      <c r="B325" s="42" t="str">
        <f t="shared" si="19"/>
        <v>LAMan</v>
      </c>
      <c r="C325" s="42">
        <f>IF(ISTEXT(D325),MAX($C$4:$C324)+1,"")</f>
        <v>289</v>
      </c>
      <c r="D325" s="213" t="s">
        <v>10</v>
      </c>
      <c r="E325" s="244" t="s">
        <v>2410</v>
      </c>
      <c r="F325" s="363" t="s">
        <v>43</v>
      </c>
      <c r="G325" s="358"/>
      <c r="H325" s="399"/>
      <c r="I325" s="360">
        <f t="shared" si="17"/>
        <v>2</v>
      </c>
      <c r="J325" s="361">
        <f t="shared" si="18"/>
        <v>0</v>
      </c>
      <c r="K325" s="362">
        <f t="shared" ref="K325:K341" si="20">I325*J325</f>
        <v>0</v>
      </c>
      <c r="L325" s="162"/>
    </row>
    <row r="326" spans="2:12" ht="41.4" x14ac:dyDescent="0.3">
      <c r="B326" s="42" t="str">
        <f t="shared" si="19"/>
        <v>LAMan</v>
      </c>
      <c r="C326" s="42">
        <f>IF(ISTEXT(D326),MAX($C$4:$C325)+1,"")</f>
        <v>290</v>
      </c>
      <c r="D326" s="213" t="s">
        <v>10</v>
      </c>
      <c r="E326" s="244" t="s">
        <v>2411</v>
      </c>
      <c r="F326" s="363" t="s">
        <v>43</v>
      </c>
      <c r="G326" s="358"/>
      <c r="H326" s="399"/>
      <c r="I326" s="360">
        <f t="shared" si="17"/>
        <v>2</v>
      </c>
      <c r="J326" s="361">
        <f t="shared" si="18"/>
        <v>0</v>
      </c>
      <c r="K326" s="362">
        <f t="shared" si="20"/>
        <v>0</v>
      </c>
      <c r="L326" s="162"/>
    </row>
    <row r="327" spans="2:12" ht="55.2" x14ac:dyDescent="0.3">
      <c r="B327" s="42" t="str">
        <f t="shared" si="19"/>
        <v>LAMan</v>
      </c>
      <c r="C327" s="42">
        <f>IF(ISTEXT(D327),MAX($C$4:$C326)+1,"")</f>
        <v>291</v>
      </c>
      <c r="D327" s="213" t="s">
        <v>10</v>
      </c>
      <c r="E327" s="225" t="s">
        <v>2412</v>
      </c>
      <c r="F327" s="363" t="s">
        <v>43</v>
      </c>
      <c r="G327" s="358"/>
      <c r="H327" s="399"/>
      <c r="I327" s="360">
        <f t="shared" si="17"/>
        <v>2</v>
      </c>
      <c r="J327" s="361">
        <f t="shared" si="18"/>
        <v>0</v>
      </c>
      <c r="K327" s="362">
        <f t="shared" si="20"/>
        <v>0</v>
      </c>
      <c r="L327" s="162"/>
    </row>
    <row r="328" spans="2:12" ht="30" customHeight="1" x14ac:dyDescent="0.3">
      <c r="B328" s="42" t="str">
        <f t="shared" si="19"/>
        <v>LAMan</v>
      </c>
      <c r="C328" s="42">
        <f>IF(ISTEXT(D328),MAX($C$4:$C327)+1,"")</f>
        <v>292</v>
      </c>
      <c r="D328" s="213" t="s">
        <v>10</v>
      </c>
      <c r="E328" s="244" t="s">
        <v>2413</v>
      </c>
      <c r="F328" s="363" t="s">
        <v>43</v>
      </c>
      <c r="G328" s="358"/>
      <c r="H328" s="399"/>
      <c r="I328" s="360">
        <f t="shared" si="17"/>
        <v>2</v>
      </c>
      <c r="J328" s="361">
        <f t="shared" si="18"/>
        <v>0</v>
      </c>
      <c r="K328" s="362">
        <f t="shared" si="20"/>
        <v>0</v>
      </c>
      <c r="L328" s="162"/>
    </row>
    <row r="329" spans="2:12" ht="30" customHeight="1" x14ac:dyDescent="0.3">
      <c r="B329" s="42" t="str">
        <f t="shared" si="19"/>
        <v>LAMan</v>
      </c>
      <c r="C329" s="42">
        <f>IF(ISTEXT(D329),MAX($C$4:$C328)+1,"")</f>
        <v>293</v>
      </c>
      <c r="D329" s="213" t="s">
        <v>10</v>
      </c>
      <c r="E329" s="244" t="s">
        <v>2414</v>
      </c>
      <c r="F329" s="363" t="s">
        <v>43</v>
      </c>
      <c r="G329" s="358"/>
      <c r="H329" s="399"/>
      <c r="I329" s="360">
        <f t="shared" si="17"/>
        <v>2</v>
      </c>
      <c r="J329" s="361">
        <f t="shared" si="18"/>
        <v>0</v>
      </c>
      <c r="K329" s="362">
        <f t="shared" si="20"/>
        <v>0</v>
      </c>
      <c r="L329" s="162"/>
    </row>
    <row r="330" spans="2:12" ht="30" customHeight="1" x14ac:dyDescent="0.3">
      <c r="B330" s="42" t="str">
        <f t="shared" si="19"/>
        <v>LAMan</v>
      </c>
      <c r="C330" s="42">
        <f>IF(ISTEXT(D330),MAX($C$4:$C329)+1,"")</f>
        <v>294</v>
      </c>
      <c r="D330" s="213" t="s">
        <v>10</v>
      </c>
      <c r="E330" s="234" t="s">
        <v>2415</v>
      </c>
      <c r="F330" s="363" t="s">
        <v>43</v>
      </c>
      <c r="G330" s="358"/>
      <c r="H330" s="399"/>
      <c r="I330" s="360">
        <f t="shared" si="17"/>
        <v>2</v>
      </c>
      <c r="J330" s="361">
        <f t="shared" si="18"/>
        <v>0</v>
      </c>
      <c r="K330" s="362">
        <f t="shared" si="20"/>
        <v>0</v>
      </c>
      <c r="L330" s="162"/>
    </row>
    <row r="331" spans="2:12" ht="30" customHeight="1" x14ac:dyDescent="0.3">
      <c r="B331" s="35" t="str">
        <f t="shared" si="19"/>
        <v/>
      </c>
      <c r="C331" s="35" t="str">
        <f>IF(ISTEXT(D331),MAX($C$6:$C330)+1,"")</f>
        <v/>
      </c>
      <c r="D331" s="2"/>
      <c r="E331" s="38" t="s">
        <v>2416</v>
      </c>
      <c r="F331" s="86"/>
      <c r="G331" s="28"/>
      <c r="H331" s="28"/>
      <c r="I331" s="28"/>
      <c r="J331" s="28"/>
      <c r="K331" s="28"/>
      <c r="L331" s="28"/>
    </row>
    <row r="332" spans="2:12" ht="30" customHeight="1" x14ac:dyDescent="0.3">
      <c r="B332" s="42" t="str">
        <f t="shared" si="19"/>
        <v>LAMan</v>
      </c>
      <c r="C332" s="42">
        <f>IF(ISTEXT(D332),MAX($C$4:$C330)+1,"")</f>
        <v>295</v>
      </c>
      <c r="D332" s="213" t="s">
        <v>11</v>
      </c>
      <c r="E332" s="199" t="s">
        <v>2417</v>
      </c>
      <c r="F332" s="363" t="s">
        <v>43</v>
      </c>
      <c r="G332" s="358"/>
      <c r="H332" s="399"/>
      <c r="I332" s="360">
        <f t="shared" si="17"/>
        <v>1</v>
      </c>
      <c r="J332" s="361">
        <f t="shared" si="18"/>
        <v>0</v>
      </c>
      <c r="K332" s="362">
        <f t="shared" si="20"/>
        <v>0</v>
      </c>
      <c r="L332" s="162"/>
    </row>
    <row r="333" spans="2:12" ht="30" customHeight="1" x14ac:dyDescent="0.3">
      <c r="B333" s="42" t="str">
        <f t="shared" si="19"/>
        <v>LAMan</v>
      </c>
      <c r="C333" s="42">
        <f>IF(ISTEXT(D333),MAX($C$4:$C332)+1,"")</f>
        <v>296</v>
      </c>
      <c r="D333" s="213" t="s">
        <v>11</v>
      </c>
      <c r="E333" s="45" t="s">
        <v>2418</v>
      </c>
      <c r="F333" s="363" t="s">
        <v>43</v>
      </c>
      <c r="G333" s="358"/>
      <c r="H333" s="399"/>
      <c r="I333" s="360">
        <f t="shared" si="17"/>
        <v>1</v>
      </c>
      <c r="J333" s="361">
        <f t="shared" si="18"/>
        <v>0</v>
      </c>
      <c r="K333" s="362">
        <f t="shared" si="20"/>
        <v>0</v>
      </c>
      <c r="L333" s="162"/>
    </row>
    <row r="334" spans="2:12" ht="30" customHeight="1" x14ac:dyDescent="0.3">
      <c r="B334" s="42" t="str">
        <f t="shared" si="19"/>
        <v>LAMan</v>
      </c>
      <c r="C334" s="42">
        <f>IF(ISTEXT(D334),MAX($C$4:$C333)+1,"")</f>
        <v>297</v>
      </c>
      <c r="D334" s="213" t="s">
        <v>11</v>
      </c>
      <c r="E334" s="45" t="s">
        <v>2419</v>
      </c>
      <c r="F334" s="363" t="s">
        <v>43</v>
      </c>
      <c r="G334" s="358"/>
      <c r="H334" s="399"/>
      <c r="I334" s="360">
        <f t="shared" si="17"/>
        <v>1</v>
      </c>
      <c r="J334" s="361">
        <f t="shared" si="18"/>
        <v>0</v>
      </c>
      <c r="K334" s="362">
        <f t="shared" si="20"/>
        <v>0</v>
      </c>
      <c r="L334" s="162"/>
    </row>
    <row r="335" spans="2:12" ht="30" customHeight="1" x14ac:dyDescent="0.3">
      <c r="B335" s="42" t="str">
        <f t="shared" si="19"/>
        <v>LAMan</v>
      </c>
      <c r="C335" s="42">
        <f>IF(ISTEXT(D335),MAX($C$4:$C334)+1,"")</f>
        <v>298</v>
      </c>
      <c r="D335" s="213" t="s">
        <v>11</v>
      </c>
      <c r="E335" s="229" t="s">
        <v>2420</v>
      </c>
      <c r="F335" s="363" t="s">
        <v>43</v>
      </c>
      <c r="G335" s="358"/>
      <c r="H335" s="399"/>
      <c r="I335" s="360">
        <f t="shared" si="17"/>
        <v>1</v>
      </c>
      <c r="J335" s="361">
        <f t="shared" si="18"/>
        <v>0</v>
      </c>
      <c r="K335" s="362">
        <f t="shared" si="20"/>
        <v>0</v>
      </c>
      <c r="L335" s="162"/>
    </row>
    <row r="336" spans="2:12" ht="30" customHeight="1" x14ac:dyDescent="0.3">
      <c r="B336" s="42" t="str">
        <f t="shared" si="19"/>
        <v>LAMan</v>
      </c>
      <c r="C336" s="42">
        <f>IF(ISTEXT(D336),MAX($C$4:$C335)+1,"")</f>
        <v>299</v>
      </c>
      <c r="D336" s="213" t="s">
        <v>11</v>
      </c>
      <c r="E336" s="244" t="s">
        <v>2421</v>
      </c>
      <c r="F336" s="363" t="s">
        <v>43</v>
      </c>
      <c r="G336" s="358"/>
      <c r="H336" s="399"/>
      <c r="I336" s="360">
        <f t="shared" si="17"/>
        <v>1</v>
      </c>
      <c r="J336" s="361">
        <f t="shared" si="18"/>
        <v>0</v>
      </c>
      <c r="K336" s="362">
        <f t="shared" si="20"/>
        <v>0</v>
      </c>
      <c r="L336" s="162"/>
    </row>
    <row r="337" spans="2:12" ht="30" customHeight="1" x14ac:dyDescent="0.3">
      <c r="B337" s="42" t="str">
        <f t="shared" si="19"/>
        <v>LAMan</v>
      </c>
      <c r="C337" s="42">
        <f>IF(ISTEXT(D337),MAX($C$4:$C336)+1,"")</f>
        <v>300</v>
      </c>
      <c r="D337" s="213" t="s">
        <v>11</v>
      </c>
      <c r="E337" s="244" t="s">
        <v>2422</v>
      </c>
      <c r="F337" s="363" t="s">
        <v>43</v>
      </c>
      <c r="G337" s="358"/>
      <c r="H337" s="399"/>
      <c r="I337" s="360">
        <f t="shared" si="17"/>
        <v>1</v>
      </c>
      <c r="J337" s="361">
        <f t="shared" si="18"/>
        <v>0</v>
      </c>
      <c r="K337" s="362">
        <f t="shared" si="20"/>
        <v>0</v>
      </c>
      <c r="L337" s="162"/>
    </row>
    <row r="338" spans="2:12" ht="30" customHeight="1" x14ac:dyDescent="0.3">
      <c r="B338" s="42" t="str">
        <f t="shared" si="19"/>
        <v>LAMan</v>
      </c>
      <c r="C338" s="42">
        <f>IF(ISTEXT(D338),MAX($C$4:$C337)+1,"")</f>
        <v>301</v>
      </c>
      <c r="D338" s="213" t="s">
        <v>11</v>
      </c>
      <c r="E338" s="244" t="s">
        <v>2423</v>
      </c>
      <c r="F338" s="363" t="s">
        <v>43</v>
      </c>
      <c r="G338" s="358"/>
      <c r="H338" s="399"/>
      <c r="I338" s="360">
        <f t="shared" si="17"/>
        <v>1</v>
      </c>
      <c r="J338" s="361">
        <f t="shared" si="18"/>
        <v>0</v>
      </c>
      <c r="K338" s="362">
        <f t="shared" si="20"/>
        <v>0</v>
      </c>
      <c r="L338" s="162"/>
    </row>
    <row r="339" spans="2:12" ht="30" customHeight="1" x14ac:dyDescent="0.3">
      <c r="B339" s="42" t="str">
        <f t="shared" si="19"/>
        <v>LAMan</v>
      </c>
      <c r="C339" s="42">
        <f>IF(ISTEXT(D339),MAX($C$4:$C338)+1,"")</f>
        <v>302</v>
      </c>
      <c r="D339" s="213" t="s">
        <v>10</v>
      </c>
      <c r="E339" s="244" t="s">
        <v>2424</v>
      </c>
      <c r="F339" s="363" t="s">
        <v>43</v>
      </c>
      <c r="G339" s="358"/>
      <c r="H339" s="399"/>
      <c r="I339" s="360">
        <f t="shared" si="17"/>
        <v>2</v>
      </c>
      <c r="J339" s="361">
        <f t="shared" si="18"/>
        <v>0</v>
      </c>
      <c r="K339" s="362">
        <f t="shared" si="20"/>
        <v>0</v>
      </c>
      <c r="L339" s="162"/>
    </row>
    <row r="340" spans="2:12" ht="30" customHeight="1" x14ac:dyDescent="0.3">
      <c r="B340" s="42" t="str">
        <f t="shared" si="19"/>
        <v>LAMan</v>
      </c>
      <c r="C340" s="42">
        <f>IF(ISTEXT(D340),MAX($C$4:$C339)+1,"")</f>
        <v>303</v>
      </c>
      <c r="D340" s="213" t="s">
        <v>10</v>
      </c>
      <c r="E340" s="225" t="s">
        <v>2425</v>
      </c>
      <c r="F340" s="363" t="s">
        <v>43</v>
      </c>
      <c r="G340" s="358"/>
      <c r="H340" s="399"/>
      <c r="I340" s="360">
        <f t="shared" si="17"/>
        <v>2</v>
      </c>
      <c r="J340" s="361">
        <f t="shared" si="18"/>
        <v>0</v>
      </c>
      <c r="K340" s="362">
        <f t="shared" si="20"/>
        <v>0</v>
      </c>
      <c r="L340" s="162"/>
    </row>
    <row r="341" spans="2:12" ht="30" customHeight="1" x14ac:dyDescent="0.3">
      <c r="B341" s="42" t="str">
        <f t="shared" si="19"/>
        <v>LAMan</v>
      </c>
      <c r="C341" s="42">
        <f>IF(ISTEXT(D341),MAX($C$4:$C340)+1,"")</f>
        <v>304</v>
      </c>
      <c r="D341" s="213" t="s">
        <v>10</v>
      </c>
      <c r="E341" s="252" t="s">
        <v>2426</v>
      </c>
      <c r="F341" s="363" t="s">
        <v>43</v>
      </c>
      <c r="G341" s="358"/>
      <c r="H341" s="399"/>
      <c r="I341" s="360">
        <f t="shared" si="17"/>
        <v>2</v>
      </c>
      <c r="J341" s="361">
        <f t="shared" si="18"/>
        <v>0</v>
      </c>
      <c r="K341" s="362">
        <f t="shared" si="20"/>
        <v>0</v>
      </c>
      <c r="L341" s="162"/>
    </row>
    <row r="342" spans="2:12" ht="8.6999999999999993" customHeight="1" x14ac:dyDescent="0.3"/>
  </sheetData>
  <sheetProtection algorithmName="SHA-512" hashValue="M4Om9yM4GAxFwOCI0evcnPcaCC1ARpD4eQ9iB71IKKOEeh5+aCM98AAMzi19WqDuaoFnHmL4Hw+aYqY/vii6/w==" saltValue="pdB2+h8vd0hvrtOQkd7uOw==" spinCount="100000" sheet="1" selectLockedCells="1"/>
  <conditionalFormatting sqref="D4:D8">
    <cfRule type="cellIs" dxfId="32" priority="10" operator="equal">
      <formula>"Important"</formula>
    </cfRule>
    <cfRule type="cellIs" dxfId="31" priority="11" operator="equal">
      <formula>"Crucial"</formula>
    </cfRule>
    <cfRule type="cellIs" dxfId="30" priority="12" operator="equal">
      <formula>"N/A"</formula>
    </cfRule>
  </conditionalFormatting>
  <conditionalFormatting sqref="D10:D28 D30:D31 D33:D50 D52:D53 D55:D62 D64:D86 D88:D93 D95:D100 D102:D105 D107:D126 D128:D135 D137:D139 D141:D148 D150:D152 D154:D158 D160:D168 D170:D176 D178 D180:D198 D200:D207 D209:D210 D316:D330 D332:D341">
    <cfRule type="cellIs" dxfId="29" priority="1" operator="equal">
      <formula>"Important"</formula>
    </cfRule>
    <cfRule type="cellIs" dxfId="28" priority="2" operator="equal">
      <formula>"Crucial"</formula>
    </cfRule>
    <cfRule type="cellIs" dxfId="27" priority="3" operator="equal">
      <formula>"N/A"</formula>
    </cfRule>
  </conditionalFormatting>
  <conditionalFormatting sqref="D212:D235 D237:D251 D253:D257 D259:D260 D262:D289 D291:D292 D294:D297 D299:D303 D305:D307 D309:D313">
    <cfRule type="cellIs" dxfId="26" priority="13" operator="equal">
      <formula>"Important"</formula>
    </cfRule>
    <cfRule type="cellIs" dxfId="25" priority="14" operator="equal">
      <formula>"Crucial"</formula>
    </cfRule>
    <cfRule type="cellIs" dxfId="24" priority="15" operator="equal">
      <formula>"N/A"</formula>
    </cfRule>
  </conditionalFormatting>
  <conditionalFormatting sqref="F4:F341">
    <cfRule type="cellIs" dxfId="23" priority="16" operator="equal">
      <formula>"Function Not Available"</formula>
    </cfRule>
    <cfRule type="cellIs" dxfId="22" priority="17" operator="equal">
      <formula>"Function Available"</formula>
    </cfRule>
    <cfRule type="cellIs" dxfId="21" priority="18" operator="equal">
      <formula>"Exception"</formula>
    </cfRule>
  </conditionalFormatting>
  <dataValidations count="3">
    <dataValidation type="list" allowBlank="1" showInputMessage="1" showErrorMessage="1" errorTitle="Invalid specification type" error="Please enter a Specification type from the drop-down list." sqref="F6:F8 F10:F28 F30:F31 F33:F50 F52:F53 F55:F62 F64:F86 F88:F93 F95:F100 F102:F105 F107:F126 F128:F135 F137:F139 F141:F148 F150:F152 F154:F158 F160:F168 F170:F176 F178 F180:F198 F200:F207 F209:F210 F212:F235 F237:F251 F253:F257 F259:F260 F262:F289 F291:F292 F294:F297 F299:F303 F305:F307 F309:F313 F316:F330 F332:F341" xr:uid="{00000000-0002-0000-2500-000000000000}">
      <formula1>AvailabilityType</formula1>
    </dataValidation>
    <dataValidation type="list" allowBlank="1" showInputMessage="1" showErrorMessage="1" sqref="D4:D8 D10:D28 D30:D31 D33:D50 D52:D53 D55:D62 D64:D86 D88:D93 D95:D100 D102:D105 D107:D126 D128:D135 D137:D139 D141:D148 D150:D152 D154:D158 D160:D168 D170:D176 D178 D180:D198 D200:D207 D209:D210 D212:D235 D237:D251 D253:D257 D259:D260 D262:D289 D291:D292 D294:D297 D299:D303 D305:D307 D309:D313 D316:D330 D332:D341" xr:uid="{523BE913-9790-46A7-A1B3-8553F9DA0BA3}">
      <formula1>SpecType</formula1>
    </dataValidation>
    <dataValidation type="list" allowBlank="1" showInputMessage="1" showErrorMessage="1" sqref="F4:F5" xr:uid="{00000000-0002-0000-25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6FA97-AA10-4A46-8E2E-8BC4C66D503B}">
  <sheetPr>
    <tabColor rgb="FFFFCC00"/>
    <pageSetUpPr fitToPage="1"/>
  </sheetPr>
  <dimension ref="A1:M20"/>
  <sheetViews>
    <sheetView showGridLines="0" topLeftCell="A2" zoomScale="90" zoomScaleNormal="90" workbookViewId="0">
      <selection activeCell="A10" sqref="A10:XFD20"/>
    </sheetView>
  </sheetViews>
  <sheetFormatPr defaultColWidth="0" defaultRowHeight="14.55" customHeight="1" zeroHeight="1" x14ac:dyDescent="0.3"/>
  <cols>
    <col min="1" max="1" width="0.77734375" customWidth="1"/>
    <col min="2" max="2" width="11.77734375" customWidth="1"/>
    <col min="3" max="3" width="11.44140625" customWidth="1"/>
    <col min="4" max="4" width="23.21875" style="158" customWidth="1"/>
    <col min="5" max="5" width="65.77734375" style="46" customWidth="1"/>
    <col min="6" max="6" width="28.77734375" customWidth="1"/>
    <col min="7" max="7" width="15.44140625" style="31" customWidth="1"/>
    <col min="8" max="11" width="12.77734375" customWidth="1"/>
    <col min="12" max="12" width="49.44140625" style="158" customWidth="1"/>
    <col min="13" max="13" width="8.77734375" customWidth="1"/>
    <col min="14" max="16384" width="8.77734375" hidden="1"/>
  </cols>
  <sheetData>
    <row r="1" spans="2:12" ht="3" customHeight="1" thickBot="1" x14ac:dyDescent="0.35"/>
    <row r="2" spans="2:12" ht="129" customHeight="1" thickBot="1" x14ac:dyDescent="0.35">
      <c r="B2" s="153" t="s">
        <v>44</v>
      </c>
      <c r="C2" s="153" t="s">
        <v>45</v>
      </c>
      <c r="D2" s="153" t="s">
        <v>46</v>
      </c>
      <c r="E2" s="153" t="s">
        <v>2498</v>
      </c>
      <c r="F2" s="153" t="s">
        <v>42</v>
      </c>
      <c r="G2" s="154" t="s">
        <v>48</v>
      </c>
      <c r="H2" s="154" t="s">
        <v>49</v>
      </c>
      <c r="I2" s="155" t="s">
        <v>50</v>
      </c>
      <c r="J2" s="155" t="s">
        <v>51</v>
      </c>
      <c r="K2" s="156" t="s">
        <v>14</v>
      </c>
      <c r="L2" s="157" t="s">
        <v>52</v>
      </c>
    </row>
    <row r="3" spans="2:12" ht="16.2" thickBot="1" x14ac:dyDescent="0.35">
      <c r="B3" s="127" t="s">
        <v>2499</v>
      </c>
      <c r="C3" s="7"/>
      <c r="D3" s="7"/>
      <c r="E3" s="7"/>
      <c r="F3" s="7"/>
      <c r="G3" s="30" t="s">
        <v>54</v>
      </c>
      <c r="H3" s="6">
        <f>COUNTA(D4:D478)</f>
        <v>7</v>
      </c>
      <c r="I3" s="19"/>
      <c r="J3" s="20" t="s">
        <v>55</v>
      </c>
      <c r="K3" s="21">
        <f t="shared" ref="K3" si="0">SUM(K4:K478)</f>
        <v>0</v>
      </c>
      <c r="L3" s="128"/>
    </row>
    <row r="4" spans="2:12" ht="41.4" x14ac:dyDescent="0.3">
      <c r="B4" s="129" t="s">
        <v>2500</v>
      </c>
      <c r="C4" s="1">
        <v>1</v>
      </c>
      <c r="D4" s="159" t="s">
        <v>11</v>
      </c>
      <c r="E4" s="32" t="s">
        <v>2501</v>
      </c>
      <c r="F4" s="70" t="s">
        <v>43</v>
      </c>
      <c r="G4" s="25" t="s">
        <v>58</v>
      </c>
      <c r="H4" s="71">
        <f>COUNTIF(F4:F478,"Select from Drop Down")</f>
        <v>7</v>
      </c>
      <c r="I4" s="72">
        <f t="shared" ref="I4:I10" si="1">VLOOKUP($D4,SpecData,2,FALSE)</f>
        <v>1</v>
      </c>
      <c r="J4" s="73">
        <f t="shared" ref="J4:J10" si="2">VLOOKUP($F4,AvailabilityData,2,FALSE)</f>
        <v>0</v>
      </c>
      <c r="K4" s="74">
        <f>I4*J4</f>
        <v>0</v>
      </c>
      <c r="L4" s="169"/>
    </row>
    <row r="5" spans="2:12" ht="30" customHeight="1" x14ac:dyDescent="0.3">
      <c r="B5" s="129" t="str">
        <f t="shared" ref="B5:B10" si="3">IF(C5="","",$B$4)</f>
        <v>CLScanI</v>
      </c>
      <c r="C5" s="1">
        <f>IF(ISTEXT(D5),MAX($C$4:$C4)+1,"")</f>
        <v>2</v>
      </c>
      <c r="D5" s="159" t="s">
        <v>11</v>
      </c>
      <c r="E5" s="32" t="s">
        <v>2502</v>
      </c>
      <c r="F5" s="70" t="s">
        <v>43</v>
      </c>
      <c r="G5" s="25" t="s">
        <v>60</v>
      </c>
      <c r="H5" s="71">
        <f>COUNTIF(F4:F478,"Function Available")</f>
        <v>0</v>
      </c>
      <c r="I5" s="72">
        <f t="shared" si="1"/>
        <v>1</v>
      </c>
      <c r="J5" s="73">
        <f t="shared" si="2"/>
        <v>0</v>
      </c>
      <c r="K5" s="74">
        <f t="shared" ref="K5:K10" si="4">I5*J5</f>
        <v>0</v>
      </c>
      <c r="L5" s="169"/>
    </row>
    <row r="6" spans="2:12" ht="30" customHeight="1" x14ac:dyDescent="0.3">
      <c r="B6" s="129" t="str">
        <f t="shared" si="3"/>
        <v>CLScanI</v>
      </c>
      <c r="C6" s="1">
        <f>IF(ISTEXT(D6),MAX($C$4:$C5)+1,"")</f>
        <v>3</v>
      </c>
      <c r="D6" s="159" t="s">
        <v>11</v>
      </c>
      <c r="E6" s="32" t="s">
        <v>2503</v>
      </c>
      <c r="F6" s="70" t="s">
        <v>43</v>
      </c>
      <c r="G6" s="25" t="s">
        <v>63</v>
      </c>
      <c r="H6" s="75">
        <f>COUNTIF(F4:F478,"Function Not Available")</f>
        <v>0</v>
      </c>
      <c r="I6" s="72">
        <f t="shared" si="1"/>
        <v>1</v>
      </c>
      <c r="J6" s="73">
        <f t="shared" si="2"/>
        <v>0</v>
      </c>
      <c r="K6" s="74">
        <f t="shared" si="4"/>
        <v>0</v>
      </c>
      <c r="L6" s="169"/>
    </row>
    <row r="7" spans="2:12" ht="41.4" x14ac:dyDescent="0.3">
      <c r="B7" s="129" t="str">
        <f t="shared" si="3"/>
        <v>CLScanI</v>
      </c>
      <c r="C7" s="1">
        <f>IF(ISTEXT(D7),MAX($C$4:$C6)+1,"")</f>
        <v>4</v>
      </c>
      <c r="D7" s="159" t="s">
        <v>11</v>
      </c>
      <c r="E7" s="32" t="s">
        <v>2504</v>
      </c>
      <c r="F7" s="70" t="s">
        <v>43</v>
      </c>
      <c r="G7" s="25" t="s">
        <v>65</v>
      </c>
      <c r="H7" s="75">
        <f>COUNTIF(F4:F478,"Exception")</f>
        <v>0</v>
      </c>
      <c r="I7" s="72">
        <f t="shared" si="1"/>
        <v>1</v>
      </c>
      <c r="J7" s="73">
        <f t="shared" si="2"/>
        <v>0</v>
      </c>
      <c r="K7" s="74">
        <f t="shared" si="4"/>
        <v>0</v>
      </c>
      <c r="L7" s="169"/>
    </row>
    <row r="8" spans="2:12" ht="30" customHeight="1" x14ac:dyDescent="0.3">
      <c r="B8" s="129" t="str">
        <f t="shared" si="3"/>
        <v>CLScanI</v>
      </c>
      <c r="C8" s="1">
        <f>IF(ISTEXT(D8),MAX($C$4:$C7)+1,"")</f>
        <v>5</v>
      </c>
      <c r="D8" s="159" t="s">
        <v>11</v>
      </c>
      <c r="E8" s="32" t="s">
        <v>2505</v>
      </c>
      <c r="F8" s="70" t="s">
        <v>43</v>
      </c>
      <c r="G8" s="25" t="s">
        <v>67</v>
      </c>
      <c r="H8" s="23">
        <f>COUNTIFS(D:D,"=Crucial",F:F,"=Select From Drop Down")</f>
        <v>0</v>
      </c>
      <c r="I8" s="72">
        <f t="shared" si="1"/>
        <v>1</v>
      </c>
      <c r="J8" s="73">
        <f t="shared" si="2"/>
        <v>0</v>
      </c>
      <c r="K8" s="74">
        <f t="shared" si="4"/>
        <v>0</v>
      </c>
      <c r="L8" s="169"/>
    </row>
    <row r="9" spans="2:12" ht="30" customHeight="1" x14ac:dyDescent="0.3">
      <c r="B9" s="129" t="str">
        <f t="shared" si="3"/>
        <v>CLScanI</v>
      </c>
      <c r="C9" s="1">
        <f>IF(ISTEXT(D9),MAX($C$4:$C8)+1,"")</f>
        <v>6</v>
      </c>
      <c r="D9" s="159" t="s">
        <v>11</v>
      </c>
      <c r="E9" s="32" t="s">
        <v>2506</v>
      </c>
      <c r="F9" s="70" t="s">
        <v>43</v>
      </c>
      <c r="G9" s="25" t="s">
        <v>69</v>
      </c>
      <c r="H9" s="23">
        <f>COUNTIFS(D:D,"=Crucial",F:F,"=Function Available")</f>
        <v>0</v>
      </c>
      <c r="I9" s="72">
        <f t="shared" si="1"/>
        <v>1</v>
      </c>
      <c r="J9" s="73">
        <f t="shared" si="2"/>
        <v>0</v>
      </c>
      <c r="K9" s="74">
        <f t="shared" si="4"/>
        <v>0</v>
      </c>
      <c r="L9" s="169"/>
    </row>
    <row r="10" spans="2:12" ht="30" customHeight="1" thickBot="1" x14ac:dyDescent="0.35">
      <c r="B10" s="130" t="str">
        <f t="shared" si="3"/>
        <v>CLScanI</v>
      </c>
      <c r="C10" s="131">
        <f>IF(ISTEXT(D10),MAX($C$4:$C9)+1,"")</f>
        <v>7</v>
      </c>
      <c r="D10" s="167" t="s">
        <v>11</v>
      </c>
      <c r="E10" s="179" t="s">
        <v>2507</v>
      </c>
      <c r="F10" s="133" t="s">
        <v>43</v>
      </c>
      <c r="G10" s="134" t="s">
        <v>71</v>
      </c>
      <c r="H10" s="135">
        <f>COUNTIFS(D:D,"=Crucial",F:F,"=Function Not Available")</f>
        <v>0</v>
      </c>
      <c r="I10" s="139">
        <f t="shared" si="1"/>
        <v>1</v>
      </c>
      <c r="J10" s="140">
        <f t="shared" si="2"/>
        <v>0</v>
      </c>
      <c r="K10" s="138">
        <f t="shared" si="4"/>
        <v>0</v>
      </c>
      <c r="L10" s="171"/>
    </row>
    <row r="11" spans="2:12" ht="30" customHeight="1" x14ac:dyDescent="0.3">
      <c r="B11" s="122"/>
      <c r="C11" s="122"/>
      <c r="D11" s="168"/>
      <c r="E11" s="180"/>
      <c r="F11" s="124"/>
      <c r="G11" s="30" t="s">
        <v>73</v>
      </c>
      <c r="H11" s="84">
        <f>COUNTIFS(D:D,"=Crucial",F:F,"=Exception")</f>
        <v>0</v>
      </c>
      <c r="I11" s="125"/>
      <c r="J11" s="126"/>
      <c r="K11" s="125"/>
      <c r="L11" s="164"/>
    </row>
    <row r="12" spans="2:12" ht="30" customHeight="1" x14ac:dyDescent="0.3">
      <c r="B12" s="44"/>
      <c r="C12" s="44"/>
      <c r="D12" s="172"/>
      <c r="E12" s="181"/>
      <c r="F12" s="182"/>
      <c r="G12" s="30" t="s">
        <v>75</v>
      </c>
      <c r="H12" s="84">
        <f>COUNTIFS(D:D,"=Important",F:F,"=Select From Drop Down")</f>
        <v>0</v>
      </c>
      <c r="I12" s="88"/>
      <c r="J12" s="89"/>
      <c r="K12" s="88"/>
      <c r="L12" s="162"/>
    </row>
    <row r="13" spans="2:12" ht="30" customHeight="1" x14ac:dyDescent="0.3">
      <c r="B13" s="44"/>
      <c r="C13" s="44"/>
      <c r="D13" s="172"/>
      <c r="E13" s="181"/>
      <c r="F13" s="182"/>
      <c r="G13" s="30" t="s">
        <v>77</v>
      </c>
      <c r="H13" s="84">
        <f>COUNTIFS(D:D,"=Important",F:F,"=Function Available")</f>
        <v>0</v>
      </c>
      <c r="I13" s="88"/>
      <c r="J13" s="89"/>
      <c r="K13" s="88"/>
      <c r="L13" s="162"/>
    </row>
    <row r="14" spans="2:12" ht="30" customHeight="1" x14ac:dyDescent="0.3">
      <c r="B14" s="44"/>
      <c r="C14" s="44"/>
      <c r="D14" s="172"/>
      <c r="E14" s="181"/>
      <c r="F14" s="182"/>
      <c r="G14" s="25" t="s">
        <v>80</v>
      </c>
      <c r="H14" s="85">
        <f>COUNTIFS(D:D,"=Important",F:F,"=Function Not Available")</f>
        <v>0</v>
      </c>
      <c r="I14" s="88"/>
      <c r="J14" s="89"/>
      <c r="K14" s="88"/>
      <c r="L14" s="162"/>
    </row>
    <row r="15" spans="2:12" ht="30" customHeight="1" x14ac:dyDescent="0.3">
      <c r="B15" s="44"/>
      <c r="C15" s="44"/>
      <c r="D15" s="172"/>
      <c r="E15" s="181"/>
      <c r="F15" s="182"/>
      <c r="G15" s="25" t="s">
        <v>82</v>
      </c>
      <c r="H15" s="85">
        <f>COUNTIFS(D:D,"=Important",F:F,"=Exception")</f>
        <v>0</v>
      </c>
      <c r="I15" s="88"/>
      <c r="J15" s="89"/>
      <c r="K15" s="88"/>
      <c r="L15" s="162"/>
    </row>
    <row r="16" spans="2:12" ht="30" customHeight="1" x14ac:dyDescent="0.3">
      <c r="B16" s="44"/>
      <c r="C16" s="44"/>
      <c r="D16" s="172"/>
      <c r="E16" s="181"/>
      <c r="F16" s="182"/>
      <c r="G16" s="25" t="s">
        <v>84</v>
      </c>
      <c r="H16" s="85">
        <f>COUNTIFS(D:D,"=Minimal",F:F,"=Select From Drop Down")</f>
        <v>7</v>
      </c>
      <c r="I16" s="88"/>
      <c r="J16" s="89"/>
      <c r="K16" s="88"/>
      <c r="L16" s="162"/>
    </row>
    <row r="17" spans="2:12" ht="30" customHeight="1" x14ac:dyDescent="0.3">
      <c r="B17" s="44"/>
      <c r="C17" s="44"/>
      <c r="D17" s="172"/>
      <c r="E17" s="181"/>
      <c r="F17" s="182"/>
      <c r="G17" s="25" t="s">
        <v>86</v>
      </c>
      <c r="H17" s="85">
        <f>COUNTIFS(D:D,"=Minimal",F:F,"=Function Available")</f>
        <v>0</v>
      </c>
      <c r="I17" s="88"/>
      <c r="J17" s="89"/>
      <c r="K17" s="88"/>
      <c r="L17" s="162"/>
    </row>
    <row r="18" spans="2:12" ht="30" customHeight="1" x14ac:dyDescent="0.3">
      <c r="B18" s="44"/>
      <c r="C18" s="44"/>
      <c r="D18" s="172"/>
      <c r="E18" s="181"/>
      <c r="F18" s="182"/>
      <c r="G18" s="25" t="s">
        <v>87</v>
      </c>
      <c r="H18" s="85">
        <f>COUNTIFS(D:D,"=Minimal",F:F,"=Function Not Available")</f>
        <v>0</v>
      </c>
      <c r="I18" s="88"/>
      <c r="J18" s="89"/>
      <c r="K18" s="88"/>
      <c r="L18" s="162"/>
    </row>
    <row r="19" spans="2:12" ht="30" customHeight="1" x14ac:dyDescent="0.3">
      <c r="B19" s="44"/>
      <c r="C19" s="44"/>
      <c r="D19" s="172"/>
      <c r="E19" s="181"/>
      <c r="F19" s="182"/>
      <c r="G19" s="25" t="s">
        <v>88</v>
      </c>
      <c r="H19" s="85">
        <f>COUNTIFS(D:D,"=Minimal",F:F,"=Exception")</f>
        <v>0</v>
      </c>
      <c r="I19" s="88"/>
      <c r="J19" s="89"/>
      <c r="K19" s="88"/>
      <c r="L19" s="162"/>
    </row>
    <row r="20" spans="2:12" ht="11.7" customHeight="1" x14ac:dyDescent="0.3"/>
  </sheetData>
  <sheetProtection selectLockedCells="1"/>
  <conditionalFormatting sqref="D4:D19">
    <cfRule type="cellIs" dxfId="20" priority="4" operator="equal">
      <formula>"Important"</formula>
    </cfRule>
    <cfRule type="cellIs" dxfId="19" priority="5" operator="equal">
      <formula>"Crucial"</formula>
    </cfRule>
    <cfRule type="cellIs" dxfId="18" priority="6" operator="equal">
      <formula>"N/A"</formula>
    </cfRule>
  </conditionalFormatting>
  <conditionalFormatting sqref="F4:F19">
    <cfRule type="cellIs" dxfId="17" priority="1" operator="equal">
      <formula>"Function Not Available"</formula>
    </cfRule>
    <cfRule type="cellIs" dxfId="16" priority="2" operator="equal">
      <formula>"Function Available"</formula>
    </cfRule>
    <cfRule type="cellIs" dxfId="15" priority="3" operator="equal">
      <formula>"Exception"</formula>
    </cfRule>
  </conditionalFormatting>
  <dataValidations count="3">
    <dataValidation type="list" allowBlank="1" showInputMessage="1" showErrorMessage="1" errorTitle="Invalid specification type" error="Please enter a Specification type from the drop-down list." sqref="F6:F10" xr:uid="{155C8E60-D5A8-410B-A4C9-1479B0BD043F}">
      <formula1>AvailabilityType</formula1>
    </dataValidation>
    <dataValidation type="list" allowBlank="1" showInputMessage="1" showErrorMessage="1" sqref="D4:D10" xr:uid="{6213E477-B10E-4169-8E9A-212978AA886C}">
      <formula1>SpecType</formula1>
    </dataValidation>
    <dataValidation type="list" allowBlank="1" showInputMessage="1" showErrorMessage="1" sqref="F4:F5" xr:uid="{C54C1ABA-DDA8-40D1-8599-E555CD5C3EB5}">
      <formula1>AvailabilityType</formula1>
    </dataValidation>
  </dataValidations>
  <pageMargins left="0.7" right="0.7" top="0.75" bottom="0.75" header="0.3" footer="0.3"/>
  <pageSetup scale="47" fitToHeight="0" orientation="portrait" r:id="rId1"/>
  <headerFooter>
    <oddHeader>&amp;CPaducah, Kentucky
&amp;F&amp;R&amp;A</oddHeader>
    <oddFooter>&amp;LTSSI Consulting LLC, October 2016&amp;CPage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00"/>
  </sheetPr>
  <dimension ref="A1:M25"/>
  <sheetViews>
    <sheetView showGridLines="0" zoomScale="90" zoomScaleNormal="90" zoomScalePageLayoutView="70" workbookViewId="0">
      <selection activeCell="F4" sqref="F4"/>
    </sheetView>
  </sheetViews>
  <sheetFormatPr defaultColWidth="0" defaultRowHeight="14.4" zeroHeight="1" x14ac:dyDescent="0.3"/>
  <cols>
    <col min="1" max="1" width="0.7773437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2" customWidth="1"/>
    <col min="14" max="16384" width="9.21875" hidden="1"/>
  </cols>
  <sheetData>
    <row r="1" spans="2:12" ht="5.7" customHeight="1" x14ac:dyDescent="0.3"/>
    <row r="2" spans="2:12" s="24" customFormat="1" ht="129" customHeight="1" thickBot="1" x14ac:dyDescent="0.3">
      <c r="B2" s="147" t="s">
        <v>44</v>
      </c>
      <c r="C2" s="148" t="s">
        <v>45</v>
      </c>
      <c r="D2" s="148" t="s">
        <v>46</v>
      </c>
      <c r="E2" s="148" t="s">
        <v>190</v>
      </c>
      <c r="F2" s="148" t="s">
        <v>42</v>
      </c>
      <c r="G2" s="149" t="s">
        <v>48</v>
      </c>
      <c r="H2" s="149" t="s">
        <v>49</v>
      </c>
      <c r="I2" s="150" t="s">
        <v>50</v>
      </c>
      <c r="J2" s="150" t="s">
        <v>51</v>
      </c>
      <c r="K2" s="151" t="s">
        <v>14</v>
      </c>
      <c r="L2" s="152" t="s">
        <v>52</v>
      </c>
    </row>
    <row r="3" spans="2:12" ht="16.2" thickBot="1" x14ac:dyDescent="0.35">
      <c r="B3" s="7" t="s">
        <v>191</v>
      </c>
      <c r="C3" s="7"/>
      <c r="D3" s="7"/>
      <c r="E3" s="7"/>
      <c r="F3" s="7"/>
      <c r="G3" s="30" t="s">
        <v>54</v>
      </c>
      <c r="H3" s="6">
        <f>COUNTA(D4:D85)</f>
        <v>20</v>
      </c>
      <c r="I3" s="19"/>
      <c r="J3" s="20" t="s">
        <v>55</v>
      </c>
      <c r="K3" s="21">
        <f>SUM(K4:K85)</f>
        <v>0</v>
      </c>
      <c r="L3" s="7"/>
    </row>
    <row r="4" spans="2:12" s="46" customFormat="1" ht="30" customHeight="1" x14ac:dyDescent="0.3">
      <c r="B4" s="33" t="s">
        <v>192</v>
      </c>
      <c r="C4" s="1">
        <v>1</v>
      </c>
      <c r="D4" s="192" t="s">
        <v>9</v>
      </c>
      <c r="E4" s="216" t="s">
        <v>193</v>
      </c>
      <c r="F4" s="357" t="s">
        <v>43</v>
      </c>
      <c r="G4" s="375" t="s">
        <v>58</v>
      </c>
      <c r="H4" s="376">
        <f>COUNTIF(F4:F85,"Select from Drop Down")</f>
        <v>20</v>
      </c>
      <c r="I4" s="377">
        <f>VLOOKUP($D4,SpecData,2,FALSE)</f>
        <v>3</v>
      </c>
      <c r="J4" s="378">
        <f>VLOOKUP($F4,AvailabilityData,2,FALSE)</f>
        <v>0</v>
      </c>
      <c r="K4" s="379">
        <f>I4*J4</f>
        <v>0</v>
      </c>
      <c r="L4" s="162"/>
    </row>
    <row r="5" spans="2:12" s="46" customFormat="1" ht="30" customHeight="1" x14ac:dyDescent="0.3">
      <c r="B5" s="35"/>
      <c r="C5" s="35" t="str">
        <f>IF(ISTEXT(D5),MAX($C4:$C$8)+1,"")</f>
        <v/>
      </c>
      <c r="D5" s="2"/>
      <c r="E5" s="38" t="s">
        <v>194</v>
      </c>
      <c r="F5" s="86"/>
      <c r="G5" s="28"/>
      <c r="H5" s="28"/>
      <c r="I5" s="28"/>
      <c r="J5" s="28"/>
      <c r="K5" s="28"/>
      <c r="L5" s="28"/>
    </row>
    <row r="6" spans="2:12" s="46" customFormat="1" ht="30" customHeight="1" x14ac:dyDescent="0.3">
      <c r="B6" s="33" t="str">
        <f>IF(C6="","",$B$4)</f>
        <v>LAcc</v>
      </c>
      <c r="C6" s="1">
        <f>IF(ISTEXT(D6),MAX($C$4:$C4)+1,"")</f>
        <v>2</v>
      </c>
      <c r="D6" s="192" t="s">
        <v>11</v>
      </c>
      <c r="E6" s="39" t="s">
        <v>195</v>
      </c>
      <c r="F6" s="363" t="s">
        <v>43</v>
      </c>
      <c r="G6" s="375" t="s">
        <v>60</v>
      </c>
      <c r="H6" s="376">
        <f>COUNTIF(F4:F85,"Function Available")</f>
        <v>0</v>
      </c>
      <c r="I6" s="377">
        <f>VLOOKUP($D6,SpecData,2,FALSE)</f>
        <v>1</v>
      </c>
      <c r="J6" s="378">
        <f>VLOOKUP($F6,AvailabilityData,2,FALSE)</f>
        <v>0</v>
      </c>
      <c r="K6" s="379">
        <f t="shared" ref="K6:K24" si="0">I6*J6</f>
        <v>0</v>
      </c>
      <c r="L6" s="162"/>
    </row>
    <row r="7" spans="2:12" s="46" customFormat="1" ht="30" customHeight="1" x14ac:dyDescent="0.3">
      <c r="B7" s="33" t="str">
        <f>IF(C7="","",$B$4)</f>
        <v>LAcc</v>
      </c>
      <c r="C7" s="1">
        <f>IF(ISTEXT(D7),MAX($C$4:$C6)+1,"")</f>
        <v>3</v>
      </c>
      <c r="D7" s="192" t="s">
        <v>9</v>
      </c>
      <c r="E7" s="39" t="s">
        <v>2539</v>
      </c>
      <c r="F7" s="364" t="s">
        <v>43</v>
      </c>
      <c r="G7" s="375" t="s">
        <v>63</v>
      </c>
      <c r="H7" s="380">
        <f>COUNTIF(F4:F85,"Function Not Available")</f>
        <v>0</v>
      </c>
      <c r="I7" s="377">
        <f t="shared" ref="I7:I24" si="1">VLOOKUP($D7,SpecData,2,FALSE)</f>
        <v>3</v>
      </c>
      <c r="J7" s="378">
        <f t="shared" ref="J7:J24" si="2">VLOOKUP($F7,AvailabilityData,2,FALSE)</f>
        <v>0</v>
      </c>
      <c r="K7" s="379">
        <f t="shared" si="0"/>
        <v>0</v>
      </c>
      <c r="L7" s="162"/>
    </row>
    <row r="8" spans="2:12" s="46" customFormat="1" ht="30" customHeight="1" x14ac:dyDescent="0.3">
      <c r="B8" s="33" t="str">
        <f t="shared" ref="B8:B13" si="3">IF(C8="","",$B$4)</f>
        <v>LAcc</v>
      </c>
      <c r="C8" s="1">
        <f>IF(ISTEXT(D8),MAX($C$4:$C7)+1,"")</f>
        <v>4</v>
      </c>
      <c r="D8" s="192" t="s">
        <v>9</v>
      </c>
      <c r="E8" s="39" t="s">
        <v>196</v>
      </c>
      <c r="F8" s="363" t="s">
        <v>43</v>
      </c>
      <c r="G8" s="375" t="s">
        <v>65</v>
      </c>
      <c r="H8" s="380">
        <f>COUNTIF(F4:F85,"Exception")</f>
        <v>0</v>
      </c>
      <c r="I8" s="377">
        <f t="shared" si="1"/>
        <v>3</v>
      </c>
      <c r="J8" s="378">
        <f t="shared" si="2"/>
        <v>0</v>
      </c>
      <c r="K8" s="379">
        <f t="shared" si="0"/>
        <v>0</v>
      </c>
      <c r="L8" s="162"/>
    </row>
    <row r="9" spans="2:12" s="46" customFormat="1" ht="30" customHeight="1" x14ac:dyDescent="0.3">
      <c r="B9" s="33" t="str">
        <f t="shared" si="3"/>
        <v>LAcc</v>
      </c>
      <c r="C9" s="1">
        <f>IF(ISTEXT(D9),MAX($C$4:$C8)+1,"")</f>
        <v>5</v>
      </c>
      <c r="D9" s="192" t="s">
        <v>10</v>
      </c>
      <c r="E9" s="40" t="s">
        <v>197</v>
      </c>
      <c r="F9" s="363" t="s">
        <v>43</v>
      </c>
      <c r="G9" s="375" t="s">
        <v>67</v>
      </c>
      <c r="H9" s="381">
        <f>COUNTIFS(D:D,"=Crucial",F:F,"=Select From Drop Down")</f>
        <v>3</v>
      </c>
      <c r="I9" s="377">
        <f t="shared" si="1"/>
        <v>2</v>
      </c>
      <c r="J9" s="378">
        <f t="shared" si="2"/>
        <v>0</v>
      </c>
      <c r="K9" s="379">
        <f t="shared" si="0"/>
        <v>0</v>
      </c>
      <c r="L9" s="162"/>
    </row>
    <row r="10" spans="2:12" s="46" customFormat="1" ht="41.4" x14ac:dyDescent="0.3">
      <c r="B10" s="33" t="str">
        <f t="shared" si="3"/>
        <v>LAcc</v>
      </c>
      <c r="C10" s="1">
        <f>IF(ISTEXT(D10),MAX($C$4:$C9)+1,"")</f>
        <v>6</v>
      </c>
      <c r="D10" s="192" t="s">
        <v>10</v>
      </c>
      <c r="E10" s="40" t="s">
        <v>198</v>
      </c>
      <c r="F10" s="363" t="s">
        <v>43</v>
      </c>
      <c r="G10" s="375" t="s">
        <v>69</v>
      </c>
      <c r="H10" s="381">
        <f>COUNTIFS(D:D,"=Crucial",F:F,"=Function Available")</f>
        <v>0</v>
      </c>
      <c r="I10" s="377">
        <f t="shared" si="1"/>
        <v>2</v>
      </c>
      <c r="J10" s="378">
        <f t="shared" si="2"/>
        <v>0</v>
      </c>
      <c r="K10" s="379">
        <f t="shared" si="0"/>
        <v>0</v>
      </c>
      <c r="L10" s="162"/>
    </row>
    <row r="11" spans="2:12" s="46" customFormat="1" ht="30" customHeight="1" x14ac:dyDescent="0.3">
      <c r="B11" s="33" t="str">
        <f t="shared" si="3"/>
        <v>LAcc</v>
      </c>
      <c r="C11" s="1">
        <f>IF(ISTEXT(D11),MAX($C$4:$C10)+1,"")</f>
        <v>7</v>
      </c>
      <c r="D11" s="192" t="s">
        <v>10</v>
      </c>
      <c r="E11" s="40" t="s">
        <v>199</v>
      </c>
      <c r="F11" s="363" t="s">
        <v>43</v>
      </c>
      <c r="G11" s="375" t="s">
        <v>71</v>
      </c>
      <c r="H11" s="381">
        <f>COUNTIFS(D:D,"=Crucial",F:F,"=Function Not Available")</f>
        <v>0</v>
      </c>
      <c r="I11" s="377">
        <f t="shared" si="1"/>
        <v>2</v>
      </c>
      <c r="J11" s="378">
        <f t="shared" si="2"/>
        <v>0</v>
      </c>
      <c r="K11" s="379">
        <f t="shared" si="0"/>
        <v>0</v>
      </c>
      <c r="L11" s="162"/>
    </row>
    <row r="12" spans="2:12" s="46" customFormat="1" ht="30" customHeight="1" x14ac:dyDescent="0.3">
      <c r="B12" s="33" t="str">
        <f t="shared" si="3"/>
        <v>LAcc</v>
      </c>
      <c r="C12" s="1">
        <f>IF(ISTEXT(D12),MAX($C$4:$C11)+1,"")</f>
        <v>8</v>
      </c>
      <c r="D12" s="192" t="s">
        <v>10</v>
      </c>
      <c r="E12" s="37" t="s">
        <v>200</v>
      </c>
      <c r="F12" s="363" t="s">
        <v>43</v>
      </c>
      <c r="G12" s="375" t="s">
        <v>73</v>
      </c>
      <c r="H12" s="381">
        <f>COUNTIFS(D:D,"=Crucial",F:F,"=Exception")</f>
        <v>0</v>
      </c>
      <c r="I12" s="377">
        <f t="shared" si="1"/>
        <v>2</v>
      </c>
      <c r="J12" s="378">
        <f t="shared" si="2"/>
        <v>0</v>
      </c>
      <c r="K12" s="379">
        <f t="shared" si="0"/>
        <v>0</v>
      </c>
      <c r="L12" s="162"/>
    </row>
    <row r="13" spans="2:12" s="46" customFormat="1" ht="30" customHeight="1" x14ac:dyDescent="0.3">
      <c r="B13" s="33" t="str">
        <f t="shared" si="3"/>
        <v>LAcc</v>
      </c>
      <c r="C13" s="1">
        <f>IF(ISTEXT(D13),MAX($C$4:$C12)+1,"")</f>
        <v>9</v>
      </c>
      <c r="D13" s="192" t="s">
        <v>10</v>
      </c>
      <c r="E13" s="40" t="s">
        <v>201</v>
      </c>
      <c r="F13" s="363" t="s">
        <v>43</v>
      </c>
      <c r="G13" s="382" t="s">
        <v>75</v>
      </c>
      <c r="H13" s="383">
        <f>COUNTIFS(D:D,"=Important",F:F,"=Select From Drop Down")</f>
        <v>16</v>
      </c>
      <c r="I13" s="377">
        <f t="shared" si="1"/>
        <v>2</v>
      </c>
      <c r="J13" s="378">
        <f t="shared" si="2"/>
        <v>0</v>
      </c>
      <c r="K13" s="379">
        <f t="shared" si="0"/>
        <v>0</v>
      </c>
      <c r="L13" s="162"/>
    </row>
    <row r="14" spans="2:12" s="46" customFormat="1" ht="30" customHeight="1" x14ac:dyDescent="0.3">
      <c r="B14" s="33" t="str">
        <f t="shared" ref="B14:B20" si="4">IF(C14="","",$B$4)</f>
        <v>LAcc</v>
      </c>
      <c r="C14" s="1">
        <f>IF(ISTEXT(D14),MAX($C$4:$C13)+1,"")</f>
        <v>10</v>
      </c>
      <c r="D14" s="192" t="s">
        <v>10</v>
      </c>
      <c r="E14" s="40" t="s">
        <v>202</v>
      </c>
      <c r="F14" s="363" t="s">
        <v>43</v>
      </c>
      <c r="G14" s="382" t="s">
        <v>77</v>
      </c>
      <c r="H14" s="384">
        <f>COUNTIFS(D:D,"=Important",F:F,"=Function Available")</f>
        <v>0</v>
      </c>
      <c r="I14" s="377">
        <f t="shared" si="1"/>
        <v>2</v>
      </c>
      <c r="J14" s="378">
        <f t="shared" si="2"/>
        <v>0</v>
      </c>
      <c r="K14" s="379">
        <f t="shared" si="0"/>
        <v>0</v>
      </c>
      <c r="L14" s="162"/>
    </row>
    <row r="15" spans="2:12" s="46" customFormat="1" ht="30" customHeight="1" x14ac:dyDescent="0.3">
      <c r="B15" s="33" t="str">
        <f t="shared" si="4"/>
        <v>LAcc</v>
      </c>
      <c r="C15" s="1">
        <f>IF(ISTEXT(D15),MAX($C$4:$C14)+1,"")</f>
        <v>11</v>
      </c>
      <c r="D15" s="192" t="s">
        <v>10</v>
      </c>
      <c r="E15" s="40" t="s">
        <v>203</v>
      </c>
      <c r="F15" s="363" t="s">
        <v>43</v>
      </c>
      <c r="G15" s="375" t="s">
        <v>80</v>
      </c>
      <c r="H15" s="385">
        <f>COUNTIFS(D:D,"=Important",F:F,"=Function Not Available")</f>
        <v>0</v>
      </c>
      <c r="I15" s="377">
        <f t="shared" si="1"/>
        <v>2</v>
      </c>
      <c r="J15" s="378">
        <f t="shared" si="2"/>
        <v>0</v>
      </c>
      <c r="K15" s="379">
        <f t="shared" si="0"/>
        <v>0</v>
      </c>
      <c r="L15" s="162"/>
    </row>
    <row r="16" spans="2:12" s="46" customFormat="1" ht="30" customHeight="1" x14ac:dyDescent="0.3">
      <c r="B16" s="33" t="str">
        <f t="shared" si="4"/>
        <v>LAcc</v>
      </c>
      <c r="C16" s="1">
        <f>IF(ISTEXT(D16),MAX($C$4:$C15)+1,"")</f>
        <v>12</v>
      </c>
      <c r="D16" s="192" t="s">
        <v>10</v>
      </c>
      <c r="E16" s="40" t="s">
        <v>204</v>
      </c>
      <c r="F16" s="363" t="s">
        <v>43</v>
      </c>
      <c r="G16" s="375" t="s">
        <v>82</v>
      </c>
      <c r="H16" s="385">
        <f>COUNTIFS(D:D,"=Important",F:F,"=Exception")</f>
        <v>0</v>
      </c>
      <c r="I16" s="377">
        <f t="shared" si="1"/>
        <v>2</v>
      </c>
      <c r="J16" s="378">
        <f t="shared" si="2"/>
        <v>0</v>
      </c>
      <c r="K16" s="379">
        <f t="shared" si="0"/>
        <v>0</v>
      </c>
      <c r="L16" s="162"/>
    </row>
    <row r="17" spans="2:12" s="46" customFormat="1" ht="30" customHeight="1" x14ac:dyDescent="0.3">
      <c r="B17" s="33" t="str">
        <f t="shared" si="4"/>
        <v>LAcc</v>
      </c>
      <c r="C17" s="1">
        <f>IF(ISTEXT(D17),MAX($C$4:$C16)+1,"")</f>
        <v>13</v>
      </c>
      <c r="D17" s="192" t="s">
        <v>10</v>
      </c>
      <c r="E17" s="40" t="s">
        <v>205</v>
      </c>
      <c r="F17" s="363" t="s">
        <v>43</v>
      </c>
      <c r="G17" s="375" t="s">
        <v>84</v>
      </c>
      <c r="H17" s="385">
        <f>COUNTIFS(D:D,"=Minimal",F:F,"=Select From Drop Down")</f>
        <v>1</v>
      </c>
      <c r="I17" s="377">
        <f t="shared" si="1"/>
        <v>2</v>
      </c>
      <c r="J17" s="378">
        <f t="shared" si="2"/>
        <v>0</v>
      </c>
      <c r="K17" s="379">
        <f t="shared" si="0"/>
        <v>0</v>
      </c>
      <c r="L17" s="162"/>
    </row>
    <row r="18" spans="2:12" s="46" customFormat="1" ht="30" customHeight="1" x14ac:dyDescent="0.3">
      <c r="B18" s="33" t="str">
        <f t="shared" si="4"/>
        <v>LAcc</v>
      </c>
      <c r="C18" s="1">
        <f>IF(ISTEXT(D18),MAX($C$4:$C17)+1,"")</f>
        <v>14</v>
      </c>
      <c r="D18" s="192" t="s">
        <v>10</v>
      </c>
      <c r="E18" s="40" t="s">
        <v>206</v>
      </c>
      <c r="F18" s="363" t="s">
        <v>43</v>
      </c>
      <c r="G18" s="375" t="s">
        <v>86</v>
      </c>
      <c r="H18" s="385">
        <f>COUNTIFS(D:D,"=Minimal",F:F,"=Function Available")</f>
        <v>0</v>
      </c>
      <c r="I18" s="377">
        <f t="shared" si="1"/>
        <v>2</v>
      </c>
      <c r="J18" s="378">
        <f t="shared" si="2"/>
        <v>0</v>
      </c>
      <c r="K18" s="379">
        <f t="shared" si="0"/>
        <v>0</v>
      </c>
      <c r="L18" s="162"/>
    </row>
    <row r="19" spans="2:12" s="46" customFormat="1" ht="30" customHeight="1" x14ac:dyDescent="0.3">
      <c r="B19" s="33" t="str">
        <f t="shared" si="4"/>
        <v>LAcc</v>
      </c>
      <c r="C19" s="1">
        <f>IF(ISTEXT(D19),MAX($C$4:$C18)+1,"")</f>
        <v>15</v>
      </c>
      <c r="D19" s="192" t="s">
        <v>10</v>
      </c>
      <c r="E19" s="40" t="s">
        <v>207</v>
      </c>
      <c r="F19" s="363" t="s">
        <v>43</v>
      </c>
      <c r="G19" s="375" t="s">
        <v>87</v>
      </c>
      <c r="H19" s="385">
        <f>COUNTIFS(D:D,"=Minimal",F:F,"=Function Not Available")</f>
        <v>0</v>
      </c>
      <c r="I19" s="377">
        <f t="shared" si="1"/>
        <v>2</v>
      </c>
      <c r="J19" s="378">
        <f t="shared" si="2"/>
        <v>0</v>
      </c>
      <c r="K19" s="379">
        <f t="shared" si="0"/>
        <v>0</v>
      </c>
      <c r="L19" s="162"/>
    </row>
    <row r="20" spans="2:12" s="46" customFormat="1" ht="30" customHeight="1" x14ac:dyDescent="0.3">
      <c r="B20" s="33" t="str">
        <f t="shared" si="4"/>
        <v>LAcc</v>
      </c>
      <c r="C20" s="1">
        <f>IF(ISTEXT(D20),MAX($C$4:$C19)+1,"")</f>
        <v>16</v>
      </c>
      <c r="D20" s="192" t="s">
        <v>10</v>
      </c>
      <c r="E20" s="40" t="s">
        <v>208</v>
      </c>
      <c r="F20" s="363" t="s">
        <v>43</v>
      </c>
      <c r="G20" s="375" t="s">
        <v>88</v>
      </c>
      <c r="H20" s="385">
        <f>COUNTIFS(D:D,"=Minimal",F:F,"=Exception")</f>
        <v>0</v>
      </c>
      <c r="I20" s="377">
        <f t="shared" si="1"/>
        <v>2</v>
      </c>
      <c r="J20" s="378">
        <f t="shared" si="2"/>
        <v>0</v>
      </c>
      <c r="K20" s="379">
        <f t="shared" si="0"/>
        <v>0</v>
      </c>
      <c r="L20" s="162"/>
    </row>
    <row r="21" spans="2:12" s="46" customFormat="1" ht="27.6" x14ac:dyDescent="0.3">
      <c r="B21" s="33" t="str">
        <f>IF(C21="","",$B$4)</f>
        <v>LAcc</v>
      </c>
      <c r="C21" s="1">
        <f>IF(ISTEXT(D21),MAX($C$4:$C20)+1,"")</f>
        <v>17</v>
      </c>
      <c r="D21" s="192" t="s">
        <v>10</v>
      </c>
      <c r="E21" s="40" t="s">
        <v>209</v>
      </c>
      <c r="F21" s="363" t="s">
        <v>43</v>
      </c>
      <c r="G21" s="375"/>
      <c r="H21" s="385"/>
      <c r="I21" s="377">
        <f t="shared" si="1"/>
        <v>2</v>
      </c>
      <c r="J21" s="378">
        <f t="shared" si="2"/>
        <v>0</v>
      </c>
      <c r="K21" s="379">
        <f t="shared" si="0"/>
        <v>0</v>
      </c>
      <c r="L21" s="162"/>
    </row>
    <row r="22" spans="2:12" s="46" customFormat="1" ht="30" customHeight="1" x14ac:dyDescent="0.3">
      <c r="B22" s="33" t="str">
        <f>IF(C22="","",$B$4)</f>
        <v>LAcc</v>
      </c>
      <c r="C22" s="1">
        <f>IF(ISTEXT(D22),MAX($C$4:$C21)+1,"")</f>
        <v>18</v>
      </c>
      <c r="D22" s="192" t="s">
        <v>10</v>
      </c>
      <c r="E22" s="40" t="s">
        <v>210</v>
      </c>
      <c r="F22" s="363" t="s">
        <v>43</v>
      </c>
      <c r="G22" s="375"/>
      <c r="H22" s="385"/>
      <c r="I22" s="377">
        <f t="shared" si="1"/>
        <v>2</v>
      </c>
      <c r="J22" s="378">
        <f t="shared" si="2"/>
        <v>0</v>
      </c>
      <c r="K22" s="379">
        <f t="shared" si="0"/>
        <v>0</v>
      </c>
      <c r="L22" s="162"/>
    </row>
    <row r="23" spans="2:12" s="46" customFormat="1" ht="30" customHeight="1" x14ac:dyDescent="0.3">
      <c r="B23" s="33" t="str">
        <f>IF(C23="","",$B$4)</f>
        <v>LAcc</v>
      </c>
      <c r="C23" s="1">
        <f>IF(ISTEXT(D23),MAX($C$4:$C22)+1,"")</f>
        <v>19</v>
      </c>
      <c r="D23" s="192" t="s">
        <v>10</v>
      </c>
      <c r="E23" s="40" t="s">
        <v>211</v>
      </c>
      <c r="F23" s="363" t="s">
        <v>43</v>
      </c>
      <c r="G23" s="375"/>
      <c r="H23" s="385"/>
      <c r="I23" s="377">
        <f t="shared" si="1"/>
        <v>2</v>
      </c>
      <c r="J23" s="378">
        <f t="shared" si="2"/>
        <v>0</v>
      </c>
      <c r="K23" s="379">
        <f t="shared" si="0"/>
        <v>0</v>
      </c>
      <c r="L23" s="162"/>
    </row>
    <row r="24" spans="2:12" s="46" customFormat="1" ht="30" customHeight="1" x14ac:dyDescent="0.3">
      <c r="B24" s="33" t="str">
        <f>IF(C24="","",$B$4)</f>
        <v>LAcc</v>
      </c>
      <c r="C24" s="1">
        <f>IF(ISTEXT(D24),MAX($C$4:$C23)+1,"")</f>
        <v>20</v>
      </c>
      <c r="D24" s="192" t="s">
        <v>10</v>
      </c>
      <c r="E24" s="40" t="s">
        <v>212</v>
      </c>
      <c r="F24" s="363" t="s">
        <v>43</v>
      </c>
      <c r="G24" s="375"/>
      <c r="H24" s="385"/>
      <c r="I24" s="386">
        <f t="shared" si="1"/>
        <v>2</v>
      </c>
      <c r="J24" s="387">
        <f t="shared" si="2"/>
        <v>0</v>
      </c>
      <c r="K24" s="379">
        <f t="shared" si="0"/>
        <v>0</v>
      </c>
      <c r="L24" s="162"/>
    </row>
    <row r="25" spans="2:12" ht="12" customHeight="1" x14ac:dyDescent="0.3"/>
  </sheetData>
  <sheetProtection algorithmName="SHA-512" hashValue="8f940CN02RKf7pAOAgYdvdHRzNlhzg8zUtsM7bTnKU0E1nGmZHZ/5DShXPD1qSnhDG4ElRFMaQYLLiVIbVTrjw==" saltValue="nHHDSHssKkAqI1yODSesbg==" spinCount="100000" sheet="1" selectLockedCells="1"/>
  <conditionalFormatting sqref="D4">
    <cfRule type="cellIs" dxfId="425" priority="13" operator="equal">
      <formula>"Important"</formula>
    </cfRule>
    <cfRule type="cellIs" dxfId="424" priority="14" operator="equal">
      <formula>"Crucial"</formula>
    </cfRule>
    <cfRule type="cellIs" dxfId="423" priority="15" operator="equal">
      <formula>"N/A"</formula>
    </cfRule>
  </conditionalFormatting>
  <conditionalFormatting sqref="D6:D24">
    <cfRule type="cellIs" dxfId="422" priority="1" operator="equal">
      <formula>"Important"</formula>
    </cfRule>
    <cfRule type="cellIs" dxfId="421" priority="2" operator="equal">
      <formula>"Crucial"</formula>
    </cfRule>
    <cfRule type="cellIs" dxfId="420" priority="3" operator="equal">
      <formula>"N/A"</formula>
    </cfRule>
  </conditionalFormatting>
  <conditionalFormatting sqref="F4:F24">
    <cfRule type="cellIs" dxfId="419" priority="16" operator="equal">
      <formula>"Function Not Available"</formula>
    </cfRule>
    <cfRule type="cellIs" dxfId="418" priority="17" operator="equal">
      <formula>"Function Available"</formula>
    </cfRule>
    <cfRule type="cellIs" dxfId="417" priority="18" operator="equal">
      <formula>"Exception"</formula>
    </cfRule>
  </conditionalFormatting>
  <dataValidations count="3">
    <dataValidation type="list" allowBlank="1" showInputMessage="1" showErrorMessage="1" sqref="F4 F6" xr:uid="{00000000-0002-0000-0300-000000000000}">
      <formula1>AvailabilityType</formula1>
    </dataValidation>
    <dataValidation type="list" allowBlank="1" showInputMessage="1" showErrorMessage="1" sqref="D4 D6:D24" xr:uid="{44EF44A8-55EE-433D-88C6-314281785B8C}">
      <formula1>SpecType</formula1>
    </dataValidation>
    <dataValidation type="list" allowBlank="1" showInputMessage="1" showErrorMessage="1" errorTitle="Invalid specification type" error="Please enter a Specification type from the drop-down list." sqref="F7:F24" xr:uid="{00000000-0002-0000-03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0A50-F552-4A5C-AB46-8B554CB7BA63}">
  <sheetPr>
    <tabColor rgb="FFFFCC00"/>
    <pageSetUpPr fitToPage="1"/>
  </sheetPr>
  <dimension ref="A1:M20"/>
  <sheetViews>
    <sheetView showGridLines="0" zoomScale="90" zoomScaleNormal="90" workbookViewId="0">
      <selection activeCell="A10" sqref="A10:XFD1048576"/>
    </sheetView>
  </sheetViews>
  <sheetFormatPr defaultColWidth="0" defaultRowHeight="14.55" customHeight="1" x14ac:dyDescent="0.3"/>
  <cols>
    <col min="1" max="1" width="1.21875" customWidth="1"/>
    <col min="2" max="2" width="11.77734375" customWidth="1"/>
    <col min="3" max="3" width="11.44140625" customWidth="1"/>
    <col min="4" max="4" width="23.21875" style="158" customWidth="1"/>
    <col min="5" max="5" width="65.77734375" style="46" customWidth="1"/>
    <col min="6" max="6" width="28.77734375" customWidth="1"/>
    <col min="7" max="7" width="15.44140625" style="31" customWidth="1"/>
    <col min="8" max="11" width="12.77734375" customWidth="1"/>
    <col min="12" max="12" width="49.44140625" style="158" customWidth="1"/>
    <col min="13" max="13" width="8.77734375" customWidth="1"/>
    <col min="14" max="16384" width="8.77734375" hidden="1"/>
  </cols>
  <sheetData>
    <row r="1" spans="2:12" ht="4.95" customHeight="1" thickBot="1" x14ac:dyDescent="0.35"/>
    <row r="2" spans="2:12" ht="129" customHeight="1" thickBot="1" x14ac:dyDescent="0.35">
      <c r="B2" s="153" t="s">
        <v>44</v>
      </c>
      <c r="C2" s="153" t="s">
        <v>45</v>
      </c>
      <c r="D2" s="153" t="s">
        <v>46</v>
      </c>
      <c r="E2" s="153" t="s">
        <v>2508</v>
      </c>
      <c r="F2" s="153" t="s">
        <v>42</v>
      </c>
      <c r="G2" s="154" t="s">
        <v>48</v>
      </c>
      <c r="H2" s="154" t="s">
        <v>49</v>
      </c>
      <c r="I2" s="155" t="s">
        <v>50</v>
      </c>
      <c r="J2" s="155" t="s">
        <v>51</v>
      </c>
      <c r="K2" s="156" t="s">
        <v>14</v>
      </c>
      <c r="L2" s="157" t="s">
        <v>52</v>
      </c>
    </row>
    <row r="3" spans="2:12" ht="16.2" thickBot="1" x14ac:dyDescent="0.35">
      <c r="B3" s="127" t="s">
        <v>2509</v>
      </c>
      <c r="C3" s="7"/>
      <c r="D3" s="7"/>
      <c r="E3" s="7"/>
      <c r="F3" s="7"/>
      <c r="G3" s="30" t="s">
        <v>54</v>
      </c>
      <c r="H3" s="6">
        <f>COUNTA(D4:D478)</f>
        <v>7</v>
      </c>
      <c r="I3" s="19"/>
      <c r="J3" s="20" t="s">
        <v>55</v>
      </c>
      <c r="K3" s="21">
        <f t="shared" ref="K3" si="0">SUM(K4:K478)</f>
        <v>0</v>
      </c>
      <c r="L3" s="128"/>
    </row>
    <row r="4" spans="2:12" ht="41.4" x14ac:dyDescent="0.3">
      <c r="B4" s="129" t="s">
        <v>2510</v>
      </c>
      <c r="C4" s="1">
        <v>1</v>
      </c>
      <c r="D4" s="159" t="s">
        <v>11</v>
      </c>
      <c r="E4" s="40" t="s">
        <v>2511</v>
      </c>
      <c r="F4" s="70" t="s">
        <v>43</v>
      </c>
      <c r="G4" s="25" t="s">
        <v>58</v>
      </c>
      <c r="H4" s="71">
        <f>COUNTIF(F4:F478,"Select from Drop Down")</f>
        <v>7</v>
      </c>
      <c r="I4" s="72">
        <f>VLOOKUP($D4,SpecData,2,FALSE)</f>
        <v>1</v>
      </c>
      <c r="J4" s="73">
        <f>VLOOKUP($F4,AvailabilityData,2,FALSE)</f>
        <v>0</v>
      </c>
      <c r="K4" s="74">
        <f>I4*J4</f>
        <v>0</v>
      </c>
      <c r="L4" s="169"/>
    </row>
    <row r="5" spans="2:12" ht="41.4" x14ac:dyDescent="0.3">
      <c r="B5" s="129" t="str">
        <f>IF(C5="","",$B$4)</f>
        <v>IForm</v>
      </c>
      <c r="C5" s="1">
        <f>IF(ISTEXT(D5),MAX($C$4:$C4)+1,"")</f>
        <v>2</v>
      </c>
      <c r="D5" s="159" t="s">
        <v>11</v>
      </c>
      <c r="E5" s="40" t="s">
        <v>2512</v>
      </c>
      <c r="F5" s="70" t="s">
        <v>43</v>
      </c>
      <c r="G5" s="25" t="s">
        <v>60</v>
      </c>
      <c r="H5" s="71">
        <f>COUNTIF(F4:F478,"Function Available")</f>
        <v>0</v>
      </c>
      <c r="I5" s="72">
        <f>VLOOKUP($D5,SpecData,2,FALSE)</f>
        <v>1</v>
      </c>
      <c r="J5" s="73">
        <f>VLOOKUP($F5,AvailabilityData,2,FALSE)</f>
        <v>0</v>
      </c>
      <c r="K5" s="74">
        <f t="shared" ref="K5:K10" si="1">I5*J5</f>
        <v>0</v>
      </c>
      <c r="L5" s="169"/>
    </row>
    <row r="6" spans="2:12" ht="30" customHeight="1" x14ac:dyDescent="0.3">
      <c r="B6" s="129" t="str">
        <f>IF(C6="","",$B$4)</f>
        <v>IForm</v>
      </c>
      <c r="C6" s="1">
        <f>IF(ISTEXT(D6),MAX($C$4:$C5)+1,"")</f>
        <v>3</v>
      </c>
      <c r="D6" s="159" t="s">
        <v>11</v>
      </c>
      <c r="E6" s="40" t="s">
        <v>2513</v>
      </c>
      <c r="F6" s="70" t="s">
        <v>43</v>
      </c>
      <c r="G6" s="25" t="s">
        <v>63</v>
      </c>
      <c r="H6" s="75">
        <f>COUNTIF(F4:F478,"Function Not Available")</f>
        <v>0</v>
      </c>
      <c r="I6" s="72">
        <f t="shared" ref="I6:I10" si="2">VLOOKUP($D6,SpecData,2,FALSE)</f>
        <v>1</v>
      </c>
      <c r="J6" s="73">
        <f t="shared" ref="J6:J10" si="3">VLOOKUP($F6,AvailabilityData,2,FALSE)</f>
        <v>0</v>
      </c>
      <c r="K6" s="74">
        <f t="shared" si="1"/>
        <v>0</v>
      </c>
      <c r="L6" s="169"/>
    </row>
    <row r="7" spans="2:12" ht="30" customHeight="1" x14ac:dyDescent="0.3">
      <c r="B7" s="129" t="str">
        <f t="shared" ref="B7:B10" si="4">IF(C7="","",$B$4)</f>
        <v>IForm</v>
      </c>
      <c r="C7" s="1">
        <f>IF(ISTEXT(D7),MAX($C$4:$C6)+1,"")</f>
        <v>4</v>
      </c>
      <c r="D7" s="159" t="s">
        <v>11</v>
      </c>
      <c r="E7" s="40" t="s">
        <v>2514</v>
      </c>
      <c r="F7" s="70" t="s">
        <v>43</v>
      </c>
      <c r="G7" s="25" t="s">
        <v>65</v>
      </c>
      <c r="H7" s="75">
        <f>COUNTIF(F4:F478,"Exception")</f>
        <v>0</v>
      </c>
      <c r="I7" s="72">
        <f t="shared" si="2"/>
        <v>1</v>
      </c>
      <c r="J7" s="73">
        <f t="shared" si="3"/>
        <v>0</v>
      </c>
      <c r="K7" s="74">
        <f t="shared" si="1"/>
        <v>0</v>
      </c>
      <c r="L7" s="169"/>
    </row>
    <row r="8" spans="2:12" ht="30" customHeight="1" x14ac:dyDescent="0.3">
      <c r="B8" s="129" t="str">
        <f t="shared" si="4"/>
        <v>IForm</v>
      </c>
      <c r="C8" s="1">
        <f>IF(ISTEXT(D8),MAX($C$4:$C7)+1,"")</f>
        <v>5</v>
      </c>
      <c r="D8" s="159" t="s">
        <v>11</v>
      </c>
      <c r="E8" s="50" t="s">
        <v>2515</v>
      </c>
      <c r="F8" s="70" t="s">
        <v>43</v>
      </c>
      <c r="G8" s="25" t="s">
        <v>67</v>
      </c>
      <c r="H8" s="23">
        <f>COUNTIFS(D:D,"=Crucial",F:F,"=Select From Drop Down")</f>
        <v>0</v>
      </c>
      <c r="I8" s="72">
        <f t="shared" si="2"/>
        <v>1</v>
      </c>
      <c r="J8" s="73">
        <f t="shared" si="3"/>
        <v>0</v>
      </c>
      <c r="K8" s="74">
        <f t="shared" si="1"/>
        <v>0</v>
      </c>
      <c r="L8" s="169"/>
    </row>
    <row r="9" spans="2:12" ht="30" customHeight="1" x14ac:dyDescent="0.3">
      <c r="B9" s="129" t="str">
        <f t="shared" si="4"/>
        <v>IForm</v>
      </c>
      <c r="C9" s="1">
        <f>IF(ISTEXT(D9),MAX($C$4:$C8)+1,"")</f>
        <v>6</v>
      </c>
      <c r="D9" s="159" t="s">
        <v>11</v>
      </c>
      <c r="E9" s="36" t="s">
        <v>2516</v>
      </c>
      <c r="F9" s="70" t="s">
        <v>43</v>
      </c>
      <c r="G9" s="25" t="s">
        <v>69</v>
      </c>
      <c r="H9" s="23">
        <f>COUNTIFS(D:D,"=Crucial",F:F,"=Function Available")</f>
        <v>0</v>
      </c>
      <c r="I9" s="72">
        <f t="shared" si="2"/>
        <v>1</v>
      </c>
      <c r="J9" s="73">
        <f t="shared" si="3"/>
        <v>0</v>
      </c>
      <c r="K9" s="74">
        <f t="shared" si="1"/>
        <v>0</v>
      </c>
      <c r="L9" s="169"/>
    </row>
    <row r="10" spans="2:12" ht="30" customHeight="1" thickBot="1" x14ac:dyDescent="0.35">
      <c r="B10" s="130" t="str">
        <f t="shared" si="4"/>
        <v>IForm</v>
      </c>
      <c r="C10" s="131">
        <f>IF(ISTEXT(D10),MAX($C$4:$C9)+1,"")</f>
        <v>7</v>
      </c>
      <c r="D10" s="167" t="s">
        <v>11</v>
      </c>
      <c r="E10" s="183" t="s">
        <v>2517</v>
      </c>
      <c r="F10" s="133" t="s">
        <v>43</v>
      </c>
      <c r="G10" s="134" t="s">
        <v>71</v>
      </c>
      <c r="H10" s="135">
        <f>COUNTIFS(D:D,"=Crucial",F:F,"=Function Not Available")</f>
        <v>0</v>
      </c>
      <c r="I10" s="139">
        <f t="shared" si="2"/>
        <v>1</v>
      </c>
      <c r="J10" s="140">
        <f t="shared" si="3"/>
        <v>0</v>
      </c>
      <c r="K10" s="138">
        <f t="shared" si="1"/>
        <v>0</v>
      </c>
      <c r="L10" s="171"/>
    </row>
    <row r="11" spans="2:12" ht="30" customHeight="1" x14ac:dyDescent="0.3">
      <c r="B11" s="122"/>
      <c r="C11" s="122"/>
      <c r="D11" s="168"/>
      <c r="E11" s="180"/>
      <c r="F11" s="124"/>
      <c r="G11" s="30" t="s">
        <v>73</v>
      </c>
      <c r="H11" s="84">
        <f>COUNTIFS(D:D,"=Crucial",F:F,"=Exception")</f>
        <v>0</v>
      </c>
      <c r="I11" s="125"/>
      <c r="J11" s="126"/>
      <c r="K11" s="125"/>
      <c r="L11" s="164"/>
    </row>
    <row r="12" spans="2:12" ht="30" customHeight="1" x14ac:dyDescent="0.3">
      <c r="B12" s="44"/>
      <c r="C12" s="44"/>
      <c r="D12" s="172"/>
      <c r="E12" s="181"/>
      <c r="F12" s="182"/>
      <c r="G12" s="30" t="s">
        <v>75</v>
      </c>
      <c r="H12" s="84">
        <f>COUNTIFS(D:D,"=Important",F:F,"=Select From Drop Down")</f>
        <v>0</v>
      </c>
      <c r="I12" s="88"/>
      <c r="J12" s="89"/>
      <c r="K12" s="88"/>
      <c r="L12" s="162"/>
    </row>
    <row r="13" spans="2:12" ht="30" customHeight="1" x14ac:dyDescent="0.3">
      <c r="B13" s="44"/>
      <c r="C13" s="44"/>
      <c r="D13" s="172"/>
      <c r="E13" s="181"/>
      <c r="F13" s="182"/>
      <c r="G13" s="30" t="s">
        <v>77</v>
      </c>
      <c r="H13" s="84">
        <f>COUNTIFS(D:D,"=Important",F:F,"=Function Available")</f>
        <v>0</v>
      </c>
      <c r="I13" s="88"/>
      <c r="J13" s="89"/>
      <c r="K13" s="88"/>
      <c r="L13" s="162"/>
    </row>
    <row r="14" spans="2:12" ht="30" customHeight="1" x14ac:dyDescent="0.3">
      <c r="B14" s="44"/>
      <c r="C14" s="44"/>
      <c r="D14" s="172"/>
      <c r="E14" s="181"/>
      <c r="F14" s="182"/>
      <c r="G14" s="25" t="s">
        <v>80</v>
      </c>
      <c r="H14" s="85">
        <f>COUNTIFS(D:D,"=Important",F:F,"=Function Not Available")</f>
        <v>0</v>
      </c>
      <c r="I14" s="88"/>
      <c r="J14" s="89"/>
      <c r="K14" s="88"/>
      <c r="L14" s="162"/>
    </row>
    <row r="15" spans="2:12" ht="30" customHeight="1" x14ac:dyDescent="0.3">
      <c r="B15" s="44"/>
      <c r="C15" s="44"/>
      <c r="D15" s="172"/>
      <c r="E15" s="181"/>
      <c r="F15" s="182"/>
      <c r="G15" s="25" t="s">
        <v>82</v>
      </c>
      <c r="H15" s="85">
        <f>COUNTIFS(D:D,"=Important",F:F,"=Exception")</f>
        <v>0</v>
      </c>
      <c r="I15" s="88"/>
      <c r="J15" s="89"/>
      <c r="K15" s="88"/>
      <c r="L15" s="162"/>
    </row>
    <row r="16" spans="2:12" ht="30" customHeight="1" x14ac:dyDescent="0.3">
      <c r="B16" s="44"/>
      <c r="C16" s="44"/>
      <c r="D16" s="172"/>
      <c r="E16" s="181"/>
      <c r="F16" s="182"/>
      <c r="G16" s="25" t="s">
        <v>84</v>
      </c>
      <c r="H16" s="85">
        <f>COUNTIFS(D:D,"=Minimal",F:F,"=Select From Drop Down")</f>
        <v>7</v>
      </c>
      <c r="I16" s="88"/>
      <c r="J16" s="89"/>
      <c r="K16" s="88"/>
      <c r="L16" s="162"/>
    </row>
    <row r="17" spans="2:12" ht="30" customHeight="1" x14ac:dyDescent="0.3">
      <c r="B17" s="44"/>
      <c r="C17" s="44"/>
      <c r="D17" s="172"/>
      <c r="E17" s="181"/>
      <c r="F17" s="182"/>
      <c r="G17" s="25" t="s">
        <v>86</v>
      </c>
      <c r="H17" s="85">
        <f>COUNTIFS(D:D,"=Minimal",F:F,"=Function Available")</f>
        <v>0</v>
      </c>
      <c r="I17" s="88"/>
      <c r="J17" s="89"/>
      <c r="K17" s="88"/>
      <c r="L17" s="162"/>
    </row>
    <row r="18" spans="2:12" ht="30" customHeight="1" x14ac:dyDescent="0.3">
      <c r="B18" s="44"/>
      <c r="C18" s="44"/>
      <c r="D18" s="172"/>
      <c r="E18" s="181"/>
      <c r="F18" s="182"/>
      <c r="G18" s="25" t="s">
        <v>87</v>
      </c>
      <c r="H18" s="85">
        <f>COUNTIFS(D:D,"=Minimal",F:F,"=Function Not Available")</f>
        <v>0</v>
      </c>
      <c r="I18" s="88"/>
      <c r="J18" s="89"/>
      <c r="K18" s="88"/>
      <c r="L18" s="162"/>
    </row>
    <row r="19" spans="2:12" ht="30" customHeight="1" x14ac:dyDescent="0.3">
      <c r="B19" s="44"/>
      <c r="C19" s="44"/>
      <c r="D19" s="172"/>
      <c r="E19" s="181"/>
      <c r="F19" s="182"/>
      <c r="G19" s="25" t="s">
        <v>88</v>
      </c>
      <c r="H19" s="85">
        <f>COUNTIFS(D:D,"=Minimal",F:F,"=Exception")</f>
        <v>0</v>
      </c>
      <c r="I19" s="88"/>
      <c r="J19" s="89"/>
      <c r="K19" s="88"/>
      <c r="L19" s="162"/>
    </row>
    <row r="20" spans="2:12" ht="12" customHeight="1" x14ac:dyDescent="0.3"/>
  </sheetData>
  <sheetProtection selectLockedCells="1"/>
  <conditionalFormatting sqref="D4:D19">
    <cfRule type="cellIs" dxfId="14" priority="4" operator="equal">
      <formula>"Important"</formula>
    </cfRule>
    <cfRule type="cellIs" dxfId="13" priority="5" operator="equal">
      <formula>"Crucial"</formula>
    </cfRule>
    <cfRule type="cellIs" dxfId="12" priority="6" operator="equal">
      <formula>"N/A"</formula>
    </cfRule>
  </conditionalFormatting>
  <conditionalFormatting sqref="F4:F19">
    <cfRule type="cellIs" dxfId="11" priority="1" operator="equal">
      <formula>"Function Not Available"</formula>
    </cfRule>
    <cfRule type="cellIs" dxfId="10" priority="2" operator="equal">
      <formula>"Function Available"</formula>
    </cfRule>
    <cfRule type="cellIs" dxfId="9" priority="3" operator="equal">
      <formula>"Exception"</formula>
    </cfRule>
  </conditionalFormatting>
  <dataValidations count="3">
    <dataValidation type="list" allowBlank="1" showInputMessage="1" showErrorMessage="1" sqref="F4:F5" xr:uid="{641FB9DD-FF04-4513-99CB-3999ABB8B831}">
      <formula1>AvailabilityType</formula1>
    </dataValidation>
    <dataValidation type="list" allowBlank="1" showInputMessage="1" showErrorMessage="1" sqref="D4:D10" xr:uid="{435D05D1-26D4-417A-8F53-9EAF74C35A00}">
      <formula1>SpecType</formula1>
    </dataValidation>
    <dataValidation type="list" allowBlank="1" showInputMessage="1" showErrorMessage="1" errorTitle="Invalid specification type" error="Please enter a Specification type from the drop-down list." sqref="F6:F10" xr:uid="{7E6651CA-9712-4626-B12F-BD001504D68C}">
      <formula1>AvailabilityType</formula1>
    </dataValidation>
  </dataValidations>
  <pageMargins left="0.7" right="0.7" top="0.75" bottom="0.75" header="0.3" footer="0.3"/>
  <pageSetup scale="47" fitToHeight="0" orientation="portrait" r:id="rId1"/>
  <headerFooter>
    <oddHeader>&amp;CPaducah, Kentucky
&amp;F&amp;R&amp;A</oddHeader>
    <oddFooter>&amp;LTSSI Consulting LLC, October 2016&amp;CPage &amp;P of &amp;N</oddFooter>
  </headerFooter>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7302D-F6EA-4496-8C60-3C6D9AFFC9EF}">
  <sheetPr>
    <tabColor rgb="FFFFCC00"/>
  </sheetPr>
  <dimension ref="A1:M24"/>
  <sheetViews>
    <sheetView showGridLines="0" zoomScale="90" zoomScaleNormal="90" zoomScalePageLayoutView="40" workbookViewId="0">
      <selection activeCell="F1" sqref="F1:L1048576"/>
    </sheetView>
  </sheetViews>
  <sheetFormatPr defaultColWidth="0" defaultRowHeight="14.4" zeroHeight="1" x14ac:dyDescent="0.3"/>
  <cols>
    <col min="1" max="1" width="2.44140625" customWidth="1"/>
    <col min="2" max="2" width="11.77734375" customWidth="1"/>
    <col min="3" max="3" width="11.44140625" customWidth="1"/>
    <col min="4" max="4" width="23.21875" style="158" customWidth="1"/>
    <col min="5" max="5" width="65.77734375" style="46" customWidth="1"/>
    <col min="6" max="6" width="28.77734375" customWidth="1"/>
    <col min="7" max="7" width="15.44140625" style="31" customWidth="1"/>
    <col min="8" max="11" width="12.77734375" customWidth="1"/>
    <col min="12" max="12" width="49.44140625" style="158" customWidth="1"/>
    <col min="13" max="13" width="2" customWidth="1"/>
    <col min="14" max="16384" width="9.21875" hidden="1"/>
  </cols>
  <sheetData>
    <row r="1" spans="2:12" ht="3.6" customHeight="1" x14ac:dyDescent="0.3"/>
    <row r="2" spans="2:12" s="24" customFormat="1" ht="129" customHeight="1" thickBot="1" x14ac:dyDescent="0.3">
      <c r="B2" s="147" t="s">
        <v>44</v>
      </c>
      <c r="C2" s="148" t="s">
        <v>45</v>
      </c>
      <c r="D2" s="148" t="s">
        <v>46</v>
      </c>
      <c r="E2" s="148" t="s">
        <v>2518</v>
      </c>
      <c r="F2" s="148" t="s">
        <v>42</v>
      </c>
      <c r="G2" s="149" t="s">
        <v>48</v>
      </c>
      <c r="H2" s="149" t="s">
        <v>49</v>
      </c>
      <c r="I2" s="150" t="s">
        <v>50</v>
      </c>
      <c r="J2" s="150" t="s">
        <v>51</v>
      </c>
      <c r="K2" s="151" t="s">
        <v>14</v>
      </c>
      <c r="L2" s="152" t="s">
        <v>52</v>
      </c>
    </row>
    <row r="3" spans="2:12" ht="16.2" thickBot="1" x14ac:dyDescent="0.35">
      <c r="B3" s="7" t="s">
        <v>2519</v>
      </c>
      <c r="C3" s="7"/>
      <c r="D3" s="7"/>
      <c r="E3" s="7"/>
      <c r="F3" s="7"/>
      <c r="G3" s="30" t="s">
        <v>54</v>
      </c>
      <c r="H3" s="6">
        <f>COUNTA(D4:D501)</f>
        <v>19</v>
      </c>
      <c r="I3" s="19"/>
      <c r="J3" s="20" t="s">
        <v>55</v>
      </c>
      <c r="K3" s="21">
        <f>SUM(K4:K501)</f>
        <v>0</v>
      </c>
      <c r="L3" s="7"/>
    </row>
    <row r="4" spans="2:12" ht="59.25" customHeight="1" x14ac:dyDescent="0.3">
      <c r="B4" s="33" t="s">
        <v>2520</v>
      </c>
      <c r="C4" s="1">
        <v>1</v>
      </c>
      <c r="D4" s="159" t="s">
        <v>11</v>
      </c>
      <c r="E4" s="184" t="s">
        <v>2521</v>
      </c>
      <c r="F4" s="70" t="s">
        <v>43</v>
      </c>
      <c r="G4" s="25" t="s">
        <v>58</v>
      </c>
      <c r="H4" s="71">
        <f>COUNTIF(F4:F501,"Select from Drop Down")</f>
        <v>19</v>
      </c>
      <c r="I4" s="72">
        <f t="shared" ref="I4:I18" si="0">VLOOKUP($D4,SpecData,2,FALSE)</f>
        <v>1</v>
      </c>
      <c r="J4" s="73">
        <f t="shared" ref="J4:J18" si="1">VLOOKUP($F4,AvailabilityData,2,FALSE)</f>
        <v>0</v>
      </c>
      <c r="K4" s="74">
        <f t="shared" ref="K4:K18" si="2">I4*J4</f>
        <v>0</v>
      </c>
      <c r="L4" s="162"/>
    </row>
    <row r="5" spans="2:12" ht="45" customHeight="1" x14ac:dyDescent="0.3">
      <c r="B5" s="33" t="str">
        <f t="shared" ref="B5:B23" si="3">IF(C5="","",$B$4)</f>
        <v>IRMS</v>
      </c>
      <c r="C5" s="1">
        <v>2</v>
      </c>
      <c r="D5" s="159" t="s">
        <v>11</v>
      </c>
      <c r="E5" s="184" t="s">
        <v>2522</v>
      </c>
      <c r="F5" s="70" t="s">
        <v>43</v>
      </c>
      <c r="G5" s="25" t="s">
        <v>60</v>
      </c>
      <c r="H5" s="71">
        <f>COUNTIF(F4:F501,"Function Available")</f>
        <v>0</v>
      </c>
      <c r="I5" s="72">
        <f t="shared" si="0"/>
        <v>1</v>
      </c>
      <c r="J5" s="73">
        <f t="shared" si="1"/>
        <v>0</v>
      </c>
      <c r="K5" s="74">
        <f t="shared" si="2"/>
        <v>0</v>
      </c>
      <c r="L5" s="162"/>
    </row>
    <row r="6" spans="2:12" ht="45" customHeight="1" x14ac:dyDescent="0.3">
      <c r="B6" s="33" t="str">
        <f t="shared" si="3"/>
        <v>IRMS</v>
      </c>
      <c r="C6" s="1">
        <v>3</v>
      </c>
      <c r="D6" s="159" t="s">
        <v>11</v>
      </c>
      <c r="E6" s="184" t="s">
        <v>2523</v>
      </c>
      <c r="F6" s="70" t="s">
        <v>43</v>
      </c>
      <c r="G6" s="25" t="s">
        <v>63</v>
      </c>
      <c r="H6" s="75">
        <f>COUNTIF(F4:F501,"Function Not Available")</f>
        <v>0</v>
      </c>
      <c r="I6" s="72">
        <f t="shared" si="0"/>
        <v>1</v>
      </c>
      <c r="J6" s="73">
        <f t="shared" si="1"/>
        <v>0</v>
      </c>
      <c r="K6" s="27">
        <f t="shared" si="2"/>
        <v>0</v>
      </c>
      <c r="L6" s="162"/>
    </row>
    <row r="7" spans="2:12" ht="45" customHeight="1" x14ac:dyDescent="0.3">
      <c r="B7" s="33" t="str">
        <f t="shared" si="3"/>
        <v>IRMS</v>
      </c>
      <c r="C7" s="1">
        <f>IF(ISTEXT(D7),MAX($C$6:$C6)+1,"")</f>
        <v>4</v>
      </c>
      <c r="D7" s="159" t="s">
        <v>11</v>
      </c>
      <c r="E7" s="184" t="s">
        <v>2524</v>
      </c>
      <c r="F7" s="70" t="s">
        <v>43</v>
      </c>
      <c r="G7" s="25" t="s">
        <v>65</v>
      </c>
      <c r="H7" s="75">
        <f>COUNTIF(F4:F501,"Exception")</f>
        <v>0</v>
      </c>
      <c r="I7" s="72">
        <f t="shared" si="0"/>
        <v>1</v>
      </c>
      <c r="J7" s="73">
        <f t="shared" si="1"/>
        <v>0</v>
      </c>
      <c r="K7" s="74">
        <f t="shared" si="2"/>
        <v>0</v>
      </c>
      <c r="L7" s="162"/>
    </row>
    <row r="8" spans="2:12" ht="30" customHeight="1" x14ac:dyDescent="0.3">
      <c r="B8" s="33" t="str">
        <f t="shared" si="3"/>
        <v>IRMS</v>
      </c>
      <c r="C8" s="1">
        <f>IF(ISTEXT(D8),MAX($C$6:$C7)+1,"")</f>
        <v>5</v>
      </c>
      <c r="D8" s="159" t="s">
        <v>11</v>
      </c>
      <c r="E8" s="185" t="s">
        <v>2525</v>
      </c>
      <c r="F8" s="70" t="s">
        <v>43</v>
      </c>
      <c r="G8" s="25" t="s">
        <v>67</v>
      </c>
      <c r="H8" s="23">
        <f>COUNTIFS(D:D,"=Crucial",F:F,"=Select From Drop Down")</f>
        <v>0</v>
      </c>
      <c r="I8" s="72">
        <f t="shared" si="0"/>
        <v>1</v>
      </c>
      <c r="J8" s="73">
        <f t="shared" si="1"/>
        <v>0</v>
      </c>
      <c r="K8" s="27">
        <f t="shared" si="2"/>
        <v>0</v>
      </c>
      <c r="L8" s="162"/>
    </row>
    <row r="9" spans="2:12" ht="30" customHeight="1" x14ac:dyDescent="0.3">
      <c r="B9" s="33" t="str">
        <f t="shared" si="3"/>
        <v>IRMS</v>
      </c>
      <c r="C9" s="1">
        <f>IF(ISTEXT(D9),MAX($C$6:$C8)+1,"")</f>
        <v>6</v>
      </c>
      <c r="D9" s="159" t="s">
        <v>11</v>
      </c>
      <c r="E9" s="185" t="s">
        <v>2526</v>
      </c>
      <c r="F9" s="70" t="s">
        <v>43</v>
      </c>
      <c r="G9" s="25" t="s">
        <v>69</v>
      </c>
      <c r="H9" s="23">
        <f>COUNTIFS(D:D,"=Crucial",F:F,"=Function Available")</f>
        <v>0</v>
      </c>
      <c r="I9" s="72">
        <f t="shared" si="0"/>
        <v>1</v>
      </c>
      <c r="J9" s="73">
        <f t="shared" si="1"/>
        <v>0</v>
      </c>
      <c r="K9" s="27">
        <f t="shared" si="2"/>
        <v>0</v>
      </c>
      <c r="L9" s="162"/>
    </row>
    <row r="10" spans="2:12" ht="30" customHeight="1" x14ac:dyDescent="0.3">
      <c r="B10" s="33" t="str">
        <f t="shared" si="3"/>
        <v>IRMS</v>
      </c>
      <c r="C10" s="1">
        <f>IF(ISTEXT(D10),MAX($C$6:$C9)+1,"")</f>
        <v>7</v>
      </c>
      <c r="D10" s="159" t="s">
        <v>11</v>
      </c>
      <c r="E10" s="185" t="s">
        <v>2527</v>
      </c>
      <c r="F10" s="70" t="s">
        <v>43</v>
      </c>
      <c r="G10" s="25" t="s">
        <v>71</v>
      </c>
      <c r="H10" s="23">
        <f>COUNTIFS(D:D,"=Crucial",F:F,"=Function Not Available")</f>
        <v>0</v>
      </c>
      <c r="I10" s="72">
        <f t="shared" si="0"/>
        <v>1</v>
      </c>
      <c r="J10" s="73">
        <f t="shared" si="1"/>
        <v>0</v>
      </c>
      <c r="K10" s="27">
        <f t="shared" si="2"/>
        <v>0</v>
      </c>
      <c r="L10" s="162"/>
    </row>
    <row r="11" spans="2:12" ht="30" customHeight="1" x14ac:dyDescent="0.3">
      <c r="B11" s="33" t="str">
        <f t="shared" si="3"/>
        <v>IRMS</v>
      </c>
      <c r="C11" s="1">
        <f>IF(ISTEXT(D11),MAX($C$6:$C10)+1,"")</f>
        <v>8</v>
      </c>
      <c r="D11" s="159" t="s">
        <v>11</v>
      </c>
      <c r="E11" s="185" t="s">
        <v>2528</v>
      </c>
      <c r="F11" s="70" t="s">
        <v>43</v>
      </c>
      <c r="G11" s="76" t="s">
        <v>73</v>
      </c>
      <c r="H11" s="87">
        <f>COUNTIFS(D:D,"=Crucial",F:F,"=Exception")</f>
        <v>0</v>
      </c>
      <c r="I11" s="81">
        <f t="shared" si="0"/>
        <v>1</v>
      </c>
      <c r="J11" s="82">
        <f t="shared" si="1"/>
        <v>0</v>
      </c>
      <c r="K11" s="54">
        <f t="shared" si="2"/>
        <v>0</v>
      </c>
      <c r="L11" s="163"/>
    </row>
    <row r="12" spans="2:12" ht="30" customHeight="1" x14ac:dyDescent="0.3">
      <c r="B12" s="33" t="str">
        <f t="shared" si="3"/>
        <v>IRMS</v>
      </c>
      <c r="C12" s="1">
        <f>IF(ISTEXT(D12),MAX($C$6:$C11)+1,"")</f>
        <v>9</v>
      </c>
      <c r="D12" s="159" t="s">
        <v>11</v>
      </c>
      <c r="E12" s="185" t="s">
        <v>2529</v>
      </c>
      <c r="F12" s="70" t="s">
        <v>43</v>
      </c>
      <c r="G12" s="25" t="s">
        <v>75</v>
      </c>
      <c r="H12" s="23">
        <f>COUNTIFS(D:D,"=Important",F:F,"=Select From Drop Down")</f>
        <v>0</v>
      </c>
      <c r="I12" s="72">
        <f t="shared" si="0"/>
        <v>1</v>
      </c>
      <c r="J12" s="73">
        <f t="shared" si="1"/>
        <v>0</v>
      </c>
      <c r="K12" s="27">
        <f t="shared" si="2"/>
        <v>0</v>
      </c>
      <c r="L12" s="162"/>
    </row>
    <row r="13" spans="2:12" ht="30" customHeight="1" x14ac:dyDescent="0.3">
      <c r="B13" s="33" t="str">
        <f t="shared" si="3"/>
        <v>IRMS</v>
      </c>
      <c r="C13" s="1">
        <f>IF(ISTEXT(D13),MAX($C$6:$C12)+1,"")</f>
        <v>10</v>
      </c>
      <c r="D13" s="159" t="s">
        <v>11</v>
      </c>
      <c r="E13" s="186" t="s">
        <v>2530</v>
      </c>
      <c r="F13" s="70" t="s">
        <v>43</v>
      </c>
      <c r="G13" s="76" t="s">
        <v>77</v>
      </c>
      <c r="H13" s="87">
        <f>COUNTIFS(D:D,"=Important",F:F,"=Function Available")</f>
        <v>0</v>
      </c>
      <c r="I13" s="81">
        <f t="shared" si="0"/>
        <v>1</v>
      </c>
      <c r="J13" s="82">
        <f t="shared" si="1"/>
        <v>0</v>
      </c>
      <c r="K13" s="54">
        <f t="shared" si="2"/>
        <v>0</v>
      </c>
      <c r="L13" s="164"/>
    </row>
    <row r="14" spans="2:12" ht="30" customHeight="1" x14ac:dyDescent="0.3">
      <c r="B14" s="33" t="str">
        <f t="shared" si="3"/>
        <v>IRMS</v>
      </c>
      <c r="C14" s="1">
        <f>IF(ISTEXT(D14),MAX($C$6:$C13)+1,"")</f>
        <v>11</v>
      </c>
      <c r="D14" s="159" t="s">
        <v>11</v>
      </c>
      <c r="E14" s="186" t="s">
        <v>2531</v>
      </c>
      <c r="F14" s="70" t="s">
        <v>43</v>
      </c>
      <c r="G14" s="25" t="s">
        <v>80</v>
      </c>
      <c r="H14" s="23">
        <f>COUNTIFS(D:D,"=Important",F:F,"=Function Not Available")</f>
        <v>0</v>
      </c>
      <c r="I14" s="29">
        <f t="shared" si="0"/>
        <v>1</v>
      </c>
      <c r="J14" s="26">
        <f t="shared" si="1"/>
        <v>0</v>
      </c>
      <c r="K14" s="27">
        <f t="shared" si="2"/>
        <v>0</v>
      </c>
      <c r="L14" s="162"/>
    </row>
    <row r="15" spans="2:12" ht="43.5" customHeight="1" x14ac:dyDescent="0.3">
      <c r="B15" s="33" t="str">
        <f t="shared" si="3"/>
        <v>IRMS</v>
      </c>
      <c r="C15" s="1">
        <f>IF(ISTEXT(D15),MAX($C$6:$C14)+1,"")</f>
        <v>12</v>
      </c>
      <c r="D15" s="159" t="s">
        <v>11</v>
      </c>
      <c r="E15" s="184" t="s">
        <v>2532</v>
      </c>
      <c r="F15" s="70" t="s">
        <v>43</v>
      </c>
      <c r="G15" s="25" t="s">
        <v>82</v>
      </c>
      <c r="H15" s="23">
        <f>COUNTIFS(D:D,"=Important",F:F,"=Exception")</f>
        <v>0</v>
      </c>
      <c r="I15" s="29">
        <f t="shared" si="0"/>
        <v>1</v>
      </c>
      <c r="J15" s="26">
        <f t="shared" si="1"/>
        <v>0</v>
      </c>
      <c r="K15" s="27">
        <f t="shared" si="2"/>
        <v>0</v>
      </c>
      <c r="L15" s="162"/>
    </row>
    <row r="16" spans="2:12" ht="30" customHeight="1" x14ac:dyDescent="0.3">
      <c r="B16" s="33" t="str">
        <f t="shared" si="3"/>
        <v>IRMS</v>
      </c>
      <c r="C16" s="1">
        <f>IF(ISTEXT(D16),MAX($C$6:$C15)+1,"")</f>
        <v>13</v>
      </c>
      <c r="D16" s="159" t="s">
        <v>11</v>
      </c>
      <c r="E16" s="184" t="s">
        <v>2533</v>
      </c>
      <c r="F16" s="70" t="s">
        <v>43</v>
      </c>
      <c r="G16" s="25" t="s">
        <v>84</v>
      </c>
      <c r="H16" s="23">
        <f>COUNTIFS(D:D,"=Minimal",F:F,"=Select From Drop Down")</f>
        <v>19</v>
      </c>
      <c r="I16" s="29">
        <f t="shared" si="0"/>
        <v>1</v>
      </c>
      <c r="J16" s="26">
        <f t="shared" si="1"/>
        <v>0</v>
      </c>
      <c r="K16" s="27">
        <f t="shared" si="2"/>
        <v>0</v>
      </c>
      <c r="L16" s="162"/>
    </row>
    <row r="17" spans="2:12" ht="47.25" customHeight="1" x14ac:dyDescent="0.3">
      <c r="B17" s="33" t="str">
        <f t="shared" si="3"/>
        <v>IRMS</v>
      </c>
      <c r="C17" s="1">
        <f>IF(ISTEXT(D17),MAX($C$6:$C16)+1,"")</f>
        <v>14</v>
      </c>
      <c r="D17" s="159" t="s">
        <v>11</v>
      </c>
      <c r="E17" s="184" t="s">
        <v>2534</v>
      </c>
      <c r="F17" s="70" t="s">
        <v>43</v>
      </c>
      <c r="G17" s="25" t="s">
        <v>86</v>
      </c>
      <c r="H17" s="23">
        <f>COUNTIFS(D:D,"=Minimal",F:F,"=Function Available")</f>
        <v>0</v>
      </c>
      <c r="I17" s="29">
        <f t="shared" si="0"/>
        <v>1</v>
      </c>
      <c r="J17" s="26">
        <f t="shared" si="1"/>
        <v>0</v>
      </c>
      <c r="K17" s="27">
        <f t="shared" si="2"/>
        <v>0</v>
      </c>
      <c r="L17" s="162"/>
    </row>
    <row r="18" spans="2:12" ht="44.25" customHeight="1" x14ac:dyDescent="0.3">
      <c r="B18" s="33" t="str">
        <f t="shared" si="3"/>
        <v>IRMS</v>
      </c>
      <c r="C18" s="1">
        <f>IF(ISTEXT(D18),MAX($C$6:$C17)+1,"")</f>
        <v>15</v>
      </c>
      <c r="D18" s="159" t="s">
        <v>11</v>
      </c>
      <c r="E18" s="187" t="s">
        <v>2535</v>
      </c>
      <c r="F18" s="70" t="s">
        <v>43</v>
      </c>
      <c r="G18" s="25" t="s">
        <v>87</v>
      </c>
      <c r="H18" s="23">
        <f>COUNTIFS(D:D,"=Minimal",F:F,"=Function Not Available")</f>
        <v>0</v>
      </c>
      <c r="I18" s="29">
        <f t="shared" si="0"/>
        <v>1</v>
      </c>
      <c r="J18" s="26">
        <f t="shared" si="1"/>
        <v>0</v>
      </c>
      <c r="K18" s="27">
        <f t="shared" si="2"/>
        <v>0</v>
      </c>
      <c r="L18" s="162"/>
    </row>
    <row r="19" spans="2:12" ht="30" customHeight="1" x14ac:dyDescent="0.3">
      <c r="B19" s="35" t="str">
        <f t="shared" si="3"/>
        <v/>
      </c>
      <c r="C19" s="188" t="str">
        <f>IF(ISTEXT(D19),MAX($C$6:$C18)+1,"")</f>
        <v/>
      </c>
      <c r="D19" s="2"/>
      <c r="E19" s="189" t="s">
        <v>2536</v>
      </c>
      <c r="F19" s="86"/>
      <c r="G19" s="28"/>
      <c r="H19" s="28"/>
      <c r="I19" s="28"/>
      <c r="J19" s="28"/>
      <c r="K19" s="28"/>
      <c r="L19" s="28"/>
    </row>
    <row r="20" spans="2:12" ht="30" customHeight="1" x14ac:dyDescent="0.3">
      <c r="B20" s="33" t="str">
        <f t="shared" si="3"/>
        <v>IRMS</v>
      </c>
      <c r="C20" s="1">
        <f>IF(ISTEXT(D20),MAX($C$6:$C18)+1,"")</f>
        <v>16</v>
      </c>
      <c r="D20" s="159" t="s">
        <v>11</v>
      </c>
      <c r="E20" s="190" t="s">
        <v>2537</v>
      </c>
      <c r="F20" s="70" t="s">
        <v>43</v>
      </c>
      <c r="G20" s="25" t="s">
        <v>88</v>
      </c>
      <c r="H20" s="23">
        <f>COUNTIFS(D:D,"=Minimal",F:F,"=Exception")</f>
        <v>0</v>
      </c>
      <c r="I20" s="29">
        <f>VLOOKUP($D20,SpecData,2,FALSE)</f>
        <v>1</v>
      </c>
      <c r="J20" s="26">
        <f>VLOOKUP($F20,AvailabilityData,2,FALSE)</f>
        <v>0</v>
      </c>
      <c r="K20" s="27">
        <f>I20*J20</f>
        <v>0</v>
      </c>
      <c r="L20" s="162"/>
    </row>
    <row r="21" spans="2:12" ht="30" customHeight="1" x14ac:dyDescent="0.3">
      <c r="B21" s="33" t="str">
        <f t="shared" si="3"/>
        <v>IRMS</v>
      </c>
      <c r="C21" s="1">
        <f>IF(ISTEXT(D21),MAX($C$6:$C20)+1,"")</f>
        <v>17</v>
      </c>
      <c r="D21" s="159" t="s">
        <v>11</v>
      </c>
      <c r="E21" s="51" t="s">
        <v>938</v>
      </c>
      <c r="F21" s="70" t="s">
        <v>43</v>
      </c>
      <c r="G21" s="25"/>
      <c r="H21" s="75"/>
      <c r="I21" s="29">
        <f>VLOOKUP($D21,SpecData,2,FALSE)</f>
        <v>1</v>
      </c>
      <c r="J21" s="26">
        <f>VLOOKUP($F21,AvailabilityData,2,FALSE)</f>
        <v>0</v>
      </c>
      <c r="K21" s="27">
        <f>I21*J21</f>
        <v>0</v>
      </c>
      <c r="L21" s="162"/>
    </row>
    <row r="22" spans="2:12" ht="30" customHeight="1" x14ac:dyDescent="0.3">
      <c r="B22" s="33" t="str">
        <f t="shared" si="3"/>
        <v>IRMS</v>
      </c>
      <c r="C22" s="1">
        <f>IF(ISTEXT(D22),MAX($C$6:$C21)+1,"")</f>
        <v>18</v>
      </c>
      <c r="D22" s="159" t="s">
        <v>11</v>
      </c>
      <c r="E22" s="51" t="s">
        <v>1002</v>
      </c>
      <c r="F22" s="70" t="s">
        <v>43</v>
      </c>
      <c r="G22" s="25"/>
      <c r="H22" s="75"/>
      <c r="I22" s="29">
        <f>VLOOKUP($D22,SpecData,2,FALSE)</f>
        <v>1</v>
      </c>
      <c r="J22" s="26">
        <f>VLOOKUP($F22,AvailabilityData,2,FALSE)</f>
        <v>0</v>
      </c>
      <c r="K22" s="27">
        <f>I22*J22</f>
        <v>0</v>
      </c>
      <c r="L22" s="162"/>
    </row>
    <row r="23" spans="2:12" ht="30" hidden="1" customHeight="1" x14ac:dyDescent="0.3">
      <c r="B23" s="34" t="str">
        <f t="shared" si="3"/>
        <v>IRMS</v>
      </c>
      <c r="C23" s="9">
        <f>IF(ISTEXT(D23),MAX($C$6:$C22)+1,"")</f>
        <v>19</v>
      </c>
      <c r="D23" s="160" t="s">
        <v>11</v>
      </c>
      <c r="E23" s="187" t="s">
        <v>2538</v>
      </c>
      <c r="F23" s="70" t="s">
        <v>43</v>
      </c>
      <c r="G23" s="76"/>
      <c r="H23" s="77"/>
      <c r="I23" s="52">
        <f>VLOOKUP($D23,SpecData,2,FALSE)</f>
        <v>1</v>
      </c>
      <c r="J23" s="53">
        <f>VLOOKUP($F23,AvailabilityData,2,FALSE)</f>
        <v>0</v>
      </c>
      <c r="K23" s="54">
        <f>I23*J23</f>
        <v>0</v>
      </c>
      <c r="L23" s="165"/>
    </row>
    <row r="24" spans="2:12" ht="7.5" customHeight="1" x14ac:dyDescent="0.3"/>
  </sheetData>
  <sheetProtection selectLockedCells="1"/>
  <conditionalFormatting sqref="D4:D18">
    <cfRule type="cellIs" dxfId="8" priority="4" operator="equal">
      <formula>"Important"</formula>
    </cfRule>
    <cfRule type="cellIs" dxfId="7" priority="5" operator="equal">
      <formula>"Crucial"</formula>
    </cfRule>
    <cfRule type="cellIs" dxfId="6" priority="6" operator="equal">
      <formula>"N/A"</formula>
    </cfRule>
  </conditionalFormatting>
  <conditionalFormatting sqref="D20:D23">
    <cfRule type="cellIs" dxfId="5" priority="13" operator="equal">
      <formula>"Important"</formula>
    </cfRule>
    <cfRule type="cellIs" dxfId="4" priority="14" operator="equal">
      <formula>"Crucial"</formula>
    </cfRule>
    <cfRule type="cellIs" dxfId="3" priority="15" operator="equal">
      <formula>"N/A"</formula>
    </cfRule>
  </conditionalFormatting>
  <conditionalFormatting sqref="F4:F23">
    <cfRule type="cellIs" dxfId="2" priority="1" operator="equal">
      <formula>"Function Not Available"</formula>
    </cfRule>
    <cfRule type="cellIs" dxfId="1" priority="2" operator="equal">
      <formula>"Function Available"</formula>
    </cfRule>
    <cfRule type="cellIs" dxfId="0" priority="3" operator="equal">
      <formula>"Exception"</formula>
    </cfRule>
  </conditionalFormatting>
  <dataValidations count="4">
    <dataValidation type="list" allowBlank="1" showInputMessage="1" showErrorMessage="1" errorTitle="Invalid specification type" error="Please enter a Specification type from the drop-down list." sqref="F6:F18 F20:F23" xr:uid="{B7DCD410-1A04-453B-9343-F6787CDB428F}">
      <formula1>AvailabilityType</formula1>
    </dataValidation>
    <dataValidation type="list" allowBlank="1" showInputMessage="1" showErrorMessage="1" errorTitle="Invalid specification type" error="Please enter a Specification type from the drop-down list." sqref="D20:D23 D6:D13 D15:D18" xr:uid="{72AD8708-363D-47A1-AB80-ABAF943B19B0}">
      <formula1>SpecType</formula1>
    </dataValidation>
    <dataValidation type="list" allowBlank="1" showInputMessage="1" showErrorMessage="1" sqref="D4:D5 D14" xr:uid="{5D8F3491-55E9-48CC-8532-206D5817F51F}">
      <formula1>SpecType</formula1>
    </dataValidation>
    <dataValidation type="list" allowBlank="1" showInputMessage="1" showErrorMessage="1" sqref="F4:F5" xr:uid="{4809F99B-5D4C-4A48-825A-67B1DB8DC4FD}">
      <formula1>AvailabilityType</formula1>
    </dataValidation>
  </dataValidations>
  <pageMargins left="0.7" right="0.7" top="0.75" bottom="0.75" header="0.3" footer="0.3"/>
  <pageSetup scale="50" fitToHeight="0" orientation="portrait" r:id="rId1"/>
  <headerFooter>
    <oddHeader>&amp;CLos Alamos, NM
&amp;F&amp;R&amp;A</oddHeader>
    <oddFooter>&amp;LTSSI Consulting LLC, June 2015&amp;CPage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sheetPr>
  <dimension ref="A1:M24"/>
  <sheetViews>
    <sheetView showGridLines="0" zoomScale="80" zoomScaleNormal="80" zoomScalePageLayoutView="70" workbookViewId="0">
      <selection activeCell="F18" sqref="F18"/>
    </sheetView>
  </sheetViews>
  <sheetFormatPr defaultColWidth="0" defaultRowHeight="14.4" zeroHeight="1" x14ac:dyDescent="0.3"/>
  <cols>
    <col min="1" max="1" width="0.44140625" customWidth="1"/>
    <col min="2" max="2" width="11.77734375" customWidth="1"/>
    <col min="3" max="3" width="11.44140625" customWidth="1"/>
    <col min="4" max="4" width="23.21875" style="158" customWidth="1"/>
    <col min="5" max="5" width="65.77734375" customWidth="1"/>
    <col min="6" max="6" width="28.77734375" customWidth="1"/>
    <col min="7" max="7" width="15.44140625" style="31" hidden="1" customWidth="1"/>
    <col min="8" max="11" width="12.77734375" hidden="1" customWidth="1"/>
    <col min="12" max="12" width="49.44140625" style="158" customWidth="1"/>
    <col min="13" max="13" width="2" customWidth="1"/>
    <col min="14" max="16384" width="9.21875" hidden="1"/>
  </cols>
  <sheetData>
    <row r="1" spans="2:12" ht="1.95" customHeight="1" x14ac:dyDescent="0.3"/>
    <row r="2" spans="2:12" s="24" customFormat="1" ht="129" customHeight="1" thickBot="1" x14ac:dyDescent="0.3">
      <c r="B2" s="147" t="s">
        <v>44</v>
      </c>
      <c r="C2" s="148" t="s">
        <v>45</v>
      </c>
      <c r="D2" s="148" t="s">
        <v>46</v>
      </c>
      <c r="E2" s="148" t="s">
        <v>213</v>
      </c>
      <c r="F2" s="148" t="s">
        <v>42</v>
      </c>
      <c r="G2" s="149" t="s">
        <v>48</v>
      </c>
      <c r="H2" s="149" t="s">
        <v>49</v>
      </c>
      <c r="I2" s="150" t="s">
        <v>50</v>
      </c>
      <c r="J2" s="150" t="s">
        <v>51</v>
      </c>
      <c r="K2" s="151" t="s">
        <v>14</v>
      </c>
      <c r="L2" s="152" t="s">
        <v>52</v>
      </c>
    </row>
    <row r="3" spans="2:12" ht="16.2" thickBot="1" x14ac:dyDescent="0.35">
      <c r="B3" s="7" t="s">
        <v>214</v>
      </c>
      <c r="C3" s="7"/>
      <c r="D3" s="7"/>
      <c r="E3" s="7"/>
      <c r="F3" s="7"/>
      <c r="G3" s="30" t="s">
        <v>54</v>
      </c>
      <c r="H3" s="6">
        <f>COUNTA(D4:D301)</f>
        <v>19</v>
      </c>
      <c r="I3" s="19"/>
      <c r="J3" s="20" t="s">
        <v>55</v>
      </c>
      <c r="K3" s="21">
        <f>SUM(K4:K301)</f>
        <v>0</v>
      </c>
      <c r="L3" s="7"/>
    </row>
    <row r="4" spans="2:12" ht="30" customHeight="1" x14ac:dyDescent="0.3">
      <c r="B4" s="33" t="s">
        <v>215</v>
      </c>
      <c r="C4" s="1">
        <v>1</v>
      </c>
      <c r="D4" s="159" t="s">
        <v>11</v>
      </c>
      <c r="E4" s="55" t="s">
        <v>216</v>
      </c>
      <c r="F4" s="70" t="s">
        <v>43</v>
      </c>
      <c r="G4" s="25" t="s">
        <v>58</v>
      </c>
      <c r="H4" s="71">
        <f>COUNTIF(F4:F301,"Select from Drop Down")</f>
        <v>19</v>
      </c>
      <c r="I4" s="72">
        <f>VLOOKUP($D4,SpecData,2,FALSE)</f>
        <v>1</v>
      </c>
      <c r="J4" s="73">
        <f>VLOOKUP($F4,AvailabilityData,2,FALSE)</f>
        <v>0</v>
      </c>
      <c r="K4" s="74">
        <f>I4*J4</f>
        <v>0</v>
      </c>
      <c r="L4" s="162"/>
    </row>
    <row r="5" spans="2:12" s="46" customFormat="1" ht="30" customHeight="1" x14ac:dyDescent="0.3">
      <c r="B5" s="35"/>
      <c r="C5" s="35" t="str">
        <f>IF(ISTEXT(D5),MAX($C4:$C$8)+1,"")</f>
        <v/>
      </c>
      <c r="D5" s="2"/>
      <c r="E5" s="38" t="s">
        <v>217</v>
      </c>
      <c r="F5" s="86"/>
      <c r="G5" s="28"/>
      <c r="H5" s="28"/>
      <c r="I5" s="28"/>
      <c r="J5" s="28"/>
      <c r="K5" s="28"/>
      <c r="L5" s="28"/>
    </row>
    <row r="6" spans="2:12" ht="30" customHeight="1" x14ac:dyDescent="0.3">
      <c r="B6" s="33" t="str">
        <f t="shared" ref="B6:B12" si="0">IF(C6="","",$B$4)</f>
        <v>LActT</v>
      </c>
      <c r="C6" s="1">
        <f>IF(ISTEXT(D6),MAX($C$4:$C4)+1,"")</f>
        <v>2</v>
      </c>
      <c r="D6" s="159" t="s">
        <v>11</v>
      </c>
      <c r="E6" s="41" t="s">
        <v>218</v>
      </c>
      <c r="F6" s="83" t="s">
        <v>43</v>
      </c>
      <c r="G6" s="25" t="s">
        <v>60</v>
      </c>
      <c r="H6" s="71">
        <f>COUNTIF(F4:F301,"Function Available")</f>
        <v>0</v>
      </c>
      <c r="I6" s="72">
        <f>VLOOKUP($D6,SpecData,2,FALSE)</f>
        <v>1</v>
      </c>
      <c r="J6" s="73">
        <f>VLOOKUP($F6,AvailabilityData,2,FALSE)</f>
        <v>0</v>
      </c>
      <c r="K6" s="74">
        <f t="shared" ref="K6:K23" si="1">I6*J6</f>
        <v>0</v>
      </c>
      <c r="L6" s="162"/>
    </row>
    <row r="7" spans="2:12" ht="30" customHeight="1" x14ac:dyDescent="0.3">
      <c r="B7" s="33" t="str">
        <f t="shared" si="0"/>
        <v>LActT</v>
      </c>
      <c r="C7" s="1">
        <f>IF(ISTEXT(D7),MAX($C$4:$C6)+1,"")</f>
        <v>3</v>
      </c>
      <c r="D7" s="159" t="s">
        <v>11</v>
      </c>
      <c r="E7" s="39" t="s">
        <v>219</v>
      </c>
      <c r="F7" s="91" t="s">
        <v>43</v>
      </c>
      <c r="G7" s="25" t="s">
        <v>63</v>
      </c>
      <c r="H7" s="75">
        <f>COUNTIF(F4:F301,"Function Not Available")</f>
        <v>0</v>
      </c>
      <c r="I7" s="72">
        <f t="shared" ref="I7:I23" si="2">VLOOKUP($D7,SpecData,2,FALSE)</f>
        <v>1</v>
      </c>
      <c r="J7" s="73">
        <f t="shared" ref="J7:J23" si="3">VLOOKUP($F7,AvailabilityData,2,FALSE)</f>
        <v>0</v>
      </c>
      <c r="K7" s="74">
        <f t="shared" si="1"/>
        <v>0</v>
      </c>
      <c r="L7" s="162"/>
    </row>
    <row r="8" spans="2:12" ht="30" customHeight="1" x14ac:dyDescent="0.3">
      <c r="B8" s="33" t="str">
        <f t="shared" si="0"/>
        <v>LActT</v>
      </c>
      <c r="C8" s="1">
        <f>IF(ISTEXT(D8),MAX($C$4:$C7)+1,"")</f>
        <v>4</v>
      </c>
      <c r="D8" s="159" t="s">
        <v>11</v>
      </c>
      <c r="E8" s="39" t="s">
        <v>220</v>
      </c>
      <c r="F8" s="83" t="s">
        <v>43</v>
      </c>
      <c r="G8" s="25" t="s">
        <v>65</v>
      </c>
      <c r="H8" s="75">
        <f>COUNTIF(F4:F301,"Exception")</f>
        <v>0</v>
      </c>
      <c r="I8" s="72">
        <f t="shared" si="2"/>
        <v>1</v>
      </c>
      <c r="J8" s="73">
        <f t="shared" si="3"/>
        <v>0</v>
      </c>
      <c r="K8" s="74">
        <f t="shared" si="1"/>
        <v>0</v>
      </c>
      <c r="L8" s="162"/>
    </row>
    <row r="9" spans="2:12" ht="30" customHeight="1" x14ac:dyDescent="0.3">
      <c r="B9" s="33" t="str">
        <f t="shared" si="0"/>
        <v>LActT</v>
      </c>
      <c r="C9" s="1">
        <f>IF(ISTEXT(D9),MAX($C$4:$C8)+1,"")</f>
        <v>5</v>
      </c>
      <c r="D9" s="159" t="s">
        <v>11</v>
      </c>
      <c r="E9" s="39" t="s">
        <v>221</v>
      </c>
      <c r="F9" s="83" t="s">
        <v>43</v>
      </c>
      <c r="G9" s="25" t="s">
        <v>67</v>
      </c>
      <c r="H9" s="23">
        <f>COUNTIFS(D:D,"=Crucial",F:F,"=Select From Drop Down")</f>
        <v>0</v>
      </c>
      <c r="I9" s="72">
        <f t="shared" si="2"/>
        <v>1</v>
      </c>
      <c r="J9" s="73">
        <f t="shared" si="3"/>
        <v>0</v>
      </c>
      <c r="K9" s="74">
        <f t="shared" si="1"/>
        <v>0</v>
      </c>
      <c r="L9" s="162"/>
    </row>
    <row r="10" spans="2:12" ht="30" customHeight="1" x14ac:dyDescent="0.3">
      <c r="B10" s="33" t="str">
        <f t="shared" si="0"/>
        <v>LActT</v>
      </c>
      <c r="C10" s="1">
        <f>IF(ISTEXT(D10),MAX($C$4:$C9)+1,"")</f>
        <v>6</v>
      </c>
      <c r="D10" s="159" t="s">
        <v>11</v>
      </c>
      <c r="E10" s="39" t="s">
        <v>222</v>
      </c>
      <c r="F10" s="83" t="s">
        <v>43</v>
      </c>
      <c r="G10" s="25" t="s">
        <v>69</v>
      </c>
      <c r="H10" s="23">
        <f>COUNTIFS(D:D,"=Crucial",F:F,"=Function Available")</f>
        <v>0</v>
      </c>
      <c r="I10" s="72">
        <f t="shared" si="2"/>
        <v>1</v>
      </c>
      <c r="J10" s="73">
        <f t="shared" si="3"/>
        <v>0</v>
      </c>
      <c r="K10" s="74">
        <f t="shared" si="1"/>
        <v>0</v>
      </c>
      <c r="L10" s="162"/>
    </row>
    <row r="11" spans="2:12" ht="30" customHeight="1" x14ac:dyDescent="0.3">
      <c r="B11" s="33" t="str">
        <f t="shared" si="0"/>
        <v>LActT</v>
      </c>
      <c r="C11" s="1">
        <f>IF(ISTEXT(D11),MAX($C$4:$C10)+1,"")</f>
        <v>7</v>
      </c>
      <c r="D11" s="159" t="s">
        <v>11</v>
      </c>
      <c r="E11" s="39" t="s">
        <v>223</v>
      </c>
      <c r="F11" s="83" t="s">
        <v>43</v>
      </c>
      <c r="G11" s="25" t="s">
        <v>71</v>
      </c>
      <c r="H11" s="23">
        <f>COUNTIFS(D:D,"=Crucial",F:F,"=Function Not Available")</f>
        <v>0</v>
      </c>
      <c r="I11" s="72">
        <f t="shared" si="2"/>
        <v>1</v>
      </c>
      <c r="J11" s="73">
        <f t="shared" si="3"/>
        <v>0</v>
      </c>
      <c r="K11" s="74">
        <f t="shared" si="1"/>
        <v>0</v>
      </c>
      <c r="L11" s="162"/>
    </row>
    <row r="12" spans="2:12" ht="30" customHeight="1" x14ac:dyDescent="0.3">
      <c r="B12" s="33" t="str">
        <f t="shared" si="0"/>
        <v>LActT</v>
      </c>
      <c r="C12" s="1">
        <f>IF(ISTEXT(D12),MAX($C$4:$C11)+1,"")</f>
        <v>8</v>
      </c>
      <c r="D12" s="159" t="s">
        <v>11</v>
      </c>
      <c r="E12" s="39" t="s">
        <v>224</v>
      </c>
      <c r="F12" s="83" t="s">
        <v>43</v>
      </c>
      <c r="G12" s="25" t="s">
        <v>73</v>
      </c>
      <c r="H12" s="23">
        <f>COUNTIFS(D:D,"=Crucial",F:F,"=Exception")</f>
        <v>0</v>
      </c>
      <c r="I12" s="72">
        <f t="shared" si="2"/>
        <v>1</v>
      </c>
      <c r="J12" s="73">
        <f t="shared" si="3"/>
        <v>0</v>
      </c>
      <c r="K12" s="74">
        <f t="shared" si="1"/>
        <v>0</v>
      </c>
      <c r="L12" s="162"/>
    </row>
    <row r="13" spans="2:12" ht="30" customHeight="1" x14ac:dyDescent="0.3">
      <c r="B13" s="33" t="str">
        <f t="shared" ref="B13:B20" si="4">IF(C13="","",$B$4)</f>
        <v>LActT</v>
      </c>
      <c r="C13" s="1">
        <f>IF(ISTEXT(D13),MAX($C$4:$C12)+1,"")</f>
        <v>9</v>
      </c>
      <c r="D13" s="159" t="s">
        <v>11</v>
      </c>
      <c r="E13" s="39" t="s">
        <v>225</v>
      </c>
      <c r="F13" s="83" t="s">
        <v>43</v>
      </c>
      <c r="G13" s="30" t="s">
        <v>75</v>
      </c>
      <c r="H13" s="84">
        <f>COUNTIFS(D:D,"=Important",F:F,"=Select From Drop Down")</f>
        <v>0</v>
      </c>
      <c r="I13" s="72">
        <f t="shared" si="2"/>
        <v>1</v>
      </c>
      <c r="J13" s="73">
        <f t="shared" si="3"/>
        <v>0</v>
      </c>
      <c r="K13" s="74">
        <f t="shared" si="1"/>
        <v>0</v>
      </c>
      <c r="L13" s="162"/>
    </row>
    <row r="14" spans="2:12" ht="30" customHeight="1" x14ac:dyDescent="0.3">
      <c r="B14" s="33" t="str">
        <f t="shared" si="4"/>
        <v>LActT</v>
      </c>
      <c r="C14" s="1">
        <f>IF(ISTEXT(D14),MAX($C$4:$C13)+1,"")</f>
        <v>10</v>
      </c>
      <c r="D14" s="159" t="s">
        <v>11</v>
      </c>
      <c r="E14" s="39" t="s">
        <v>226</v>
      </c>
      <c r="F14" s="83" t="s">
        <v>43</v>
      </c>
      <c r="G14" s="30" t="s">
        <v>77</v>
      </c>
      <c r="H14" s="84">
        <f>COUNTIFS(D:D,"=Important",F:F,"=Function Available")</f>
        <v>0</v>
      </c>
      <c r="I14" s="72">
        <f t="shared" si="2"/>
        <v>1</v>
      </c>
      <c r="J14" s="73">
        <f t="shared" si="3"/>
        <v>0</v>
      </c>
      <c r="K14" s="74">
        <f t="shared" si="1"/>
        <v>0</v>
      </c>
      <c r="L14" s="162"/>
    </row>
    <row r="15" spans="2:12" ht="30" customHeight="1" x14ac:dyDescent="0.3">
      <c r="B15" s="33" t="str">
        <f t="shared" si="4"/>
        <v>LActT</v>
      </c>
      <c r="C15" s="1">
        <f>IF(ISTEXT(D15),MAX($C$4:$C14)+1,"")</f>
        <v>11</v>
      </c>
      <c r="D15" s="159" t="s">
        <v>11</v>
      </c>
      <c r="E15" s="39" t="s">
        <v>227</v>
      </c>
      <c r="F15" s="83" t="s">
        <v>43</v>
      </c>
      <c r="G15" s="25" t="s">
        <v>80</v>
      </c>
      <c r="H15" s="85">
        <f>COUNTIFS(D:D,"=Important",F:F,"=Function Not Available")</f>
        <v>0</v>
      </c>
      <c r="I15" s="72">
        <f t="shared" si="2"/>
        <v>1</v>
      </c>
      <c r="J15" s="73">
        <f t="shared" si="3"/>
        <v>0</v>
      </c>
      <c r="K15" s="74">
        <f t="shared" si="1"/>
        <v>0</v>
      </c>
      <c r="L15" s="162"/>
    </row>
    <row r="16" spans="2:12" ht="30" customHeight="1" x14ac:dyDescent="0.3">
      <c r="B16" s="33" t="str">
        <f t="shared" si="4"/>
        <v>LActT</v>
      </c>
      <c r="C16" s="1">
        <f>IF(ISTEXT(D16),MAX($C$4:$C15)+1,"")</f>
        <v>12</v>
      </c>
      <c r="D16" s="159" t="s">
        <v>11</v>
      </c>
      <c r="E16" s="39" t="s">
        <v>228</v>
      </c>
      <c r="F16" s="83" t="s">
        <v>43</v>
      </c>
      <c r="G16" s="25" t="s">
        <v>82</v>
      </c>
      <c r="H16" s="85">
        <f>COUNTIFS(D:D,"=Important",F:F,"=Exception")</f>
        <v>0</v>
      </c>
      <c r="I16" s="72">
        <f t="shared" si="2"/>
        <v>1</v>
      </c>
      <c r="J16" s="73">
        <f t="shared" si="3"/>
        <v>0</v>
      </c>
      <c r="K16" s="74">
        <f t="shared" si="1"/>
        <v>0</v>
      </c>
      <c r="L16" s="162"/>
    </row>
    <row r="17" spans="2:12" ht="30" customHeight="1" x14ac:dyDescent="0.3">
      <c r="B17" s="33" t="str">
        <f t="shared" si="4"/>
        <v>LActT</v>
      </c>
      <c r="C17" s="1">
        <f>IF(ISTEXT(D17),MAX($C$4:$C16)+1,"")</f>
        <v>13</v>
      </c>
      <c r="D17" s="159" t="s">
        <v>11</v>
      </c>
      <c r="E17" s="39" t="s">
        <v>229</v>
      </c>
      <c r="F17" s="83" t="s">
        <v>43</v>
      </c>
      <c r="G17" s="25" t="s">
        <v>84</v>
      </c>
      <c r="H17" s="85">
        <f>COUNTIFS(D:D,"=Minimal",F:F,"=Select From Drop Down")</f>
        <v>19</v>
      </c>
      <c r="I17" s="72">
        <f t="shared" si="2"/>
        <v>1</v>
      </c>
      <c r="J17" s="73">
        <f t="shared" si="3"/>
        <v>0</v>
      </c>
      <c r="K17" s="74">
        <f t="shared" si="1"/>
        <v>0</v>
      </c>
      <c r="L17" s="162"/>
    </row>
    <row r="18" spans="2:12" ht="30" customHeight="1" x14ac:dyDescent="0.3">
      <c r="B18" s="33" t="str">
        <f t="shared" si="4"/>
        <v>LActT</v>
      </c>
      <c r="C18" s="1">
        <f>IF(ISTEXT(D18),MAX($C$4:$C17)+1,"")</f>
        <v>14</v>
      </c>
      <c r="D18" s="159" t="s">
        <v>11</v>
      </c>
      <c r="E18" s="39" t="s">
        <v>230</v>
      </c>
      <c r="F18" s="83" t="s">
        <v>43</v>
      </c>
      <c r="G18" s="25" t="s">
        <v>86</v>
      </c>
      <c r="H18" s="85">
        <f>COUNTIFS(D:D,"=Minimal",F:F,"=Function Available")</f>
        <v>0</v>
      </c>
      <c r="I18" s="72">
        <f t="shared" si="2"/>
        <v>1</v>
      </c>
      <c r="J18" s="73">
        <f t="shared" si="3"/>
        <v>0</v>
      </c>
      <c r="K18" s="74">
        <f t="shared" si="1"/>
        <v>0</v>
      </c>
      <c r="L18" s="162"/>
    </row>
    <row r="19" spans="2:12" ht="30" customHeight="1" x14ac:dyDescent="0.3">
      <c r="B19" s="33" t="str">
        <f t="shared" si="4"/>
        <v>LActT</v>
      </c>
      <c r="C19" s="1">
        <f>IF(ISTEXT(D19),MAX($C$4:$C18)+1,"")</f>
        <v>15</v>
      </c>
      <c r="D19" s="159" t="s">
        <v>11</v>
      </c>
      <c r="E19" s="39" t="s">
        <v>231</v>
      </c>
      <c r="F19" s="83" t="s">
        <v>43</v>
      </c>
      <c r="G19" s="25" t="s">
        <v>87</v>
      </c>
      <c r="H19" s="85">
        <f>COUNTIFS(D:D,"=Minimal",F:F,"=Function Not Available")</f>
        <v>0</v>
      </c>
      <c r="I19" s="72">
        <f t="shared" si="2"/>
        <v>1</v>
      </c>
      <c r="J19" s="73">
        <f t="shared" si="3"/>
        <v>0</v>
      </c>
      <c r="K19" s="74">
        <f t="shared" si="1"/>
        <v>0</v>
      </c>
      <c r="L19" s="162"/>
    </row>
    <row r="20" spans="2:12" ht="30" customHeight="1" x14ac:dyDescent="0.3">
      <c r="B20" s="33" t="str">
        <f t="shared" si="4"/>
        <v>LActT</v>
      </c>
      <c r="C20" s="1">
        <f>IF(ISTEXT(D20),MAX($C$4:$C19)+1,"")</f>
        <v>16</v>
      </c>
      <c r="D20" s="159" t="s">
        <v>11</v>
      </c>
      <c r="E20" s="39" t="s">
        <v>232</v>
      </c>
      <c r="F20" s="83" t="s">
        <v>43</v>
      </c>
      <c r="G20" s="25" t="s">
        <v>88</v>
      </c>
      <c r="H20" s="85">
        <f>COUNTIFS(D:D,"=Minimal",F:F,"=Exception")</f>
        <v>0</v>
      </c>
      <c r="I20" s="81">
        <f t="shared" si="2"/>
        <v>1</v>
      </c>
      <c r="J20" s="82">
        <f t="shared" si="3"/>
        <v>0</v>
      </c>
      <c r="K20" s="74">
        <f t="shared" si="1"/>
        <v>0</v>
      </c>
      <c r="L20" s="162"/>
    </row>
    <row r="21" spans="2:12" ht="30" customHeight="1" x14ac:dyDescent="0.3">
      <c r="B21" s="33" t="str">
        <f>IF(C21="","",$B$4)</f>
        <v>LActT</v>
      </c>
      <c r="C21" s="1">
        <f>IF(ISTEXT(D21),MAX($C$4:$C20)+1,"")</f>
        <v>17</v>
      </c>
      <c r="D21" s="159" t="s">
        <v>11</v>
      </c>
      <c r="E21" s="39" t="s">
        <v>233</v>
      </c>
      <c r="F21" s="83" t="s">
        <v>43</v>
      </c>
      <c r="G21" s="25"/>
      <c r="H21" s="85"/>
      <c r="I21" s="81">
        <f t="shared" si="2"/>
        <v>1</v>
      </c>
      <c r="J21" s="82">
        <f t="shared" si="3"/>
        <v>0</v>
      </c>
      <c r="K21" s="74">
        <f t="shared" si="1"/>
        <v>0</v>
      </c>
      <c r="L21" s="162"/>
    </row>
    <row r="22" spans="2:12" ht="30" customHeight="1" x14ac:dyDescent="0.3">
      <c r="B22" s="33" t="str">
        <f>IF(C22="","",$B$4)</f>
        <v>LActT</v>
      </c>
      <c r="C22" s="1">
        <f>IF(ISTEXT(D22),MAX($C$4:$C21)+1,"")</f>
        <v>18</v>
      </c>
      <c r="D22" s="159" t="s">
        <v>11</v>
      </c>
      <c r="E22" s="40" t="s">
        <v>234</v>
      </c>
      <c r="F22" s="83" t="s">
        <v>43</v>
      </c>
      <c r="G22" s="25"/>
      <c r="H22" s="85"/>
      <c r="I22" s="81">
        <f t="shared" si="2"/>
        <v>1</v>
      </c>
      <c r="J22" s="82">
        <f t="shared" si="3"/>
        <v>0</v>
      </c>
      <c r="K22" s="74">
        <f t="shared" si="1"/>
        <v>0</v>
      </c>
      <c r="L22" s="162"/>
    </row>
    <row r="23" spans="2:12" ht="30" customHeight="1" x14ac:dyDescent="0.3">
      <c r="B23" s="33" t="str">
        <f>IF(C23="","",$B$4)</f>
        <v>LActT</v>
      </c>
      <c r="C23" s="1">
        <f>IF(ISTEXT(D23),MAX($C$4:$C22)+1,"")</f>
        <v>19</v>
      </c>
      <c r="D23" s="159" t="s">
        <v>11</v>
      </c>
      <c r="E23" s="40" t="s">
        <v>235</v>
      </c>
      <c r="F23" s="83" t="s">
        <v>43</v>
      </c>
      <c r="G23" s="25"/>
      <c r="H23" s="85"/>
      <c r="I23" s="81">
        <f t="shared" si="2"/>
        <v>1</v>
      </c>
      <c r="J23" s="82">
        <f t="shared" si="3"/>
        <v>0</v>
      </c>
      <c r="K23" s="74">
        <f t="shared" si="1"/>
        <v>0</v>
      </c>
      <c r="L23" s="162"/>
    </row>
    <row r="24" spans="2:12" ht="9" customHeight="1" x14ac:dyDescent="0.3"/>
  </sheetData>
  <sheetProtection password="CC1B" sheet="1" objects="1" scenarios="1" selectLockedCells="1"/>
  <conditionalFormatting sqref="D4">
    <cfRule type="cellIs" dxfId="416" priority="61" operator="equal">
      <formula>"Important"</formula>
    </cfRule>
    <cfRule type="cellIs" dxfId="415" priority="62" operator="equal">
      <formula>"Crucial"</formula>
    </cfRule>
    <cfRule type="cellIs" dxfId="414" priority="63" operator="equal">
      <formula>"N/A"</formula>
    </cfRule>
  </conditionalFormatting>
  <conditionalFormatting sqref="D6:D23">
    <cfRule type="cellIs" dxfId="413" priority="40" operator="equal">
      <formula>"Important"</formula>
    </cfRule>
    <cfRule type="cellIs" dxfId="412" priority="41" operator="equal">
      <formula>"Crucial"</formula>
    </cfRule>
    <cfRule type="cellIs" dxfId="411" priority="42" operator="equal">
      <formula>"N/A"</formula>
    </cfRule>
  </conditionalFormatting>
  <conditionalFormatting sqref="F4:F23">
    <cfRule type="cellIs" dxfId="410" priority="1" operator="equal">
      <formula>"Function Not Available"</formula>
    </cfRule>
    <cfRule type="cellIs" dxfId="409" priority="2" operator="equal">
      <formula>"Function Available"</formula>
    </cfRule>
    <cfRule type="cellIs" dxfId="408" priority="3" operator="equal">
      <formula>"Exception"</formula>
    </cfRule>
  </conditionalFormatting>
  <dataValidations count="3">
    <dataValidation type="list" allowBlank="1" showInputMessage="1" showErrorMessage="1" errorTitle="Invalid specification type" error="Please enter a Specification type from the drop-down list." sqref="F7:F23" xr:uid="{00000000-0002-0000-0400-000000000000}">
      <formula1>AvailabilityType</formula1>
    </dataValidation>
    <dataValidation type="list" allowBlank="1" showInputMessage="1" showErrorMessage="1" sqref="D4 D6:D23" xr:uid="{00000000-0002-0000-0400-000001000000}">
      <formula1>SpecType</formula1>
    </dataValidation>
    <dataValidation type="list" allowBlank="1" showInputMessage="1" showErrorMessage="1" sqref="F4 F6" xr:uid="{00000000-0002-0000-0400-000002000000}">
      <formula1>AvailabilityType</formula1>
    </dataValidation>
  </dataValidations>
  <pageMargins left="0.7" right="0.7" top="0.75" bottom="0.75" header="0.3" footer="0.3"/>
  <pageSetup scale="49" fitToHeight="0" orientation="portrait" r:id="rId1"/>
  <headerFooter>
    <oddHeader xml:space="preserve">&amp;CLos Alamos, NM
&amp;F&amp;R&amp;A
</oddHeader>
    <oddFooter>&amp;LTSSI Consulting LLC, October 2016&amp;CPage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CC00"/>
  </sheetPr>
  <dimension ref="B1:L20"/>
  <sheetViews>
    <sheetView showGridLines="0" zoomScale="80" zoomScaleNormal="80" zoomScalePageLayoutView="70" workbookViewId="0">
      <selection activeCell="F18" sqref="F18"/>
    </sheetView>
  </sheetViews>
  <sheetFormatPr defaultColWidth="0" defaultRowHeight="14.4" zeroHeight="1" x14ac:dyDescent="0.3"/>
  <cols>
    <col min="1" max="1" width="1.21875" customWidth="1"/>
    <col min="2" max="2" width="11.77734375" customWidth="1"/>
    <col min="3" max="3" width="11.44140625" customWidth="1"/>
    <col min="4" max="4" width="23.21875" style="158" customWidth="1"/>
    <col min="5" max="5" width="65.77734375" customWidth="1"/>
    <col min="6" max="6" width="28.77734375" customWidth="1"/>
    <col min="7" max="7" width="15.44140625" style="31" hidden="1" customWidth="1"/>
    <col min="8" max="11" width="12.77734375" hidden="1" customWidth="1"/>
    <col min="12" max="12" width="49.44140625" style="158" customWidth="1"/>
    <col min="13" max="13" width="2" customWidth="1"/>
  </cols>
  <sheetData>
    <row r="1" spans="2:12" ht="5.7" customHeight="1" thickBot="1" x14ac:dyDescent="0.35"/>
    <row r="2" spans="2:12" s="24" customFormat="1" ht="129" customHeight="1" thickBot="1" x14ac:dyDescent="0.3">
      <c r="B2" s="153" t="s">
        <v>44</v>
      </c>
      <c r="C2" s="153" t="s">
        <v>45</v>
      </c>
      <c r="D2" s="153" t="s">
        <v>46</v>
      </c>
      <c r="E2" s="153" t="s">
        <v>236</v>
      </c>
      <c r="F2" s="153" t="s">
        <v>42</v>
      </c>
      <c r="G2" s="154" t="s">
        <v>48</v>
      </c>
      <c r="H2" s="154" t="s">
        <v>49</v>
      </c>
      <c r="I2" s="155" t="s">
        <v>50</v>
      </c>
      <c r="J2" s="155" t="s">
        <v>51</v>
      </c>
      <c r="K2" s="156" t="s">
        <v>14</v>
      </c>
      <c r="L2" s="157" t="s">
        <v>52</v>
      </c>
    </row>
    <row r="3" spans="2:12" ht="16.2" thickBot="1" x14ac:dyDescent="0.35">
      <c r="B3" s="127" t="s">
        <v>237</v>
      </c>
      <c r="C3" s="7"/>
      <c r="D3" s="7"/>
      <c r="E3" s="7"/>
      <c r="F3" s="7"/>
      <c r="G3" s="30" t="s">
        <v>54</v>
      </c>
      <c r="H3" s="6">
        <f>COUNTA(D4:D19)</f>
        <v>15</v>
      </c>
      <c r="I3" s="19"/>
      <c r="J3" s="20" t="s">
        <v>55</v>
      </c>
      <c r="K3" s="21">
        <f>SUM(K4:K19)</f>
        <v>0</v>
      </c>
      <c r="L3" s="128"/>
    </row>
    <row r="4" spans="2:12" ht="30" customHeight="1" x14ac:dyDescent="0.3">
      <c r="B4" s="129" t="s">
        <v>238</v>
      </c>
      <c r="C4" s="1">
        <v>1</v>
      </c>
      <c r="D4" s="159" t="s">
        <v>11</v>
      </c>
      <c r="E4" s="40" t="s">
        <v>239</v>
      </c>
      <c r="F4" s="70" t="s">
        <v>43</v>
      </c>
      <c r="G4" s="25" t="s">
        <v>58</v>
      </c>
      <c r="H4" s="71">
        <f>COUNTIF(F4:F19,"Select from Drop Down")</f>
        <v>15</v>
      </c>
      <c r="I4" s="72">
        <f>VLOOKUP($D4,SpecData,2,FALSE)</f>
        <v>1</v>
      </c>
      <c r="J4" s="73">
        <f>VLOOKUP($F4,AvailabilityData,2,FALSE)</f>
        <v>0</v>
      </c>
      <c r="K4" s="74">
        <f>I4*J4</f>
        <v>0</v>
      </c>
      <c r="L4" s="169"/>
    </row>
    <row r="5" spans="2:12" ht="30" customHeight="1" x14ac:dyDescent="0.3">
      <c r="B5" s="129" t="str">
        <f>IF(C5="","",$B$4)</f>
        <v>LAlm</v>
      </c>
      <c r="C5" s="1">
        <v>2</v>
      </c>
      <c r="D5" s="159" t="s">
        <v>11</v>
      </c>
      <c r="E5" s="40" t="s">
        <v>240</v>
      </c>
      <c r="F5" s="70" t="s">
        <v>43</v>
      </c>
      <c r="G5" s="25" t="s">
        <v>60</v>
      </c>
      <c r="H5" s="71">
        <f>COUNTIF(F4:F19,"Function Available")</f>
        <v>0</v>
      </c>
      <c r="I5" s="72">
        <f>VLOOKUP($D5,SpecData,2,FALSE)</f>
        <v>1</v>
      </c>
      <c r="J5" s="73">
        <f>VLOOKUP($F5,AvailabilityData,2,FALSE)</f>
        <v>0</v>
      </c>
      <c r="K5" s="74">
        <f>I5*J5</f>
        <v>0</v>
      </c>
      <c r="L5" s="169"/>
    </row>
    <row r="6" spans="2:12" ht="30" customHeight="1" x14ac:dyDescent="0.3">
      <c r="B6" s="129" t="str">
        <f t="shared" ref="B6:B17" si="0">IF(C6="","",$B$4)</f>
        <v>LAlm</v>
      </c>
      <c r="C6" s="1">
        <f>IF(ISTEXT(D6),MAX($C$5:$C5)+1,"")</f>
        <v>3</v>
      </c>
      <c r="D6" s="159" t="s">
        <v>11</v>
      </c>
      <c r="E6" s="40" t="s">
        <v>241</v>
      </c>
      <c r="F6" s="70" t="s">
        <v>43</v>
      </c>
      <c r="G6" s="25" t="s">
        <v>63</v>
      </c>
      <c r="H6" s="75">
        <f>COUNTIF(F4:F19,"Function Not Available")</f>
        <v>0</v>
      </c>
      <c r="I6" s="72">
        <f t="shared" ref="I6:I13" si="1">VLOOKUP($D6,SpecData,2,FALSE)</f>
        <v>1</v>
      </c>
      <c r="J6" s="73">
        <f t="shared" ref="J6:J13" si="2">VLOOKUP($F6,AvailabilityData,2,FALSE)</f>
        <v>0</v>
      </c>
      <c r="K6" s="27">
        <f t="shared" ref="K6:K13" si="3">I6*J6</f>
        <v>0</v>
      </c>
      <c r="L6" s="169"/>
    </row>
    <row r="7" spans="2:12" ht="30" customHeight="1" x14ac:dyDescent="0.3">
      <c r="B7" s="129" t="str">
        <f t="shared" si="0"/>
        <v>LAlm</v>
      </c>
      <c r="C7" s="1">
        <f>IF(ISTEXT(D7),MAX($C$5:$C6)+1,"")</f>
        <v>4</v>
      </c>
      <c r="D7" s="159" t="s">
        <v>11</v>
      </c>
      <c r="E7" s="40" t="s">
        <v>242</v>
      </c>
      <c r="F7" s="70" t="s">
        <v>43</v>
      </c>
      <c r="G7" s="25" t="s">
        <v>65</v>
      </c>
      <c r="H7" s="75">
        <f>COUNTIF(F4:F19,"Exception")</f>
        <v>0</v>
      </c>
      <c r="I7" s="72">
        <f t="shared" si="1"/>
        <v>1</v>
      </c>
      <c r="J7" s="73">
        <f t="shared" si="2"/>
        <v>0</v>
      </c>
      <c r="K7" s="74">
        <f t="shared" si="3"/>
        <v>0</v>
      </c>
      <c r="L7" s="169"/>
    </row>
    <row r="8" spans="2:12" ht="30" customHeight="1" x14ac:dyDescent="0.3">
      <c r="B8" s="129" t="str">
        <f t="shared" si="0"/>
        <v>LAlm</v>
      </c>
      <c r="C8" s="1">
        <f>IF(ISTEXT(D8),MAX($C$5:$C7)+1,"")</f>
        <v>5</v>
      </c>
      <c r="D8" s="159" t="s">
        <v>11</v>
      </c>
      <c r="E8" s="40" t="s">
        <v>243</v>
      </c>
      <c r="F8" s="70" t="s">
        <v>43</v>
      </c>
      <c r="G8" s="25" t="s">
        <v>67</v>
      </c>
      <c r="H8" s="23">
        <f>COUNTIFS(D:D,"=Crucial",F:F,"=Select From Drop Down")</f>
        <v>0</v>
      </c>
      <c r="I8" s="72">
        <f t="shared" si="1"/>
        <v>1</v>
      </c>
      <c r="J8" s="73">
        <f t="shared" si="2"/>
        <v>0</v>
      </c>
      <c r="K8" s="27">
        <f t="shared" si="3"/>
        <v>0</v>
      </c>
      <c r="L8" s="169"/>
    </row>
    <row r="9" spans="2:12" ht="30" customHeight="1" x14ac:dyDescent="0.3">
      <c r="B9" s="129" t="str">
        <f t="shared" si="0"/>
        <v>LAlm</v>
      </c>
      <c r="C9" s="1">
        <f>IF(ISTEXT(D9),MAX($C$5:$C8)+1,"")</f>
        <v>6</v>
      </c>
      <c r="D9" s="159" t="s">
        <v>11</v>
      </c>
      <c r="E9" s="40" t="s">
        <v>244</v>
      </c>
      <c r="F9" s="70" t="s">
        <v>43</v>
      </c>
      <c r="G9" s="25" t="s">
        <v>69</v>
      </c>
      <c r="H9" s="23">
        <f>COUNTIFS(D:D,"=Crucial",F:F,"=Function Available")</f>
        <v>0</v>
      </c>
      <c r="I9" s="72">
        <f t="shared" si="1"/>
        <v>1</v>
      </c>
      <c r="J9" s="73">
        <f t="shared" si="2"/>
        <v>0</v>
      </c>
      <c r="K9" s="27">
        <f t="shared" si="3"/>
        <v>0</v>
      </c>
      <c r="L9" s="169"/>
    </row>
    <row r="10" spans="2:12" ht="30" customHeight="1" x14ac:dyDescent="0.3">
      <c r="B10" s="129" t="str">
        <f t="shared" si="0"/>
        <v>LAlm</v>
      </c>
      <c r="C10" s="1">
        <f>IF(ISTEXT(D10),MAX($C$5:$C9)+1,"")</f>
        <v>7</v>
      </c>
      <c r="D10" s="159" t="s">
        <v>11</v>
      </c>
      <c r="E10" s="40" t="s">
        <v>245</v>
      </c>
      <c r="F10" s="70" t="s">
        <v>43</v>
      </c>
      <c r="G10" s="25" t="s">
        <v>71</v>
      </c>
      <c r="H10" s="23">
        <f>COUNTIFS(D:D,"=Crucial",F:F,"=Function Not Available")</f>
        <v>0</v>
      </c>
      <c r="I10" s="72">
        <f t="shared" si="1"/>
        <v>1</v>
      </c>
      <c r="J10" s="73">
        <f t="shared" si="2"/>
        <v>0</v>
      </c>
      <c r="K10" s="27">
        <f t="shared" si="3"/>
        <v>0</v>
      </c>
      <c r="L10" s="169"/>
    </row>
    <row r="11" spans="2:12" ht="30" customHeight="1" x14ac:dyDescent="0.3">
      <c r="B11" s="129" t="str">
        <f t="shared" si="0"/>
        <v>LAlm</v>
      </c>
      <c r="C11" s="1">
        <f>IF(ISTEXT(D11),MAX($C$5:$C10)+1,"")</f>
        <v>8</v>
      </c>
      <c r="D11" s="159" t="s">
        <v>11</v>
      </c>
      <c r="E11" s="40" t="s">
        <v>246</v>
      </c>
      <c r="F11" s="70" t="s">
        <v>43</v>
      </c>
      <c r="G11" s="76" t="s">
        <v>73</v>
      </c>
      <c r="H11" s="87">
        <f>COUNTIFS(D:D,"=Crucial",F:F,"=Exception")</f>
        <v>0</v>
      </c>
      <c r="I11" s="81">
        <f t="shared" si="1"/>
        <v>1</v>
      </c>
      <c r="J11" s="82">
        <f t="shared" si="2"/>
        <v>0</v>
      </c>
      <c r="K11" s="54">
        <f t="shared" si="3"/>
        <v>0</v>
      </c>
      <c r="L11" s="170"/>
    </row>
    <row r="12" spans="2:12" ht="30" customHeight="1" x14ac:dyDescent="0.3">
      <c r="B12" s="129" t="str">
        <f t="shared" si="0"/>
        <v>LAlm</v>
      </c>
      <c r="C12" s="1">
        <f>IF(ISTEXT(D12),MAX($C$5:$C11)+1,"")</f>
        <v>9</v>
      </c>
      <c r="D12" s="159" t="s">
        <v>11</v>
      </c>
      <c r="E12" s="40" t="s">
        <v>247</v>
      </c>
      <c r="F12" s="70" t="s">
        <v>43</v>
      </c>
      <c r="G12" s="25" t="s">
        <v>75</v>
      </c>
      <c r="H12" s="23">
        <f>COUNTIFS(D:D,"=Important",F:F,"=Select From Drop Down")</f>
        <v>0</v>
      </c>
      <c r="I12" s="29">
        <f t="shared" si="1"/>
        <v>1</v>
      </c>
      <c r="J12" s="26">
        <f t="shared" si="2"/>
        <v>0</v>
      </c>
      <c r="K12" s="27">
        <f t="shared" si="3"/>
        <v>0</v>
      </c>
      <c r="L12" s="174"/>
    </row>
    <row r="13" spans="2:12" ht="30" customHeight="1" x14ac:dyDescent="0.3">
      <c r="B13" s="129" t="str">
        <f t="shared" si="0"/>
        <v>LAlm</v>
      </c>
      <c r="C13" s="1">
        <f>IF(ISTEXT(D13),MAX($C$5:$C12)+1,"")</f>
        <v>10</v>
      </c>
      <c r="D13" s="159" t="s">
        <v>11</v>
      </c>
      <c r="E13" s="40" t="s">
        <v>248</v>
      </c>
      <c r="F13" s="70" t="s">
        <v>43</v>
      </c>
      <c r="G13" s="25" t="s">
        <v>77</v>
      </c>
      <c r="H13" s="23">
        <f>COUNTIFS(D:D,"=Important",F:F,"=Function Available")</f>
        <v>0</v>
      </c>
      <c r="I13" s="29">
        <f t="shared" si="1"/>
        <v>1</v>
      </c>
      <c r="J13" s="26">
        <f t="shared" si="2"/>
        <v>0</v>
      </c>
      <c r="K13" s="27">
        <f t="shared" si="3"/>
        <v>0</v>
      </c>
      <c r="L13" s="175"/>
    </row>
    <row r="14" spans="2:12" ht="30" customHeight="1" x14ac:dyDescent="0.3">
      <c r="B14" s="129" t="str">
        <f t="shared" si="0"/>
        <v>LAlm</v>
      </c>
      <c r="C14" s="1">
        <f>IF(ISTEXT(D14),MAX($C$5:$C13)+1,"")</f>
        <v>11</v>
      </c>
      <c r="D14" s="159" t="s">
        <v>11</v>
      </c>
      <c r="E14" s="40" t="s">
        <v>249</v>
      </c>
      <c r="F14" s="70" t="s">
        <v>43</v>
      </c>
      <c r="G14" s="25" t="s">
        <v>80</v>
      </c>
      <c r="H14" s="80">
        <f>COUNTIFS(D:D,"=Important",F:F,"=Function Not Available")</f>
        <v>0</v>
      </c>
      <c r="I14" s="72">
        <f>VLOOKUP($D14,SpecData,2,FALSE)</f>
        <v>1</v>
      </c>
      <c r="J14" s="73">
        <f>VLOOKUP($F14,AvailabilityData,2,FALSE)</f>
        <v>0</v>
      </c>
      <c r="K14" s="74">
        <f>I14*J14</f>
        <v>0</v>
      </c>
      <c r="L14" s="176"/>
    </row>
    <row r="15" spans="2:12" ht="30" customHeight="1" x14ac:dyDescent="0.3">
      <c r="B15" s="129" t="str">
        <f t="shared" si="0"/>
        <v>LAlm</v>
      </c>
      <c r="C15" s="1">
        <f>IF(ISTEXT(D15),MAX($C$5:$C14)+1,"")</f>
        <v>12</v>
      </c>
      <c r="D15" s="159" t="s">
        <v>11</v>
      </c>
      <c r="E15" s="40" t="s">
        <v>250</v>
      </c>
      <c r="F15" s="70" t="s">
        <v>43</v>
      </c>
      <c r="G15" s="25" t="s">
        <v>82</v>
      </c>
      <c r="H15" s="23">
        <f>COUNTIFS(D:D,"=Important",F:F,"=Exception")</f>
        <v>0</v>
      </c>
      <c r="I15" s="29">
        <f>VLOOKUP($D15,SpecData,2,FALSE)</f>
        <v>1</v>
      </c>
      <c r="J15" s="26">
        <f>VLOOKUP($F15,AvailabilityData,2,FALSE)</f>
        <v>0</v>
      </c>
      <c r="K15" s="27">
        <f>I15*J15</f>
        <v>0</v>
      </c>
      <c r="L15" s="169"/>
    </row>
    <row r="16" spans="2:12" ht="30" customHeight="1" x14ac:dyDescent="0.3">
      <c r="B16" s="129" t="str">
        <f t="shared" si="0"/>
        <v>LAlm</v>
      </c>
      <c r="C16" s="1">
        <f>IF(ISTEXT(D16),MAX($C$5:$C15)+1,"")</f>
        <v>13</v>
      </c>
      <c r="D16" s="159" t="s">
        <v>11</v>
      </c>
      <c r="E16" s="40" t="s">
        <v>251</v>
      </c>
      <c r="F16" s="70" t="s">
        <v>43</v>
      </c>
      <c r="G16" s="25" t="s">
        <v>84</v>
      </c>
      <c r="H16" s="23">
        <f>COUNTIFS(D:D,"=Minimal",F:F,"=Select From Drop Down")</f>
        <v>15</v>
      </c>
      <c r="I16" s="29">
        <f>VLOOKUP($D16,SpecData,2,FALSE)</f>
        <v>1</v>
      </c>
      <c r="J16" s="26">
        <f>VLOOKUP($F16,AvailabilityData,2,FALSE)</f>
        <v>0</v>
      </c>
      <c r="K16" s="27">
        <f>I16*J16</f>
        <v>0</v>
      </c>
      <c r="L16" s="169"/>
    </row>
    <row r="17" spans="2:12" ht="30" customHeight="1" x14ac:dyDescent="0.3">
      <c r="B17" s="129" t="str">
        <f t="shared" si="0"/>
        <v>LAlm</v>
      </c>
      <c r="C17" s="1">
        <f>IF(ISTEXT(D17),MAX($C$5:$C16)+1,"")</f>
        <v>14</v>
      </c>
      <c r="D17" s="159" t="s">
        <v>11</v>
      </c>
      <c r="E17" s="40" t="s">
        <v>252</v>
      </c>
      <c r="F17" s="70" t="s">
        <v>43</v>
      </c>
      <c r="G17" s="25" t="s">
        <v>86</v>
      </c>
      <c r="H17" s="23">
        <f>COUNTIFS(D:D,"=Minimal",F:F,"=Function Available")</f>
        <v>0</v>
      </c>
      <c r="I17" s="29">
        <f>VLOOKUP($D17,SpecData,2,FALSE)</f>
        <v>1</v>
      </c>
      <c r="J17" s="26">
        <f>VLOOKUP($F17,AvailabilityData,2,FALSE)</f>
        <v>0</v>
      </c>
      <c r="K17" s="27">
        <f>I17*J17</f>
        <v>0</v>
      </c>
      <c r="L17" s="169"/>
    </row>
    <row r="18" spans="2:12" ht="30" customHeight="1" thickBot="1" x14ac:dyDescent="0.35">
      <c r="B18" s="130" t="str">
        <f>IF(C18="","",$B$4)</f>
        <v>LAlm</v>
      </c>
      <c r="C18" s="131">
        <f>IF(ISTEXT(D18),MAX($C$5:$C17)+1,"")</f>
        <v>15</v>
      </c>
      <c r="D18" s="167" t="s">
        <v>11</v>
      </c>
      <c r="E18" s="132" t="s">
        <v>253</v>
      </c>
      <c r="F18" s="133" t="s">
        <v>43</v>
      </c>
      <c r="G18" s="134" t="s">
        <v>87</v>
      </c>
      <c r="H18" s="135">
        <f>COUNTIFS(D:D,"=Minimal",F:F,"=Function Not Available")</f>
        <v>0</v>
      </c>
      <c r="I18" s="136">
        <f>VLOOKUP($D18,SpecData,2,FALSE)</f>
        <v>1</v>
      </c>
      <c r="J18" s="137">
        <f>VLOOKUP($F18,AvailabilityData,2,FALSE)</f>
        <v>0</v>
      </c>
      <c r="K18" s="141">
        <f>I18*J18</f>
        <v>0</v>
      </c>
      <c r="L18" s="171"/>
    </row>
    <row r="19" spans="2:12" ht="30" hidden="1" customHeight="1" x14ac:dyDescent="0.3">
      <c r="B19" s="122"/>
      <c r="C19" s="122"/>
      <c r="D19" s="168"/>
      <c r="E19" s="123"/>
      <c r="F19" s="124"/>
      <c r="G19" s="30" t="s">
        <v>88</v>
      </c>
      <c r="H19" s="84">
        <f>COUNTIFS(D:D,"=Minimal",F:F,"=Exception")</f>
        <v>0</v>
      </c>
      <c r="I19" s="125"/>
      <c r="J19" s="126"/>
      <c r="K19" s="125"/>
      <c r="L19" s="164"/>
    </row>
    <row r="20" spans="2:12" ht="11.7" customHeight="1" x14ac:dyDescent="0.3"/>
  </sheetData>
  <sheetProtection password="CC1B" sheet="1" objects="1" scenarios="1" selectLockedCells="1"/>
  <conditionalFormatting sqref="D4:D19">
    <cfRule type="cellIs" dxfId="407" priority="4" operator="equal">
      <formula>"Important"</formula>
    </cfRule>
    <cfRule type="cellIs" dxfId="406" priority="5" operator="equal">
      <formula>"Crucial"</formula>
    </cfRule>
    <cfRule type="cellIs" dxfId="405" priority="6" operator="equal">
      <formula>"N/A"</formula>
    </cfRule>
  </conditionalFormatting>
  <conditionalFormatting sqref="F4:F19">
    <cfRule type="cellIs" dxfId="404" priority="1" operator="equal">
      <formula>"Function Not Available"</formula>
    </cfRule>
    <cfRule type="cellIs" dxfId="403" priority="2" operator="equal">
      <formula>"Function Available"</formula>
    </cfRule>
    <cfRule type="cellIs" dxfId="402" priority="3" operator="equal">
      <formula>"Exception"</formula>
    </cfRule>
  </conditionalFormatting>
  <dataValidations count="3">
    <dataValidation type="list" allowBlank="1" showInputMessage="1" showErrorMessage="1" sqref="F4:F5" xr:uid="{00000000-0002-0000-0500-000000000000}">
      <formula1>AvailabilityType</formula1>
    </dataValidation>
    <dataValidation type="list" allowBlank="1" showInputMessage="1" showErrorMessage="1" sqref="D4:D18" xr:uid="{00000000-0002-0000-0500-000001000000}">
      <formula1>SpecType</formula1>
    </dataValidation>
    <dataValidation type="list" allowBlank="1" showInputMessage="1" showErrorMessage="1" errorTitle="Invalid specification type" error="Please enter a Specification type from the drop-down list." sqref="F6:F18" xr:uid="{00000000-0002-0000-0500-000002000000}">
      <formula1>AvailabilityType</formula1>
    </dataValidation>
  </dataValidations>
  <pageMargins left="0.7" right="0.7" top="0.75" bottom="0.75" header="0.3" footer="0.3"/>
  <pageSetup scale="49" fitToHeight="0" orientation="portrait" r:id="rId1"/>
  <headerFooter>
    <oddHeader xml:space="preserve">&amp;CLos Alamos, NM
&amp;F&amp;R&amp;A
</oddHeader>
    <oddFooter>&amp;LTSSI Consulting LLC, October 2016&amp;CPage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C00"/>
  </sheetPr>
  <dimension ref="A1:M48"/>
  <sheetViews>
    <sheetView showGridLines="0" zoomScale="90" zoomScaleNormal="90" zoomScalePageLayoutView="70" workbookViewId="0">
      <selection activeCell="F4" sqref="F4"/>
    </sheetView>
  </sheetViews>
  <sheetFormatPr defaultColWidth="0" defaultRowHeight="14.4" zeroHeight="1" x14ac:dyDescent="0.3"/>
  <cols>
    <col min="1" max="1" width="0.4414062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2" customWidth="1"/>
    <col min="14" max="16384" width="9.21875" hidden="1"/>
  </cols>
  <sheetData>
    <row r="1" spans="2:12" ht="6" customHeight="1" x14ac:dyDescent="0.3"/>
    <row r="2" spans="2:12" s="24" customFormat="1" ht="129" customHeight="1" thickBot="1" x14ac:dyDescent="0.3">
      <c r="B2" s="147" t="s">
        <v>44</v>
      </c>
      <c r="C2" s="148" t="s">
        <v>45</v>
      </c>
      <c r="D2" s="148" t="s">
        <v>46</v>
      </c>
      <c r="E2" s="148" t="s">
        <v>254</v>
      </c>
      <c r="F2" s="148" t="s">
        <v>42</v>
      </c>
      <c r="G2" s="149" t="s">
        <v>48</v>
      </c>
      <c r="H2" s="149" t="s">
        <v>49</v>
      </c>
      <c r="I2" s="150" t="s">
        <v>50</v>
      </c>
      <c r="J2" s="150" t="s">
        <v>51</v>
      </c>
      <c r="K2" s="151" t="s">
        <v>14</v>
      </c>
      <c r="L2" s="152" t="s">
        <v>52</v>
      </c>
    </row>
    <row r="3" spans="2:12" ht="16.2" thickBot="1" x14ac:dyDescent="0.35">
      <c r="B3" s="7" t="s">
        <v>255</v>
      </c>
      <c r="C3" s="7"/>
      <c r="D3" s="7"/>
      <c r="E3" s="7"/>
      <c r="F3" s="7"/>
      <c r="G3" s="30" t="s">
        <v>54</v>
      </c>
      <c r="H3" s="6">
        <f>COUNTA(D4:D313)</f>
        <v>40</v>
      </c>
      <c r="I3" s="19"/>
      <c r="J3" s="20" t="s">
        <v>55</v>
      </c>
      <c r="K3" s="21">
        <f>SUM(K4:K313)</f>
        <v>0</v>
      </c>
      <c r="L3" s="7"/>
    </row>
    <row r="4" spans="2:12" ht="30" customHeight="1" x14ac:dyDescent="0.3">
      <c r="B4" s="33" t="s">
        <v>256</v>
      </c>
      <c r="C4" s="1">
        <v>1</v>
      </c>
      <c r="D4" s="192" t="s">
        <v>9</v>
      </c>
      <c r="E4" s="352" t="s">
        <v>257</v>
      </c>
      <c r="F4" s="357" t="s">
        <v>43</v>
      </c>
      <c r="G4" s="358" t="s">
        <v>58</v>
      </c>
      <c r="H4" s="359">
        <f>COUNTIF(F4:F313,"Select from Drop Down")</f>
        <v>40</v>
      </c>
      <c r="I4" s="360">
        <f>VLOOKUP($D4,SpecData,2,FALSE)</f>
        <v>3</v>
      </c>
      <c r="J4" s="361">
        <f>VLOOKUP($F4,AvailabilityData,2,FALSE)</f>
        <v>0</v>
      </c>
      <c r="K4" s="362">
        <f>I4*J4</f>
        <v>0</v>
      </c>
      <c r="L4" s="162"/>
    </row>
    <row r="5" spans="2:12" ht="30" customHeight="1" x14ac:dyDescent="0.3">
      <c r="B5" s="33" t="str">
        <f>IF(C5="","",$B$4)</f>
        <v>LAnim</v>
      </c>
      <c r="C5" s="1">
        <v>2</v>
      </c>
      <c r="D5" s="192" t="s">
        <v>9</v>
      </c>
      <c r="E5" s="47" t="s">
        <v>258</v>
      </c>
      <c r="F5" s="357" t="s">
        <v>43</v>
      </c>
      <c r="G5" s="358" t="s">
        <v>60</v>
      </c>
      <c r="H5" s="359">
        <f>COUNTIF(F4:F313,"Function Available")</f>
        <v>0</v>
      </c>
      <c r="I5" s="360">
        <f>VLOOKUP($D5,SpecData,2,FALSE)</f>
        <v>3</v>
      </c>
      <c r="J5" s="361">
        <f>VLOOKUP($F5,AvailabilityData,2,FALSE)</f>
        <v>0</v>
      </c>
      <c r="K5" s="362">
        <f>I5*J5</f>
        <v>0</v>
      </c>
      <c r="L5" s="162"/>
    </row>
    <row r="6" spans="2:12" ht="30" customHeight="1" x14ac:dyDescent="0.3">
      <c r="B6" s="33" t="str">
        <f t="shared" ref="B6:B36" si="0">IF(C6="","",$B$4)</f>
        <v>LAnim</v>
      </c>
      <c r="C6" s="1">
        <f>IF(ISTEXT(D6),MAX($C$5:$C5)+1,"")</f>
        <v>3</v>
      </c>
      <c r="D6" s="192" t="s">
        <v>9</v>
      </c>
      <c r="E6" s="61" t="s">
        <v>259</v>
      </c>
      <c r="F6" s="357" t="s">
        <v>43</v>
      </c>
      <c r="G6" s="358" t="s">
        <v>63</v>
      </c>
      <c r="H6" s="365">
        <f>COUNTIF(F4:F313,"Function Not Available")</f>
        <v>0</v>
      </c>
      <c r="I6" s="360">
        <f t="shared" ref="I6:I13" si="1">VLOOKUP($D6,SpecData,2,FALSE)</f>
        <v>3</v>
      </c>
      <c r="J6" s="361">
        <f t="shared" ref="J6:J13" si="2">VLOOKUP($F6,AvailabilityData,2,FALSE)</f>
        <v>0</v>
      </c>
      <c r="K6" s="388">
        <f t="shared" ref="K6:K13" si="3">I6*J6</f>
        <v>0</v>
      </c>
      <c r="L6" s="162"/>
    </row>
    <row r="7" spans="2:12" ht="30" customHeight="1" x14ac:dyDescent="0.3">
      <c r="B7" s="35" t="str">
        <f>IF(C7="","",$B$4)</f>
        <v/>
      </c>
      <c r="C7" s="35" t="str">
        <f>IF(ISTEXT(D7),MAX($C$5:$C6)+1,"")</f>
        <v/>
      </c>
      <c r="D7" s="2"/>
      <c r="E7" s="62" t="s">
        <v>260</v>
      </c>
      <c r="F7" s="28"/>
      <c r="G7" s="28"/>
      <c r="H7" s="28"/>
      <c r="I7" s="28"/>
      <c r="J7" s="28"/>
      <c r="K7" s="28"/>
      <c r="L7" s="28"/>
    </row>
    <row r="8" spans="2:12" ht="30" customHeight="1" x14ac:dyDescent="0.3">
      <c r="B8" s="33" t="str">
        <f t="shared" si="0"/>
        <v>LAnim</v>
      </c>
      <c r="C8" s="1">
        <f>IF(ISTEXT(D8),MAX($C$5:$C6)+1,"")</f>
        <v>4</v>
      </c>
      <c r="D8" s="192" t="s">
        <v>9</v>
      </c>
      <c r="E8" s="59" t="s">
        <v>261</v>
      </c>
      <c r="F8" s="357" t="s">
        <v>43</v>
      </c>
      <c r="G8" s="358" t="s">
        <v>65</v>
      </c>
      <c r="H8" s="365">
        <f>COUNTIF(F4:F313,"Exception")</f>
        <v>0</v>
      </c>
      <c r="I8" s="360">
        <f t="shared" si="1"/>
        <v>3</v>
      </c>
      <c r="J8" s="361">
        <f t="shared" si="2"/>
        <v>0</v>
      </c>
      <c r="K8" s="362">
        <f t="shared" si="3"/>
        <v>0</v>
      </c>
      <c r="L8" s="162"/>
    </row>
    <row r="9" spans="2:12" ht="30" customHeight="1" x14ac:dyDescent="0.3">
      <c r="B9" s="33" t="str">
        <f t="shared" si="0"/>
        <v>LAnim</v>
      </c>
      <c r="C9" s="1">
        <f>IF(ISTEXT(D9),MAX($C$5:$C8)+1,"")</f>
        <v>5</v>
      </c>
      <c r="D9" s="192" t="s">
        <v>9</v>
      </c>
      <c r="E9" s="59" t="s">
        <v>262</v>
      </c>
      <c r="F9" s="357" t="s">
        <v>43</v>
      </c>
      <c r="G9" s="358" t="s">
        <v>67</v>
      </c>
      <c r="H9" s="366">
        <f>COUNTIFS(D:D,"=Crucial",F:F,"=Select From Drop Down")</f>
        <v>35</v>
      </c>
      <c r="I9" s="360">
        <f t="shared" si="1"/>
        <v>3</v>
      </c>
      <c r="J9" s="361">
        <f t="shared" si="2"/>
        <v>0</v>
      </c>
      <c r="K9" s="388">
        <f t="shared" si="3"/>
        <v>0</v>
      </c>
      <c r="L9" s="162"/>
    </row>
    <row r="10" spans="2:12" ht="30" customHeight="1" x14ac:dyDescent="0.3">
      <c r="B10" s="33" t="str">
        <f t="shared" si="0"/>
        <v>LAnim</v>
      </c>
      <c r="C10" s="1">
        <f>IF(ISTEXT(D10),MAX($C$5:$C9)+1,"")</f>
        <v>6</v>
      </c>
      <c r="D10" s="192" t="s">
        <v>9</v>
      </c>
      <c r="E10" s="59" t="s">
        <v>263</v>
      </c>
      <c r="F10" s="357" t="s">
        <v>43</v>
      </c>
      <c r="G10" s="358" t="s">
        <v>69</v>
      </c>
      <c r="H10" s="366">
        <f>COUNTIFS(D:D,"=Crucial",F:F,"=Function Available")</f>
        <v>0</v>
      </c>
      <c r="I10" s="360">
        <f t="shared" si="1"/>
        <v>3</v>
      </c>
      <c r="J10" s="361">
        <f t="shared" si="2"/>
        <v>0</v>
      </c>
      <c r="K10" s="388">
        <f t="shared" si="3"/>
        <v>0</v>
      </c>
      <c r="L10" s="162"/>
    </row>
    <row r="11" spans="2:12" ht="30" customHeight="1" x14ac:dyDescent="0.3">
      <c r="B11" s="33" t="str">
        <f t="shared" si="0"/>
        <v>LAnim</v>
      </c>
      <c r="C11" s="1">
        <f>IF(ISTEXT(D11),MAX($C$5:$C10)+1,"")</f>
        <v>7</v>
      </c>
      <c r="D11" s="192" t="s">
        <v>9</v>
      </c>
      <c r="E11" s="59" t="s">
        <v>264</v>
      </c>
      <c r="F11" s="357" t="s">
        <v>43</v>
      </c>
      <c r="G11" s="358" t="s">
        <v>71</v>
      </c>
      <c r="H11" s="366">
        <f>COUNTIFS(D:D,"=Crucial",F:F,"=Function Not Available")</f>
        <v>0</v>
      </c>
      <c r="I11" s="360">
        <f t="shared" si="1"/>
        <v>3</v>
      </c>
      <c r="J11" s="361">
        <f t="shared" si="2"/>
        <v>0</v>
      </c>
      <c r="K11" s="388">
        <f t="shared" si="3"/>
        <v>0</v>
      </c>
      <c r="L11" s="162"/>
    </row>
    <row r="12" spans="2:12" ht="30" customHeight="1" x14ac:dyDescent="0.3">
      <c r="B12" s="33" t="str">
        <f t="shared" si="0"/>
        <v>LAnim</v>
      </c>
      <c r="C12" s="1">
        <f>IF(ISTEXT(D12),MAX($C$5:$C11)+1,"")</f>
        <v>8</v>
      </c>
      <c r="D12" s="192" t="s">
        <v>9</v>
      </c>
      <c r="E12" s="59" t="s">
        <v>265</v>
      </c>
      <c r="F12" s="357" t="s">
        <v>43</v>
      </c>
      <c r="G12" s="389" t="s">
        <v>73</v>
      </c>
      <c r="H12" s="390">
        <f>COUNTIFS(D:D,"=Crucial",F:F,"=Exception")</f>
        <v>0</v>
      </c>
      <c r="I12" s="391">
        <f t="shared" si="1"/>
        <v>3</v>
      </c>
      <c r="J12" s="392">
        <f t="shared" si="2"/>
        <v>0</v>
      </c>
      <c r="K12" s="393">
        <f t="shared" si="3"/>
        <v>0</v>
      </c>
      <c r="L12" s="163"/>
    </row>
    <row r="13" spans="2:12" ht="30" customHeight="1" x14ac:dyDescent="0.3">
      <c r="B13" s="33" t="str">
        <f t="shared" si="0"/>
        <v>LAnim</v>
      </c>
      <c r="C13" s="1">
        <f>IF(ISTEXT(D13),MAX($C$5:$C12)+1,"")</f>
        <v>9</v>
      </c>
      <c r="D13" s="192" t="s">
        <v>9</v>
      </c>
      <c r="E13" s="353" t="s">
        <v>266</v>
      </c>
      <c r="F13" s="357" t="s">
        <v>43</v>
      </c>
      <c r="G13" s="394" t="s">
        <v>75</v>
      </c>
      <c r="H13" s="395">
        <f>COUNTIFS(D:D,"=Important",F:F,"=Select From Drop Down")</f>
        <v>1</v>
      </c>
      <c r="I13" s="396">
        <f t="shared" si="1"/>
        <v>3</v>
      </c>
      <c r="J13" s="397">
        <f t="shared" si="2"/>
        <v>0</v>
      </c>
      <c r="K13" s="398">
        <f t="shared" si="3"/>
        <v>0</v>
      </c>
      <c r="L13" s="173"/>
    </row>
    <row r="14" spans="2:12" ht="30" customHeight="1" x14ac:dyDescent="0.3">
      <c r="B14" s="35" t="str">
        <f t="shared" si="0"/>
        <v/>
      </c>
      <c r="C14" s="35" t="str">
        <f>IF(ISTEXT(D14),MAX($C$5:$C13)+1,"")</f>
        <v/>
      </c>
      <c r="D14" s="2"/>
      <c r="E14" s="62" t="s">
        <v>267</v>
      </c>
      <c r="F14" s="28"/>
      <c r="G14" s="28"/>
      <c r="H14" s="28"/>
      <c r="I14" s="28"/>
      <c r="J14" s="28"/>
      <c r="K14" s="28"/>
      <c r="L14" s="28"/>
    </row>
    <row r="15" spans="2:12" ht="30" customHeight="1" x14ac:dyDescent="0.3">
      <c r="B15" s="33" t="str">
        <f t="shared" si="0"/>
        <v>LAnim</v>
      </c>
      <c r="C15" s="1">
        <f>IF(ISTEXT(D15),MAX($C$5:$C14)+1,"")</f>
        <v>10</v>
      </c>
      <c r="D15" s="192" t="s">
        <v>9</v>
      </c>
      <c r="E15" s="59" t="s">
        <v>268</v>
      </c>
      <c r="F15" s="357" t="s">
        <v>43</v>
      </c>
      <c r="G15" s="367" t="s">
        <v>77</v>
      </c>
      <c r="H15" s="368">
        <f>COUNTIFS(D:D,"=Important",F:F,"=Function Available")</f>
        <v>0</v>
      </c>
      <c r="I15" s="360">
        <f t="shared" ref="I15:I26" si="4">VLOOKUP($D15,SpecData,2,FALSE)</f>
        <v>3</v>
      </c>
      <c r="J15" s="361">
        <f t="shared" ref="J15:J26" si="5">VLOOKUP($F15,AvailabilityData,2,FALSE)</f>
        <v>0</v>
      </c>
      <c r="K15" s="362">
        <f t="shared" ref="K15:K35" si="6">I15*J15</f>
        <v>0</v>
      </c>
      <c r="L15" s="164"/>
    </row>
    <row r="16" spans="2:12" ht="30" customHeight="1" x14ac:dyDescent="0.3">
      <c r="B16" s="33" t="str">
        <f t="shared" si="0"/>
        <v>LAnim</v>
      </c>
      <c r="C16" s="1">
        <f>IF(ISTEXT(D16),MAX($C$5:$C15)+1,"")</f>
        <v>11</v>
      </c>
      <c r="D16" s="192" t="s">
        <v>9</v>
      </c>
      <c r="E16" s="60" t="s">
        <v>269</v>
      </c>
      <c r="F16" s="357" t="s">
        <v>43</v>
      </c>
      <c r="G16" s="358" t="s">
        <v>80</v>
      </c>
      <c r="H16" s="366">
        <f>COUNTIFS(D:D,"=Important",F:F,"=Function Not Available")</f>
        <v>0</v>
      </c>
      <c r="I16" s="369">
        <f t="shared" si="4"/>
        <v>3</v>
      </c>
      <c r="J16" s="370">
        <f t="shared" si="5"/>
        <v>0</v>
      </c>
      <c r="K16" s="388">
        <f t="shared" si="6"/>
        <v>0</v>
      </c>
      <c r="L16" s="162"/>
    </row>
    <row r="17" spans="2:12" ht="30" customHeight="1" x14ac:dyDescent="0.3">
      <c r="B17" s="33" t="str">
        <f t="shared" si="0"/>
        <v>LAnim</v>
      </c>
      <c r="C17" s="1">
        <f>IF(ISTEXT(D17),MAX($C$5:$C16)+1,"")</f>
        <v>12</v>
      </c>
      <c r="D17" s="192" t="s">
        <v>9</v>
      </c>
      <c r="E17" s="60" t="s">
        <v>270</v>
      </c>
      <c r="F17" s="357" t="s">
        <v>43</v>
      </c>
      <c r="G17" s="358" t="s">
        <v>82</v>
      </c>
      <c r="H17" s="366">
        <f>COUNTIFS(D:D,"=Important",F:F,"=Exception")</f>
        <v>0</v>
      </c>
      <c r="I17" s="369">
        <f t="shared" si="4"/>
        <v>3</v>
      </c>
      <c r="J17" s="370">
        <f t="shared" si="5"/>
        <v>0</v>
      </c>
      <c r="K17" s="388">
        <f t="shared" si="6"/>
        <v>0</v>
      </c>
      <c r="L17" s="162"/>
    </row>
    <row r="18" spans="2:12" ht="30" customHeight="1" x14ac:dyDescent="0.3">
      <c r="B18" s="33" t="str">
        <f t="shared" si="0"/>
        <v>LAnim</v>
      </c>
      <c r="C18" s="1">
        <f>IF(ISTEXT(D18),MAX($C$5:$C17)+1,"")</f>
        <v>13</v>
      </c>
      <c r="D18" s="192" t="s">
        <v>9</v>
      </c>
      <c r="E18" s="60" t="s">
        <v>271</v>
      </c>
      <c r="F18" s="357" t="s">
        <v>43</v>
      </c>
      <c r="G18" s="358" t="s">
        <v>84</v>
      </c>
      <c r="H18" s="366">
        <f>COUNTIFS(D:D,"=Minimal",F:F,"=Select From Drop Down")</f>
        <v>4</v>
      </c>
      <c r="I18" s="369">
        <f t="shared" si="4"/>
        <v>3</v>
      </c>
      <c r="J18" s="370">
        <f t="shared" si="5"/>
        <v>0</v>
      </c>
      <c r="K18" s="388">
        <f t="shared" si="6"/>
        <v>0</v>
      </c>
      <c r="L18" s="162"/>
    </row>
    <row r="19" spans="2:12" ht="30" customHeight="1" x14ac:dyDescent="0.3">
      <c r="B19" s="33" t="str">
        <f t="shared" si="0"/>
        <v>LAnim</v>
      </c>
      <c r="C19" s="1">
        <f>IF(ISTEXT(D19),MAX($C$5:$C18)+1,"")</f>
        <v>14</v>
      </c>
      <c r="D19" s="192" t="s">
        <v>9</v>
      </c>
      <c r="E19" s="60" t="s">
        <v>272</v>
      </c>
      <c r="F19" s="357" t="s">
        <v>43</v>
      </c>
      <c r="G19" s="358" t="s">
        <v>86</v>
      </c>
      <c r="H19" s="366">
        <f>COUNTIFS(D:D,"=Minimal",F:F,"=Function Available")</f>
        <v>0</v>
      </c>
      <c r="I19" s="369">
        <f t="shared" si="4"/>
        <v>3</v>
      </c>
      <c r="J19" s="370">
        <f t="shared" si="5"/>
        <v>0</v>
      </c>
      <c r="K19" s="388">
        <f t="shared" si="6"/>
        <v>0</v>
      </c>
      <c r="L19" s="162"/>
    </row>
    <row r="20" spans="2:12" ht="30" customHeight="1" x14ac:dyDescent="0.3">
      <c r="B20" s="33" t="str">
        <f t="shared" si="0"/>
        <v>LAnim</v>
      </c>
      <c r="C20" s="1">
        <f>IF(ISTEXT(D20),MAX($C$5:$C19)+1,"")</f>
        <v>15</v>
      </c>
      <c r="D20" s="192" t="s">
        <v>9</v>
      </c>
      <c r="E20" s="60" t="s">
        <v>273</v>
      </c>
      <c r="F20" s="357" t="s">
        <v>43</v>
      </c>
      <c r="G20" s="358" t="s">
        <v>87</v>
      </c>
      <c r="H20" s="366">
        <f>COUNTIFS(D:D,"=Minimal",F:F,"=Function Not Available")</f>
        <v>0</v>
      </c>
      <c r="I20" s="369">
        <f t="shared" si="4"/>
        <v>3</v>
      </c>
      <c r="J20" s="370">
        <f t="shared" si="5"/>
        <v>0</v>
      </c>
      <c r="K20" s="388">
        <f t="shared" si="6"/>
        <v>0</v>
      </c>
      <c r="L20" s="162"/>
    </row>
    <row r="21" spans="2:12" ht="30" customHeight="1" x14ac:dyDescent="0.3">
      <c r="B21" s="33" t="str">
        <f t="shared" si="0"/>
        <v>LAnim</v>
      </c>
      <c r="C21" s="1">
        <f>IF(ISTEXT(D21),MAX($C$5:$C20)+1,"")</f>
        <v>16</v>
      </c>
      <c r="D21" s="192" t="s">
        <v>9</v>
      </c>
      <c r="E21" s="60" t="s">
        <v>274</v>
      </c>
      <c r="F21" s="357" t="s">
        <v>43</v>
      </c>
      <c r="G21" s="358" t="s">
        <v>88</v>
      </c>
      <c r="H21" s="366">
        <f>COUNTIFS(D:D,"=Minimal",F:F,"=Exception")</f>
        <v>0</v>
      </c>
      <c r="I21" s="369">
        <f t="shared" si="4"/>
        <v>3</v>
      </c>
      <c r="J21" s="370">
        <f t="shared" si="5"/>
        <v>0</v>
      </c>
      <c r="K21" s="388">
        <f t="shared" si="6"/>
        <v>0</v>
      </c>
      <c r="L21" s="162"/>
    </row>
    <row r="22" spans="2:12" ht="30" customHeight="1" x14ac:dyDescent="0.3">
      <c r="B22" s="33" t="str">
        <f t="shared" si="0"/>
        <v>LAnim</v>
      </c>
      <c r="C22" s="1">
        <f>IF(ISTEXT(D22),MAX($C$5:$C21)+1,"")</f>
        <v>17</v>
      </c>
      <c r="D22" s="192" t="s">
        <v>9</v>
      </c>
      <c r="E22" s="60" t="s">
        <v>275</v>
      </c>
      <c r="F22" s="357" t="s">
        <v>43</v>
      </c>
      <c r="G22" s="358"/>
      <c r="H22" s="365"/>
      <c r="I22" s="369">
        <f t="shared" si="4"/>
        <v>3</v>
      </c>
      <c r="J22" s="370">
        <f t="shared" si="5"/>
        <v>0</v>
      </c>
      <c r="K22" s="388">
        <f t="shared" si="6"/>
        <v>0</v>
      </c>
      <c r="L22" s="162"/>
    </row>
    <row r="23" spans="2:12" ht="30" customHeight="1" x14ac:dyDescent="0.3">
      <c r="B23" s="33" t="str">
        <f t="shared" si="0"/>
        <v>LAnim</v>
      </c>
      <c r="C23" s="1">
        <f>IF(ISTEXT(D23),MAX($C$5:$C22)+1,"")</f>
        <v>18</v>
      </c>
      <c r="D23" s="192" t="s">
        <v>9</v>
      </c>
      <c r="E23" s="60" t="s">
        <v>175</v>
      </c>
      <c r="F23" s="357" t="s">
        <v>43</v>
      </c>
      <c r="G23" s="358"/>
      <c r="H23" s="365"/>
      <c r="I23" s="369">
        <f t="shared" si="4"/>
        <v>3</v>
      </c>
      <c r="J23" s="370">
        <f t="shared" si="5"/>
        <v>0</v>
      </c>
      <c r="K23" s="388">
        <f t="shared" si="6"/>
        <v>0</v>
      </c>
      <c r="L23" s="162"/>
    </row>
    <row r="24" spans="2:12" ht="30" customHeight="1" x14ac:dyDescent="0.3">
      <c r="B24" s="33" t="str">
        <f t="shared" si="0"/>
        <v>LAnim</v>
      </c>
      <c r="C24" s="1">
        <f>IF(ISTEXT(D24),MAX($C$5:$C23)+1,"")</f>
        <v>19</v>
      </c>
      <c r="D24" s="192" t="s">
        <v>9</v>
      </c>
      <c r="E24" s="60" t="s">
        <v>276</v>
      </c>
      <c r="F24" s="357" t="s">
        <v>43</v>
      </c>
      <c r="G24" s="358"/>
      <c r="H24" s="365"/>
      <c r="I24" s="369">
        <f t="shared" si="4"/>
        <v>3</v>
      </c>
      <c r="J24" s="370">
        <f t="shared" si="5"/>
        <v>0</v>
      </c>
      <c r="K24" s="388">
        <f t="shared" si="6"/>
        <v>0</v>
      </c>
      <c r="L24" s="162"/>
    </row>
    <row r="25" spans="2:12" ht="30" customHeight="1" x14ac:dyDescent="0.3">
      <c r="B25" s="33" t="str">
        <f t="shared" si="0"/>
        <v>LAnim</v>
      </c>
      <c r="C25" s="1">
        <f>IF(ISTEXT(D25),MAX($C$5:$C24)+1,"")</f>
        <v>20</v>
      </c>
      <c r="D25" s="192" t="s">
        <v>9</v>
      </c>
      <c r="E25" s="60" t="s">
        <v>277</v>
      </c>
      <c r="F25" s="357" t="s">
        <v>43</v>
      </c>
      <c r="G25" s="358"/>
      <c r="H25" s="365"/>
      <c r="I25" s="369">
        <f t="shared" si="4"/>
        <v>3</v>
      </c>
      <c r="J25" s="370">
        <f t="shared" si="5"/>
        <v>0</v>
      </c>
      <c r="K25" s="388">
        <f t="shared" si="6"/>
        <v>0</v>
      </c>
      <c r="L25" s="162"/>
    </row>
    <row r="26" spans="2:12" ht="30" customHeight="1" x14ac:dyDescent="0.3">
      <c r="B26" s="33" t="str">
        <f t="shared" si="0"/>
        <v>LAnim</v>
      </c>
      <c r="C26" s="1">
        <f>IF(ISTEXT(D26),MAX($C$5:$C25)+1,"")</f>
        <v>21</v>
      </c>
      <c r="D26" s="192" t="s">
        <v>9</v>
      </c>
      <c r="E26" s="60" t="s">
        <v>278</v>
      </c>
      <c r="F26" s="357" t="s">
        <v>43</v>
      </c>
      <c r="G26" s="358"/>
      <c r="H26" s="365"/>
      <c r="I26" s="369">
        <f t="shared" si="4"/>
        <v>3</v>
      </c>
      <c r="J26" s="370">
        <f t="shared" si="5"/>
        <v>0</v>
      </c>
      <c r="K26" s="388">
        <f t="shared" si="6"/>
        <v>0</v>
      </c>
      <c r="L26" s="162"/>
    </row>
    <row r="27" spans="2:12" ht="30" customHeight="1" x14ac:dyDescent="0.3">
      <c r="B27" s="33" t="str">
        <f t="shared" si="0"/>
        <v>LAnim</v>
      </c>
      <c r="C27" s="1">
        <f>IF(ISTEXT(D27),MAX($C$5:$C26)+1,"")</f>
        <v>22</v>
      </c>
      <c r="D27" s="192" t="s">
        <v>9</v>
      </c>
      <c r="E27" s="60" t="s">
        <v>279</v>
      </c>
      <c r="F27" s="357" t="s">
        <v>43</v>
      </c>
      <c r="G27" s="358"/>
      <c r="H27" s="365"/>
      <c r="I27" s="369">
        <f t="shared" ref="I27:I47" si="7">VLOOKUP($D27,SpecData,2,FALSE)</f>
        <v>3</v>
      </c>
      <c r="J27" s="370">
        <f t="shared" ref="J27:J47" si="8">VLOOKUP($F27,AvailabilityData,2,FALSE)</f>
        <v>0</v>
      </c>
      <c r="K27" s="388">
        <f t="shared" si="6"/>
        <v>0</v>
      </c>
      <c r="L27" s="162"/>
    </row>
    <row r="28" spans="2:12" ht="30" customHeight="1" x14ac:dyDescent="0.3">
      <c r="B28" s="33" t="str">
        <f t="shared" si="0"/>
        <v>LAnim</v>
      </c>
      <c r="C28" s="1">
        <f>IF(ISTEXT(D28),MAX($C$5:$C27)+1,"")</f>
        <v>23</v>
      </c>
      <c r="D28" s="192" t="s">
        <v>9</v>
      </c>
      <c r="E28" s="60" t="s">
        <v>280</v>
      </c>
      <c r="F28" s="357" t="s">
        <v>43</v>
      </c>
      <c r="G28" s="358"/>
      <c r="H28" s="365"/>
      <c r="I28" s="369">
        <f t="shared" si="7"/>
        <v>3</v>
      </c>
      <c r="J28" s="370">
        <f t="shared" si="8"/>
        <v>0</v>
      </c>
      <c r="K28" s="388">
        <f t="shared" si="6"/>
        <v>0</v>
      </c>
      <c r="L28" s="162"/>
    </row>
    <row r="29" spans="2:12" ht="30" customHeight="1" x14ac:dyDescent="0.3">
      <c r="B29" s="33" t="str">
        <f t="shared" si="0"/>
        <v>LAnim</v>
      </c>
      <c r="C29" s="1">
        <f>IF(ISTEXT(D29),MAX($C$5:$C28)+1,"")</f>
        <v>24</v>
      </c>
      <c r="D29" s="192" t="s">
        <v>9</v>
      </c>
      <c r="E29" s="60" t="s">
        <v>281</v>
      </c>
      <c r="F29" s="357" t="s">
        <v>43</v>
      </c>
      <c r="G29" s="358"/>
      <c r="H29" s="365"/>
      <c r="I29" s="369">
        <f t="shared" si="7"/>
        <v>3</v>
      </c>
      <c r="J29" s="370">
        <f t="shared" si="8"/>
        <v>0</v>
      </c>
      <c r="K29" s="388">
        <f t="shared" si="6"/>
        <v>0</v>
      </c>
      <c r="L29" s="162"/>
    </row>
    <row r="30" spans="2:12" ht="30" customHeight="1" x14ac:dyDescent="0.3">
      <c r="B30" s="33" t="str">
        <f t="shared" si="0"/>
        <v>LAnim</v>
      </c>
      <c r="C30" s="1">
        <f>IF(ISTEXT(D30),MAX($C$5:$C29)+1,"")</f>
        <v>25</v>
      </c>
      <c r="D30" s="192" t="s">
        <v>11</v>
      </c>
      <c r="E30" s="60" t="s">
        <v>282</v>
      </c>
      <c r="F30" s="357" t="s">
        <v>43</v>
      </c>
      <c r="G30" s="358"/>
      <c r="H30" s="365"/>
      <c r="I30" s="369">
        <f t="shared" si="7"/>
        <v>1</v>
      </c>
      <c r="J30" s="370">
        <f t="shared" si="8"/>
        <v>0</v>
      </c>
      <c r="K30" s="388">
        <f t="shared" si="6"/>
        <v>0</v>
      </c>
      <c r="L30" s="162"/>
    </row>
    <row r="31" spans="2:12" ht="30" customHeight="1" x14ac:dyDescent="0.3">
      <c r="B31" s="33" t="str">
        <f t="shared" si="0"/>
        <v>LAnim</v>
      </c>
      <c r="C31" s="1">
        <f>IF(ISTEXT(D31),MAX($C$5:$C30)+1,"")</f>
        <v>26</v>
      </c>
      <c r="D31" s="192" t="s">
        <v>9</v>
      </c>
      <c r="E31" s="354" t="s">
        <v>283</v>
      </c>
      <c r="F31" s="357" t="s">
        <v>43</v>
      </c>
      <c r="G31" s="358"/>
      <c r="H31" s="365"/>
      <c r="I31" s="369">
        <f t="shared" si="7"/>
        <v>3</v>
      </c>
      <c r="J31" s="370">
        <f t="shared" si="8"/>
        <v>0</v>
      </c>
      <c r="K31" s="388">
        <f t="shared" si="6"/>
        <v>0</v>
      </c>
      <c r="L31" s="162"/>
    </row>
    <row r="32" spans="2:12" ht="30" customHeight="1" x14ac:dyDescent="0.3">
      <c r="B32" s="35" t="str">
        <f>IF(C32="","",$B$4)</f>
        <v/>
      </c>
      <c r="C32" s="35" t="str">
        <f>IF(ISTEXT(D32),MAX($C$5:$C31)+1,"")</f>
        <v/>
      </c>
      <c r="D32" s="2"/>
      <c r="E32" s="62" t="s">
        <v>284</v>
      </c>
      <c r="F32" s="28"/>
      <c r="G32" s="28"/>
      <c r="H32" s="28"/>
      <c r="I32" s="28"/>
      <c r="J32" s="28"/>
      <c r="K32" s="28"/>
      <c r="L32" s="28"/>
    </row>
    <row r="33" spans="2:12" ht="30" customHeight="1" x14ac:dyDescent="0.3">
      <c r="B33" s="33" t="str">
        <f t="shared" si="0"/>
        <v>LAnim</v>
      </c>
      <c r="C33" s="1">
        <f>IF(ISTEXT(D33),MAX($C$5:$C31)+1,"")</f>
        <v>27</v>
      </c>
      <c r="D33" s="192" t="s">
        <v>9</v>
      </c>
      <c r="E33" s="59" t="s">
        <v>285</v>
      </c>
      <c r="F33" s="357" t="s">
        <v>43</v>
      </c>
      <c r="G33" s="358"/>
      <c r="H33" s="365"/>
      <c r="I33" s="369">
        <f t="shared" si="7"/>
        <v>3</v>
      </c>
      <c r="J33" s="370">
        <f t="shared" si="8"/>
        <v>0</v>
      </c>
      <c r="K33" s="388">
        <f t="shared" si="6"/>
        <v>0</v>
      </c>
      <c r="L33" s="162"/>
    </row>
    <row r="34" spans="2:12" ht="30" customHeight="1" x14ac:dyDescent="0.3">
      <c r="B34" s="33" t="str">
        <f t="shared" si="0"/>
        <v>LAnim</v>
      </c>
      <c r="C34" s="1">
        <f>IF(ISTEXT(D34),MAX($C$5:$C33)+1,"")</f>
        <v>28</v>
      </c>
      <c r="D34" s="192" t="s">
        <v>9</v>
      </c>
      <c r="E34" s="60" t="s">
        <v>286</v>
      </c>
      <c r="F34" s="357" t="s">
        <v>43</v>
      </c>
      <c r="G34" s="358"/>
      <c r="H34" s="365"/>
      <c r="I34" s="369">
        <f t="shared" si="7"/>
        <v>3</v>
      </c>
      <c r="J34" s="370">
        <f t="shared" si="8"/>
        <v>0</v>
      </c>
      <c r="K34" s="388">
        <f t="shared" si="6"/>
        <v>0</v>
      </c>
      <c r="L34" s="162"/>
    </row>
    <row r="35" spans="2:12" ht="30" customHeight="1" x14ac:dyDescent="0.3">
      <c r="B35" s="33" t="str">
        <f t="shared" si="0"/>
        <v>LAnim</v>
      </c>
      <c r="C35" s="1">
        <f>IF(ISTEXT(D35),MAX($C$5:$C34)+1,"")</f>
        <v>29</v>
      </c>
      <c r="D35" s="192" t="s">
        <v>9</v>
      </c>
      <c r="E35" s="60" t="s">
        <v>287</v>
      </c>
      <c r="F35" s="357" t="s">
        <v>43</v>
      </c>
      <c r="G35" s="358"/>
      <c r="H35" s="365"/>
      <c r="I35" s="369">
        <f t="shared" si="7"/>
        <v>3</v>
      </c>
      <c r="J35" s="370">
        <f t="shared" si="8"/>
        <v>0</v>
      </c>
      <c r="K35" s="388">
        <f t="shared" si="6"/>
        <v>0</v>
      </c>
      <c r="L35" s="162"/>
    </row>
    <row r="36" spans="2:12" ht="30" customHeight="1" x14ac:dyDescent="0.3">
      <c r="B36" s="33" t="str">
        <f t="shared" si="0"/>
        <v>LAnim</v>
      </c>
      <c r="C36" s="1">
        <f>IF(ISTEXT(D36),MAX($C$5:$C35)+1,"")</f>
        <v>30</v>
      </c>
      <c r="D36" s="192" t="s">
        <v>10</v>
      </c>
      <c r="E36" s="60" t="s">
        <v>282</v>
      </c>
      <c r="F36" s="357" t="s">
        <v>43</v>
      </c>
      <c r="G36" s="358"/>
      <c r="H36" s="365"/>
      <c r="I36" s="369">
        <f>VLOOKUP($D36,SpecData,2,FALSE)</f>
        <v>2</v>
      </c>
      <c r="J36" s="370">
        <f>VLOOKUP($F36,AvailabilityData,2,FALSE)</f>
        <v>0</v>
      </c>
      <c r="K36" s="388">
        <f>I36*J36</f>
        <v>0</v>
      </c>
      <c r="L36" s="162"/>
    </row>
    <row r="37" spans="2:12" ht="30" customHeight="1" x14ac:dyDescent="0.3">
      <c r="B37" s="33" t="str">
        <f t="shared" ref="B37:B47" si="9">IF(C37="","",$B$4)</f>
        <v>LAnim</v>
      </c>
      <c r="C37" s="1">
        <f>IF(ISTEXT(D37),MAX($C$5:$C36)+1,"")</f>
        <v>31</v>
      </c>
      <c r="D37" s="192" t="s">
        <v>9</v>
      </c>
      <c r="E37" s="355" t="s">
        <v>288</v>
      </c>
      <c r="F37" s="357" t="s">
        <v>43</v>
      </c>
      <c r="G37" s="358"/>
      <c r="H37" s="365"/>
      <c r="I37" s="369">
        <f t="shared" si="7"/>
        <v>3</v>
      </c>
      <c r="J37" s="370">
        <f t="shared" si="8"/>
        <v>0</v>
      </c>
      <c r="K37" s="388">
        <f t="shared" ref="K37:K47" si="10">I37*J37</f>
        <v>0</v>
      </c>
      <c r="L37" s="162"/>
    </row>
    <row r="38" spans="2:12" ht="30" customHeight="1" x14ac:dyDescent="0.3">
      <c r="B38" s="35" t="str">
        <f t="shared" si="9"/>
        <v/>
      </c>
      <c r="C38" s="35" t="str">
        <f>IF(ISTEXT(D38),MAX($C$5:$C37)+1,"")</f>
        <v/>
      </c>
      <c r="D38" s="2"/>
      <c r="E38" s="356" t="s">
        <v>289</v>
      </c>
      <c r="F38" s="28"/>
      <c r="G38" s="28"/>
      <c r="H38" s="28"/>
      <c r="I38" s="28"/>
      <c r="J38" s="28"/>
      <c r="K38" s="28"/>
      <c r="L38" s="28"/>
    </row>
    <row r="39" spans="2:12" ht="30" customHeight="1" x14ac:dyDescent="0.3">
      <c r="B39" s="33" t="str">
        <f t="shared" si="9"/>
        <v>LAnim</v>
      </c>
      <c r="C39" s="1">
        <f>IF(ISTEXT(D39),MAX($C$5:$C37)+1,"")</f>
        <v>32</v>
      </c>
      <c r="D39" s="192" t="s">
        <v>9</v>
      </c>
      <c r="E39" s="59" t="s">
        <v>290</v>
      </c>
      <c r="F39" s="357" t="s">
        <v>43</v>
      </c>
      <c r="G39" s="358"/>
      <c r="H39" s="365"/>
      <c r="I39" s="369">
        <f t="shared" si="7"/>
        <v>3</v>
      </c>
      <c r="J39" s="370">
        <f t="shared" si="8"/>
        <v>0</v>
      </c>
      <c r="K39" s="388">
        <f t="shared" si="10"/>
        <v>0</v>
      </c>
      <c r="L39" s="162"/>
    </row>
    <row r="40" spans="2:12" ht="30" customHeight="1" x14ac:dyDescent="0.3">
      <c r="B40" s="33" t="str">
        <f t="shared" si="9"/>
        <v>LAnim</v>
      </c>
      <c r="C40" s="1">
        <f>IF(ISTEXT(D40),MAX($C$5:$C39)+1,"")</f>
        <v>33</v>
      </c>
      <c r="D40" s="192" t="s">
        <v>9</v>
      </c>
      <c r="E40" s="60" t="s">
        <v>291</v>
      </c>
      <c r="F40" s="357" t="s">
        <v>43</v>
      </c>
      <c r="G40" s="358"/>
      <c r="H40" s="365"/>
      <c r="I40" s="369">
        <f t="shared" si="7"/>
        <v>3</v>
      </c>
      <c r="J40" s="370">
        <f t="shared" si="8"/>
        <v>0</v>
      </c>
      <c r="K40" s="388">
        <f t="shared" si="10"/>
        <v>0</v>
      </c>
      <c r="L40" s="162"/>
    </row>
    <row r="41" spans="2:12" ht="30" customHeight="1" x14ac:dyDescent="0.3">
      <c r="B41" s="33" t="str">
        <f t="shared" si="9"/>
        <v>LAnim</v>
      </c>
      <c r="C41" s="1">
        <f>IF(ISTEXT(D41),MAX($C$5:$C40)+1,"")</f>
        <v>34</v>
      </c>
      <c r="D41" s="192" t="s">
        <v>9</v>
      </c>
      <c r="E41" s="60" t="s">
        <v>292</v>
      </c>
      <c r="F41" s="357" t="s">
        <v>43</v>
      </c>
      <c r="G41" s="358"/>
      <c r="H41" s="365"/>
      <c r="I41" s="369">
        <f t="shared" si="7"/>
        <v>3</v>
      </c>
      <c r="J41" s="370">
        <f t="shared" si="8"/>
        <v>0</v>
      </c>
      <c r="K41" s="388">
        <f t="shared" si="10"/>
        <v>0</v>
      </c>
      <c r="L41" s="162"/>
    </row>
    <row r="42" spans="2:12" ht="30" customHeight="1" x14ac:dyDescent="0.3">
      <c r="B42" s="33" t="str">
        <f t="shared" si="9"/>
        <v>LAnim</v>
      </c>
      <c r="C42" s="1">
        <f>IF(ISTEXT(D42),MAX($C$5:$C41)+1,"")</f>
        <v>35</v>
      </c>
      <c r="D42" s="192" t="s">
        <v>9</v>
      </c>
      <c r="E42" s="60" t="s">
        <v>288</v>
      </c>
      <c r="F42" s="357" t="s">
        <v>43</v>
      </c>
      <c r="G42" s="358"/>
      <c r="H42" s="365"/>
      <c r="I42" s="369">
        <f t="shared" si="7"/>
        <v>3</v>
      </c>
      <c r="J42" s="370">
        <f t="shared" si="8"/>
        <v>0</v>
      </c>
      <c r="K42" s="388">
        <f t="shared" si="10"/>
        <v>0</v>
      </c>
      <c r="L42" s="162"/>
    </row>
    <row r="43" spans="2:12" ht="30" customHeight="1" x14ac:dyDescent="0.3">
      <c r="B43" s="33" t="str">
        <f t="shared" si="9"/>
        <v>LAnim</v>
      </c>
      <c r="C43" s="1">
        <f>IF(ISTEXT(D43),MAX($C$5:$C42)+1,"")</f>
        <v>36</v>
      </c>
      <c r="D43" s="192" t="s">
        <v>9</v>
      </c>
      <c r="E43" s="47" t="s">
        <v>293</v>
      </c>
      <c r="F43" s="357" t="s">
        <v>43</v>
      </c>
      <c r="G43" s="358"/>
      <c r="H43" s="365"/>
      <c r="I43" s="369">
        <f t="shared" si="7"/>
        <v>3</v>
      </c>
      <c r="J43" s="370">
        <f t="shared" si="8"/>
        <v>0</v>
      </c>
      <c r="K43" s="388">
        <f t="shared" si="10"/>
        <v>0</v>
      </c>
      <c r="L43" s="162"/>
    </row>
    <row r="44" spans="2:12" ht="30" customHeight="1" x14ac:dyDescent="0.3">
      <c r="B44" s="33" t="str">
        <f t="shared" si="9"/>
        <v>LAnim</v>
      </c>
      <c r="C44" s="1">
        <f>IF(ISTEXT(D44),MAX($C$5:$C43)+1,"")</f>
        <v>37</v>
      </c>
      <c r="D44" s="192" t="s">
        <v>9</v>
      </c>
      <c r="E44" s="47" t="s">
        <v>294</v>
      </c>
      <c r="F44" s="357" t="s">
        <v>43</v>
      </c>
      <c r="G44" s="358"/>
      <c r="H44" s="365"/>
      <c r="I44" s="369">
        <f t="shared" si="7"/>
        <v>3</v>
      </c>
      <c r="J44" s="370">
        <f t="shared" si="8"/>
        <v>0</v>
      </c>
      <c r="K44" s="388">
        <f t="shared" si="10"/>
        <v>0</v>
      </c>
      <c r="L44" s="162"/>
    </row>
    <row r="45" spans="2:12" ht="30" customHeight="1" x14ac:dyDescent="0.3">
      <c r="B45" s="33" t="str">
        <f t="shared" si="9"/>
        <v>LAnim</v>
      </c>
      <c r="C45" s="1">
        <f>IF(ISTEXT(D45),MAX($C$5:$C44)+1,"")</f>
        <v>38</v>
      </c>
      <c r="D45" s="192" t="s">
        <v>11</v>
      </c>
      <c r="E45" s="47" t="s">
        <v>295</v>
      </c>
      <c r="F45" s="357" t="s">
        <v>43</v>
      </c>
      <c r="G45" s="358"/>
      <c r="H45" s="365"/>
      <c r="I45" s="369">
        <f t="shared" si="7"/>
        <v>1</v>
      </c>
      <c r="J45" s="370">
        <f t="shared" si="8"/>
        <v>0</v>
      </c>
      <c r="K45" s="388">
        <f t="shared" si="10"/>
        <v>0</v>
      </c>
      <c r="L45" s="162"/>
    </row>
    <row r="46" spans="2:12" ht="30" customHeight="1" x14ac:dyDescent="0.3">
      <c r="B46" s="33" t="str">
        <f t="shared" si="9"/>
        <v>LAnim</v>
      </c>
      <c r="C46" s="1">
        <f>IF(ISTEXT(D46),MAX($C$5:$C45)+1,"")</f>
        <v>39</v>
      </c>
      <c r="D46" s="192" t="s">
        <v>11</v>
      </c>
      <c r="E46" s="47" t="s">
        <v>296</v>
      </c>
      <c r="F46" s="357" t="s">
        <v>43</v>
      </c>
      <c r="G46" s="358"/>
      <c r="H46" s="365"/>
      <c r="I46" s="369">
        <f t="shared" si="7"/>
        <v>1</v>
      </c>
      <c r="J46" s="370">
        <f t="shared" si="8"/>
        <v>0</v>
      </c>
      <c r="K46" s="388">
        <f t="shared" si="10"/>
        <v>0</v>
      </c>
      <c r="L46" s="162"/>
    </row>
    <row r="47" spans="2:12" ht="30" customHeight="1" x14ac:dyDescent="0.3">
      <c r="B47" s="33" t="str">
        <f t="shared" si="9"/>
        <v>LAnim</v>
      </c>
      <c r="C47" s="1">
        <f>IF(ISTEXT(D47),MAX($C$5:$C46)+1,"")</f>
        <v>40</v>
      </c>
      <c r="D47" s="192" t="s">
        <v>11</v>
      </c>
      <c r="E47" s="47" t="s">
        <v>297</v>
      </c>
      <c r="F47" s="357" t="s">
        <v>43</v>
      </c>
      <c r="G47" s="358"/>
      <c r="H47" s="365"/>
      <c r="I47" s="369">
        <f t="shared" si="7"/>
        <v>1</v>
      </c>
      <c r="J47" s="370">
        <f t="shared" si="8"/>
        <v>0</v>
      </c>
      <c r="K47" s="388">
        <f t="shared" si="10"/>
        <v>0</v>
      </c>
      <c r="L47" s="162"/>
    </row>
    <row r="48" spans="2:12" ht="6.6" customHeight="1" x14ac:dyDescent="0.3"/>
  </sheetData>
  <sheetProtection algorithmName="SHA-512" hashValue="76qJAdpwbe5gRF5Py2tFwOPvu2PwHzwfQlCFRDmrq5uWdUyZmUcjqJDjvWxK6xHgS7TS8R5PF6P+ze6zbRl6ig==" saltValue="Q5fLQIp6F5WIv//I2/p9qQ==" spinCount="100000" sheet="1" selectLockedCells="1"/>
  <conditionalFormatting sqref="D4:D6 D8:D13">
    <cfRule type="cellIs" dxfId="401" priority="13" operator="equal">
      <formula>"Important"</formula>
    </cfRule>
    <cfRule type="cellIs" dxfId="400" priority="14" operator="equal">
      <formula>"Crucial"</formula>
    </cfRule>
    <cfRule type="cellIs" dxfId="399" priority="15" operator="equal">
      <formula>"N/A"</formula>
    </cfRule>
  </conditionalFormatting>
  <conditionalFormatting sqref="D15:D31">
    <cfRule type="cellIs" dxfId="398" priority="4" operator="equal">
      <formula>"Important"</formula>
    </cfRule>
    <cfRule type="cellIs" dxfId="397" priority="5" operator="equal">
      <formula>"Crucial"</formula>
    </cfRule>
    <cfRule type="cellIs" dxfId="396" priority="6" operator="equal">
      <formula>"N/A"</formula>
    </cfRule>
  </conditionalFormatting>
  <conditionalFormatting sqref="D33:D37 D39:D47">
    <cfRule type="cellIs" dxfId="395" priority="1" operator="equal">
      <formula>"Important"</formula>
    </cfRule>
    <cfRule type="cellIs" dxfId="394" priority="2" operator="equal">
      <formula>"Crucial"</formula>
    </cfRule>
    <cfRule type="cellIs" dxfId="393" priority="3" operator="equal">
      <formula>"N/A"</formula>
    </cfRule>
  </conditionalFormatting>
  <conditionalFormatting sqref="F4:F6 F8:F13">
    <cfRule type="cellIs" dxfId="392" priority="31" operator="equal">
      <formula>"Function Not Available"</formula>
    </cfRule>
    <cfRule type="cellIs" dxfId="391" priority="32" operator="equal">
      <formula>"Function Available"</formula>
    </cfRule>
    <cfRule type="cellIs" dxfId="390" priority="33" operator="equal">
      <formula>"Exception"</formula>
    </cfRule>
  </conditionalFormatting>
  <conditionalFormatting sqref="F15:F31">
    <cfRule type="cellIs" dxfId="389" priority="25" operator="equal">
      <formula>"Function Not Available"</formula>
    </cfRule>
    <cfRule type="cellIs" dxfId="388" priority="26" operator="equal">
      <formula>"Function Available"</formula>
    </cfRule>
    <cfRule type="cellIs" dxfId="387" priority="27" operator="equal">
      <formula>"Exception"</formula>
    </cfRule>
  </conditionalFormatting>
  <conditionalFormatting sqref="F33:F37 F39:F47">
    <cfRule type="cellIs" dxfId="386" priority="19" operator="equal">
      <formula>"Function Not Available"</formula>
    </cfRule>
    <cfRule type="cellIs" dxfId="385" priority="20" operator="equal">
      <formula>"Function Available"</formula>
    </cfRule>
    <cfRule type="cellIs" dxfId="384" priority="21" operator="equal">
      <formula>"Exception"</formula>
    </cfRule>
  </conditionalFormatting>
  <dataValidations count="3">
    <dataValidation type="list" allowBlank="1" showInputMessage="1" showErrorMessage="1" sqref="F4:F5" xr:uid="{00000000-0002-0000-0600-000000000000}">
      <formula1>AvailabilityType</formula1>
    </dataValidation>
    <dataValidation type="list" allowBlank="1" showInputMessage="1" showErrorMessage="1" sqref="D8:D13 D15:D31 D4:D6 D33:D37 D39:D47" xr:uid="{95F729D2-687D-4381-8D14-7FAF5810BB12}">
      <formula1>SpecType</formula1>
    </dataValidation>
    <dataValidation type="list" allowBlank="1" showInputMessage="1" showErrorMessage="1" errorTitle="Invalid specification type" error="Please enter a Specification type from the drop-down list." sqref="F8:F13 F15:F31 F6 F33:F37 F39:F47" xr:uid="{00000000-0002-0000-06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CC00"/>
  </sheetPr>
  <dimension ref="A1:M99"/>
  <sheetViews>
    <sheetView showGridLines="0" zoomScale="90" zoomScaleNormal="90" zoomScalePageLayoutView="70" workbookViewId="0">
      <selection activeCell="F4" sqref="F4"/>
    </sheetView>
  </sheetViews>
  <sheetFormatPr defaultColWidth="0" defaultRowHeight="14.4" zeroHeight="1" x14ac:dyDescent="0.3"/>
  <cols>
    <col min="1" max="1" width="0.77734375" customWidth="1"/>
    <col min="2" max="2" width="11.77734375" customWidth="1"/>
    <col min="3" max="3" width="11.44140625" customWidth="1"/>
    <col min="4" max="4" width="23.21875" customWidth="1"/>
    <col min="5" max="5" width="65.77734375" customWidth="1"/>
    <col min="6" max="6" width="28.77734375" customWidth="1"/>
    <col min="7" max="7" width="15.44140625" style="31" hidden="1" customWidth="1"/>
    <col min="8" max="11" width="12.77734375" hidden="1" customWidth="1"/>
    <col min="12" max="12" width="49.44140625" customWidth="1"/>
    <col min="13" max="13" width="2" customWidth="1"/>
    <col min="14" max="16384" width="9.21875" hidden="1"/>
  </cols>
  <sheetData>
    <row r="1" spans="2:12" ht="4.95" customHeight="1" x14ac:dyDescent="0.3"/>
    <row r="2" spans="2:12" s="24" customFormat="1" ht="129" customHeight="1" thickBot="1" x14ac:dyDescent="0.3">
      <c r="B2" s="147" t="s">
        <v>44</v>
      </c>
      <c r="C2" s="148" t="s">
        <v>45</v>
      </c>
      <c r="D2" s="148" t="s">
        <v>46</v>
      </c>
      <c r="E2" s="148" t="s">
        <v>298</v>
      </c>
      <c r="F2" s="148" t="s">
        <v>42</v>
      </c>
      <c r="G2" s="149" t="s">
        <v>48</v>
      </c>
      <c r="H2" s="149" t="s">
        <v>49</v>
      </c>
      <c r="I2" s="150" t="s">
        <v>50</v>
      </c>
      <c r="J2" s="150" t="s">
        <v>51</v>
      </c>
      <c r="K2" s="151" t="s">
        <v>14</v>
      </c>
      <c r="L2" s="152" t="s">
        <v>52</v>
      </c>
    </row>
    <row r="3" spans="2:12" ht="16.2" thickBot="1" x14ac:dyDescent="0.35">
      <c r="B3" s="7" t="s">
        <v>299</v>
      </c>
      <c r="C3" s="7"/>
      <c r="D3" s="7"/>
      <c r="E3" s="7"/>
      <c r="F3" s="7"/>
      <c r="G3" s="30" t="s">
        <v>54</v>
      </c>
      <c r="H3" s="6">
        <f>COUNTA(D5:D423)</f>
        <v>64</v>
      </c>
      <c r="I3" s="19"/>
      <c r="J3" s="20" t="s">
        <v>55</v>
      </c>
      <c r="K3" s="21">
        <f>SUM(K5:K423)</f>
        <v>0</v>
      </c>
      <c r="L3" s="7"/>
    </row>
    <row r="4" spans="2:12" ht="30" customHeight="1" x14ac:dyDescent="0.3">
      <c r="B4" s="35" t="str">
        <f>IF(C4="","",$B$4)</f>
        <v/>
      </c>
      <c r="C4" s="35" t="str">
        <f>IF(ISTEXT(D4),MAX($C3:$C$4)+1,"")</f>
        <v/>
      </c>
      <c r="D4" s="2"/>
      <c r="E4" s="38" t="s">
        <v>300</v>
      </c>
      <c r="F4" s="86"/>
      <c r="G4" s="28"/>
      <c r="H4" s="28"/>
      <c r="I4" s="28"/>
      <c r="J4" s="28"/>
      <c r="K4" s="28"/>
      <c r="L4" s="28"/>
    </row>
    <row r="5" spans="2:12" ht="30" customHeight="1" x14ac:dyDescent="0.3">
      <c r="B5" s="33" t="s">
        <v>301</v>
      </c>
      <c r="C5" s="1">
        <v>1</v>
      </c>
      <c r="D5" s="192" t="s">
        <v>9</v>
      </c>
      <c r="E5" s="41" t="s">
        <v>302</v>
      </c>
      <c r="F5" s="357" t="s">
        <v>43</v>
      </c>
      <c r="G5" s="358" t="s">
        <v>58</v>
      </c>
      <c r="H5" s="359">
        <f>COUNTIF(F5:F423,"Select from Drop Down")</f>
        <v>64</v>
      </c>
      <c r="I5" s="360">
        <f>VLOOKUP($D5,SpecData,2,FALSE)</f>
        <v>3</v>
      </c>
      <c r="J5" s="361">
        <f>VLOOKUP($F5,AvailabilityData,2,FALSE)</f>
        <v>0</v>
      </c>
      <c r="K5" s="362">
        <f>I5*J5</f>
        <v>0</v>
      </c>
      <c r="L5" s="162"/>
    </row>
    <row r="6" spans="2:12" ht="30" customHeight="1" x14ac:dyDescent="0.3">
      <c r="B6" s="33" t="str">
        <f t="shared" ref="B6:B30" si="0">IF(C6="","",$B$5)</f>
        <v>LArst</v>
      </c>
      <c r="C6" s="1">
        <v>2</v>
      </c>
      <c r="D6" s="192" t="s">
        <v>9</v>
      </c>
      <c r="E6" s="39" t="s">
        <v>303</v>
      </c>
      <c r="F6" s="357" t="s">
        <v>43</v>
      </c>
      <c r="G6" s="358" t="s">
        <v>60</v>
      </c>
      <c r="H6" s="359">
        <f>COUNTIF(F5:F423,"Function Available")</f>
        <v>0</v>
      </c>
      <c r="I6" s="360">
        <f>VLOOKUP($D6,SpecData,2,FALSE)</f>
        <v>3</v>
      </c>
      <c r="J6" s="361">
        <f>VLOOKUP($F6,AvailabilityData,2,FALSE)</f>
        <v>0</v>
      </c>
      <c r="K6" s="362">
        <f>I6*J6</f>
        <v>0</v>
      </c>
      <c r="L6" s="162"/>
    </row>
    <row r="7" spans="2:12" ht="30" customHeight="1" x14ac:dyDescent="0.3">
      <c r="B7" s="33" t="str">
        <f t="shared" si="0"/>
        <v>LArst</v>
      </c>
      <c r="C7" s="1">
        <v>3</v>
      </c>
      <c r="D7" s="192" t="s">
        <v>9</v>
      </c>
      <c r="E7" s="39" t="s">
        <v>304</v>
      </c>
      <c r="F7" s="357" t="s">
        <v>43</v>
      </c>
      <c r="G7" s="358" t="s">
        <v>63</v>
      </c>
      <c r="H7" s="365">
        <f>COUNTIF(F5:F423,"Function Not Available")</f>
        <v>0</v>
      </c>
      <c r="I7" s="360">
        <f t="shared" ref="I7:I13" si="1">VLOOKUP($D7,SpecData,2,FALSE)</f>
        <v>3</v>
      </c>
      <c r="J7" s="361">
        <f t="shared" ref="J7:J13" si="2">VLOOKUP($F7,AvailabilityData,2,FALSE)</f>
        <v>0</v>
      </c>
      <c r="K7" s="388">
        <f t="shared" ref="K7:K13" si="3">I7*J7</f>
        <v>0</v>
      </c>
      <c r="L7" s="162"/>
    </row>
    <row r="8" spans="2:12" ht="30" customHeight="1" x14ac:dyDescent="0.3">
      <c r="B8" s="33" t="str">
        <f t="shared" si="0"/>
        <v>LArst</v>
      </c>
      <c r="C8" s="1">
        <f>IF(ISTEXT(D8),MAX($C$7:$C7)+1,"")</f>
        <v>4</v>
      </c>
      <c r="D8" s="192" t="s">
        <v>9</v>
      </c>
      <c r="E8" s="39" t="s">
        <v>305</v>
      </c>
      <c r="F8" s="357" t="s">
        <v>43</v>
      </c>
      <c r="G8" s="358" t="s">
        <v>65</v>
      </c>
      <c r="H8" s="365">
        <f>COUNTIF(F5:F423,"Exception")</f>
        <v>0</v>
      </c>
      <c r="I8" s="360">
        <f t="shared" si="1"/>
        <v>3</v>
      </c>
      <c r="J8" s="361">
        <f t="shared" si="2"/>
        <v>0</v>
      </c>
      <c r="K8" s="362">
        <f t="shared" si="3"/>
        <v>0</v>
      </c>
      <c r="L8" s="162"/>
    </row>
    <row r="9" spans="2:12" ht="30" customHeight="1" x14ac:dyDescent="0.3">
      <c r="B9" s="33" t="str">
        <f t="shared" si="0"/>
        <v>LArst</v>
      </c>
      <c r="C9" s="1">
        <f>IF(ISTEXT(D9),MAX($C$7:$C8)+1,"")</f>
        <v>5</v>
      </c>
      <c r="D9" s="192" t="s">
        <v>9</v>
      </c>
      <c r="E9" s="39" t="s">
        <v>306</v>
      </c>
      <c r="F9" s="357" t="s">
        <v>43</v>
      </c>
      <c r="G9" s="358" t="s">
        <v>67</v>
      </c>
      <c r="H9" s="366">
        <f>COUNTIFS(D:D,"=Crucial",F:F,"=Select From Drop Down")</f>
        <v>56</v>
      </c>
      <c r="I9" s="360">
        <f t="shared" si="1"/>
        <v>3</v>
      </c>
      <c r="J9" s="361">
        <f t="shared" si="2"/>
        <v>0</v>
      </c>
      <c r="K9" s="388">
        <f t="shared" si="3"/>
        <v>0</v>
      </c>
      <c r="L9" s="162"/>
    </row>
    <row r="10" spans="2:12" ht="30" customHeight="1" x14ac:dyDescent="0.3">
      <c r="B10" s="33" t="str">
        <f t="shared" si="0"/>
        <v>LArst</v>
      </c>
      <c r="C10" s="1">
        <f>IF(ISTEXT(D10),MAX($C$7:$C9)+1,"")</f>
        <v>6</v>
      </c>
      <c r="D10" s="192" t="s">
        <v>9</v>
      </c>
      <c r="E10" s="39" t="s">
        <v>307</v>
      </c>
      <c r="F10" s="357" t="s">
        <v>43</v>
      </c>
      <c r="G10" s="358" t="s">
        <v>69</v>
      </c>
      <c r="H10" s="366">
        <f>COUNTIFS(D:D,"=Crucial",F:F,"=Function Available")</f>
        <v>0</v>
      </c>
      <c r="I10" s="360">
        <f t="shared" si="1"/>
        <v>3</v>
      </c>
      <c r="J10" s="361">
        <f t="shared" si="2"/>
        <v>0</v>
      </c>
      <c r="K10" s="388">
        <f t="shared" si="3"/>
        <v>0</v>
      </c>
      <c r="L10" s="162"/>
    </row>
    <row r="11" spans="2:12" ht="30" customHeight="1" x14ac:dyDescent="0.3">
      <c r="B11" s="33" t="str">
        <f t="shared" si="0"/>
        <v>LArst</v>
      </c>
      <c r="C11" s="1">
        <f>IF(ISTEXT(D11),MAX($C$7:$C10)+1,"")</f>
        <v>7</v>
      </c>
      <c r="D11" s="192" t="s">
        <v>9</v>
      </c>
      <c r="E11" s="39" t="s">
        <v>308</v>
      </c>
      <c r="F11" s="357" t="s">
        <v>43</v>
      </c>
      <c r="G11" s="358" t="s">
        <v>71</v>
      </c>
      <c r="H11" s="366">
        <f>COUNTIFS(D:D,"=Crucial",F:F,"=Function Not Available")</f>
        <v>0</v>
      </c>
      <c r="I11" s="360">
        <f t="shared" si="1"/>
        <v>3</v>
      </c>
      <c r="J11" s="361">
        <f t="shared" si="2"/>
        <v>0</v>
      </c>
      <c r="K11" s="388">
        <f t="shared" si="3"/>
        <v>0</v>
      </c>
      <c r="L11" s="162"/>
    </row>
    <row r="12" spans="2:12" ht="30" customHeight="1" x14ac:dyDescent="0.3">
      <c r="B12" s="33" t="str">
        <f t="shared" si="0"/>
        <v>LArst</v>
      </c>
      <c r="C12" s="1">
        <f>IF(ISTEXT(D12),MAX($C$7:$C11)+1,"")</f>
        <v>8</v>
      </c>
      <c r="D12" s="192" t="s">
        <v>9</v>
      </c>
      <c r="E12" s="39" t="s">
        <v>309</v>
      </c>
      <c r="F12" s="357" t="s">
        <v>43</v>
      </c>
      <c r="G12" s="389" t="s">
        <v>73</v>
      </c>
      <c r="H12" s="390">
        <f>COUNTIFS(D:D,"=Crucial",F:F,"=Exception")</f>
        <v>0</v>
      </c>
      <c r="I12" s="360">
        <f t="shared" si="1"/>
        <v>3</v>
      </c>
      <c r="J12" s="361">
        <f t="shared" si="2"/>
        <v>0</v>
      </c>
      <c r="K12" s="388">
        <f t="shared" si="3"/>
        <v>0</v>
      </c>
      <c r="L12" s="162"/>
    </row>
    <row r="13" spans="2:12" ht="30" customHeight="1" x14ac:dyDescent="0.3">
      <c r="B13" s="33" t="str">
        <f t="shared" si="0"/>
        <v>LArst</v>
      </c>
      <c r="C13" s="1">
        <f>IF(ISTEXT(D13),MAX($C$7:$C12)+1,"")</f>
        <v>9</v>
      </c>
      <c r="D13" s="192" t="s">
        <v>9</v>
      </c>
      <c r="E13" s="39" t="s">
        <v>310</v>
      </c>
      <c r="F13" s="357" t="s">
        <v>43</v>
      </c>
      <c r="G13" s="358" t="s">
        <v>75</v>
      </c>
      <c r="H13" s="365">
        <f>COUNTIFS(D:D,"=Important",F:F,"=Select From Drop Down")</f>
        <v>6</v>
      </c>
      <c r="I13" s="360">
        <f t="shared" si="1"/>
        <v>3</v>
      </c>
      <c r="J13" s="361">
        <f t="shared" si="2"/>
        <v>0</v>
      </c>
      <c r="K13" s="362">
        <f t="shared" si="3"/>
        <v>0</v>
      </c>
      <c r="L13" s="162"/>
    </row>
    <row r="14" spans="2:12" ht="30" customHeight="1" x14ac:dyDescent="0.3">
      <c r="B14" s="33" t="str">
        <f t="shared" si="0"/>
        <v>LArst</v>
      </c>
      <c r="C14" s="1">
        <f>IF(ISTEXT(D14),MAX($C$7:$C13)+1,"")</f>
        <v>10</v>
      </c>
      <c r="D14" s="192" t="s">
        <v>9</v>
      </c>
      <c r="E14" s="39" t="s">
        <v>2428</v>
      </c>
      <c r="F14" s="357" t="s">
        <v>43</v>
      </c>
      <c r="G14" s="358" t="s">
        <v>77</v>
      </c>
      <c r="H14" s="366">
        <f>COUNTIFS(D:D,"=Important",F:F,"=Function Available")</f>
        <v>0</v>
      </c>
      <c r="I14" s="360">
        <f t="shared" ref="I14:I71" si="4">VLOOKUP($D14,SpecData,2,FALSE)</f>
        <v>3</v>
      </c>
      <c r="J14" s="361">
        <f t="shared" ref="J14:J71" si="5">VLOOKUP($F14,AvailabilityData,2,FALSE)</f>
        <v>0</v>
      </c>
      <c r="K14" s="388">
        <f t="shared" ref="K14:K20" si="6">I14*J14</f>
        <v>0</v>
      </c>
      <c r="L14" s="162"/>
    </row>
    <row r="15" spans="2:12" ht="30" customHeight="1" x14ac:dyDescent="0.3">
      <c r="B15" s="33" t="str">
        <f t="shared" si="0"/>
        <v>LArst</v>
      </c>
      <c r="C15" s="1">
        <f>IF(ISTEXT(D15),MAX($C$7:$C14)+1,"")</f>
        <v>11</v>
      </c>
      <c r="D15" s="192" t="s">
        <v>9</v>
      </c>
      <c r="E15" s="39" t="s">
        <v>311</v>
      </c>
      <c r="F15" s="357" t="s">
        <v>43</v>
      </c>
      <c r="G15" s="358" t="s">
        <v>80</v>
      </c>
      <c r="H15" s="366">
        <f>COUNTIFS(D:D,"=Important",F:F,"=Function Not Available")</f>
        <v>0</v>
      </c>
      <c r="I15" s="360">
        <f t="shared" si="4"/>
        <v>3</v>
      </c>
      <c r="J15" s="360">
        <f t="shared" si="5"/>
        <v>0</v>
      </c>
      <c r="K15" s="393">
        <f t="shared" si="6"/>
        <v>0</v>
      </c>
      <c r="L15" s="162"/>
    </row>
    <row r="16" spans="2:12" ht="30" customHeight="1" x14ac:dyDescent="0.3">
      <c r="B16" s="33" t="str">
        <f t="shared" si="0"/>
        <v>LArst</v>
      </c>
      <c r="C16" s="1">
        <f>IF(ISTEXT(D16),MAX($C$7:$C15)+1,"")</f>
        <v>12</v>
      </c>
      <c r="D16" s="192" t="s">
        <v>9</v>
      </c>
      <c r="E16" s="39" t="s">
        <v>312</v>
      </c>
      <c r="F16" s="357" t="s">
        <v>43</v>
      </c>
      <c r="G16" s="358" t="s">
        <v>82</v>
      </c>
      <c r="H16" s="399">
        <f>COUNTIFS(D:D,"=Important",F:F,"=Exception")</f>
        <v>0</v>
      </c>
      <c r="I16" s="360">
        <f t="shared" si="4"/>
        <v>3</v>
      </c>
      <c r="J16" s="361">
        <f t="shared" si="5"/>
        <v>0</v>
      </c>
      <c r="K16" s="388">
        <f t="shared" si="6"/>
        <v>0</v>
      </c>
      <c r="L16" s="162"/>
    </row>
    <row r="17" spans="2:12" ht="30" customHeight="1" x14ac:dyDescent="0.3">
      <c r="B17" s="33" t="str">
        <f t="shared" si="0"/>
        <v>LArst</v>
      </c>
      <c r="C17" s="1">
        <f>IF(ISTEXT(D17),MAX($C$7:$C16)+1,"")</f>
        <v>13</v>
      </c>
      <c r="D17" s="192" t="s">
        <v>9</v>
      </c>
      <c r="E17" s="39" t="s">
        <v>313</v>
      </c>
      <c r="F17" s="357" t="s">
        <v>43</v>
      </c>
      <c r="G17" s="358" t="s">
        <v>84</v>
      </c>
      <c r="H17" s="399">
        <f>COUNTIFS(D:D,"=Minimal",F:F,"=Select From Drop Down")</f>
        <v>2</v>
      </c>
      <c r="I17" s="360">
        <f t="shared" si="4"/>
        <v>3</v>
      </c>
      <c r="J17" s="361">
        <f t="shared" si="5"/>
        <v>0</v>
      </c>
      <c r="K17" s="388">
        <f t="shared" si="6"/>
        <v>0</v>
      </c>
      <c r="L17" s="162"/>
    </row>
    <row r="18" spans="2:12" ht="30" customHeight="1" x14ac:dyDescent="0.3">
      <c r="B18" s="33" t="str">
        <f t="shared" si="0"/>
        <v>LArst</v>
      </c>
      <c r="C18" s="1">
        <f>IF(ISTEXT(D18),MAX($C$7:$C17)+1,"")</f>
        <v>14</v>
      </c>
      <c r="D18" s="192" t="s">
        <v>9</v>
      </c>
      <c r="E18" s="39" t="s">
        <v>314</v>
      </c>
      <c r="F18" s="357" t="s">
        <v>43</v>
      </c>
      <c r="G18" s="358" t="s">
        <v>86</v>
      </c>
      <c r="H18" s="399">
        <f>COUNTIFS(D:D,"=Minimal",F:F,"=Function Available")</f>
        <v>0</v>
      </c>
      <c r="I18" s="360">
        <f t="shared" si="4"/>
        <v>3</v>
      </c>
      <c r="J18" s="361">
        <f t="shared" si="5"/>
        <v>0</v>
      </c>
      <c r="K18" s="388">
        <f t="shared" si="6"/>
        <v>0</v>
      </c>
      <c r="L18" s="162"/>
    </row>
    <row r="19" spans="2:12" ht="30" customHeight="1" x14ac:dyDescent="0.3">
      <c r="B19" s="33" t="str">
        <f t="shared" si="0"/>
        <v>LArst</v>
      </c>
      <c r="C19" s="1">
        <f>IF(ISTEXT(D19),MAX($C$7:$C18)+1,"")</f>
        <v>15</v>
      </c>
      <c r="D19" s="192" t="s">
        <v>9</v>
      </c>
      <c r="E19" s="39" t="s">
        <v>315</v>
      </c>
      <c r="F19" s="357" t="s">
        <v>43</v>
      </c>
      <c r="G19" s="358" t="s">
        <v>87</v>
      </c>
      <c r="H19" s="399">
        <f>COUNTIFS(D:D,"=Minimal",F:F,"=Function Not Available")</f>
        <v>0</v>
      </c>
      <c r="I19" s="360">
        <f t="shared" si="4"/>
        <v>3</v>
      </c>
      <c r="J19" s="361">
        <f t="shared" si="5"/>
        <v>0</v>
      </c>
      <c r="K19" s="388">
        <f t="shared" si="6"/>
        <v>0</v>
      </c>
      <c r="L19" s="162"/>
    </row>
    <row r="20" spans="2:12" ht="30" customHeight="1" x14ac:dyDescent="0.3">
      <c r="B20" s="195" t="str">
        <f t="shared" si="0"/>
        <v>LArst</v>
      </c>
      <c r="C20" s="42">
        <f>IF(ISTEXT(D20),MAX($C$7:$C19)+1,"")</f>
        <v>16</v>
      </c>
      <c r="D20" s="213" t="s">
        <v>9</v>
      </c>
      <c r="E20" s="39" t="s">
        <v>316</v>
      </c>
      <c r="F20" s="357" t="s">
        <v>43</v>
      </c>
      <c r="G20" s="358" t="s">
        <v>88</v>
      </c>
      <c r="H20" s="399">
        <f>COUNTIFS(D:D,"=Minimal",F:F,"=Exception")</f>
        <v>0</v>
      </c>
      <c r="I20" s="360">
        <f t="shared" si="4"/>
        <v>3</v>
      </c>
      <c r="J20" s="361">
        <f t="shared" si="5"/>
        <v>0</v>
      </c>
      <c r="K20" s="388">
        <f t="shared" si="6"/>
        <v>0</v>
      </c>
      <c r="L20" s="162"/>
    </row>
    <row r="21" spans="2:12" ht="30" customHeight="1" x14ac:dyDescent="0.3">
      <c r="B21" s="33" t="str">
        <f t="shared" si="0"/>
        <v>LArst</v>
      </c>
      <c r="C21" s="1">
        <f>IF(ISTEXT(D21),MAX($C$7:$C20)+1,"")</f>
        <v>17</v>
      </c>
      <c r="D21" s="192" t="s">
        <v>9</v>
      </c>
      <c r="E21" s="39" t="s">
        <v>317</v>
      </c>
      <c r="F21" s="357" t="s">
        <v>43</v>
      </c>
      <c r="G21" s="358"/>
      <c r="H21" s="399"/>
      <c r="I21" s="360">
        <f t="shared" si="4"/>
        <v>3</v>
      </c>
      <c r="J21" s="361">
        <f t="shared" si="5"/>
        <v>0</v>
      </c>
      <c r="K21" s="388">
        <f t="shared" ref="K21:K71" si="7">I21*J21</f>
        <v>0</v>
      </c>
      <c r="L21" s="162"/>
    </row>
    <row r="22" spans="2:12" ht="30" customHeight="1" x14ac:dyDescent="0.3">
      <c r="B22" s="33" t="str">
        <f t="shared" si="0"/>
        <v>LArst</v>
      </c>
      <c r="C22" s="1">
        <f>IF(ISTEXT(D22),MAX($C$7:$C21)+1,"")</f>
        <v>18</v>
      </c>
      <c r="D22" s="192" t="s">
        <v>9</v>
      </c>
      <c r="E22" s="40" t="s">
        <v>318</v>
      </c>
      <c r="F22" s="357" t="s">
        <v>43</v>
      </c>
      <c r="G22" s="358"/>
      <c r="H22" s="399"/>
      <c r="I22" s="360">
        <f t="shared" si="4"/>
        <v>3</v>
      </c>
      <c r="J22" s="361">
        <f t="shared" si="5"/>
        <v>0</v>
      </c>
      <c r="K22" s="388">
        <f t="shared" si="7"/>
        <v>0</v>
      </c>
      <c r="L22" s="162"/>
    </row>
    <row r="23" spans="2:12" ht="30" customHeight="1" x14ac:dyDescent="0.3">
      <c r="B23" s="33" t="str">
        <f t="shared" si="0"/>
        <v>LArst</v>
      </c>
      <c r="C23" s="1">
        <f>IF(ISTEXT(D23),MAX($C$7:$C22)+1,"")</f>
        <v>19</v>
      </c>
      <c r="D23" s="192" t="s">
        <v>9</v>
      </c>
      <c r="E23" s="40" t="s">
        <v>319</v>
      </c>
      <c r="F23" s="357" t="s">
        <v>43</v>
      </c>
      <c r="G23" s="358"/>
      <c r="H23" s="399"/>
      <c r="I23" s="360">
        <f t="shared" si="4"/>
        <v>3</v>
      </c>
      <c r="J23" s="361">
        <f t="shared" si="5"/>
        <v>0</v>
      </c>
      <c r="K23" s="388">
        <f t="shared" si="7"/>
        <v>0</v>
      </c>
      <c r="L23" s="162"/>
    </row>
    <row r="24" spans="2:12" ht="30" customHeight="1" x14ac:dyDescent="0.3">
      <c r="B24" s="33" t="str">
        <f t="shared" si="0"/>
        <v>LArst</v>
      </c>
      <c r="C24" s="1">
        <f>IF(ISTEXT(D24),MAX($C$7:$C23)+1,"")</f>
        <v>20</v>
      </c>
      <c r="D24" s="192" t="s">
        <v>9</v>
      </c>
      <c r="E24" s="40" t="s">
        <v>320</v>
      </c>
      <c r="F24" s="357" t="s">
        <v>43</v>
      </c>
      <c r="G24" s="358"/>
      <c r="H24" s="399"/>
      <c r="I24" s="360">
        <f t="shared" si="4"/>
        <v>3</v>
      </c>
      <c r="J24" s="361">
        <f t="shared" si="5"/>
        <v>0</v>
      </c>
      <c r="K24" s="388">
        <f t="shared" si="7"/>
        <v>0</v>
      </c>
      <c r="L24" s="162"/>
    </row>
    <row r="25" spans="2:12" ht="30" customHeight="1" x14ac:dyDescent="0.3">
      <c r="B25" s="33" t="str">
        <f t="shared" si="0"/>
        <v>LArst</v>
      </c>
      <c r="C25" s="1">
        <f>IF(ISTEXT(D25),MAX($C$7:$C24)+1,"")</f>
        <v>21</v>
      </c>
      <c r="D25" s="192" t="s">
        <v>9</v>
      </c>
      <c r="E25" s="40" t="s">
        <v>321</v>
      </c>
      <c r="F25" s="357" t="s">
        <v>43</v>
      </c>
      <c r="G25" s="358"/>
      <c r="H25" s="399"/>
      <c r="I25" s="360">
        <f t="shared" si="4"/>
        <v>3</v>
      </c>
      <c r="J25" s="361">
        <f t="shared" si="5"/>
        <v>0</v>
      </c>
      <c r="K25" s="388">
        <f t="shared" si="7"/>
        <v>0</v>
      </c>
      <c r="L25" s="162"/>
    </row>
    <row r="26" spans="2:12" ht="30" customHeight="1" x14ac:dyDescent="0.3">
      <c r="B26" s="33" t="str">
        <f t="shared" si="0"/>
        <v>LArst</v>
      </c>
      <c r="C26" s="1">
        <f>IF(ISTEXT(D26),MAX($C$7:$C25)+1,"")</f>
        <v>22</v>
      </c>
      <c r="D26" s="192" t="s">
        <v>9</v>
      </c>
      <c r="E26" s="40" t="s">
        <v>322</v>
      </c>
      <c r="F26" s="357" t="s">
        <v>43</v>
      </c>
      <c r="G26" s="358"/>
      <c r="H26" s="399"/>
      <c r="I26" s="360">
        <f t="shared" si="4"/>
        <v>3</v>
      </c>
      <c r="J26" s="361">
        <f t="shared" si="5"/>
        <v>0</v>
      </c>
      <c r="K26" s="388">
        <f t="shared" si="7"/>
        <v>0</v>
      </c>
      <c r="L26" s="162"/>
    </row>
    <row r="27" spans="2:12" ht="41.4" x14ac:dyDescent="0.3">
      <c r="B27" s="33" t="str">
        <f t="shared" si="0"/>
        <v>LArst</v>
      </c>
      <c r="C27" s="1">
        <f>IF(ISTEXT(D27),MAX($C$7:$C26)+1,"")</f>
        <v>23</v>
      </c>
      <c r="D27" s="192" t="s">
        <v>9</v>
      </c>
      <c r="E27" s="40" t="s">
        <v>323</v>
      </c>
      <c r="F27" s="357" t="s">
        <v>43</v>
      </c>
      <c r="G27" s="358"/>
      <c r="H27" s="399"/>
      <c r="I27" s="360">
        <f t="shared" si="4"/>
        <v>3</v>
      </c>
      <c r="J27" s="361">
        <f t="shared" si="5"/>
        <v>0</v>
      </c>
      <c r="K27" s="388">
        <f t="shared" si="7"/>
        <v>0</v>
      </c>
      <c r="L27" s="162"/>
    </row>
    <row r="28" spans="2:12" ht="30" customHeight="1" x14ac:dyDescent="0.3">
      <c r="B28" s="33" t="str">
        <f t="shared" si="0"/>
        <v>LArst</v>
      </c>
      <c r="C28" s="1">
        <f>IF(ISTEXT(D28),MAX($C$7:$C27)+1,"")</f>
        <v>24</v>
      </c>
      <c r="D28" s="192" t="s">
        <v>9</v>
      </c>
      <c r="E28" s="37" t="s">
        <v>324</v>
      </c>
      <c r="F28" s="357" t="s">
        <v>43</v>
      </c>
      <c r="G28" s="358"/>
      <c r="H28" s="399"/>
      <c r="I28" s="360">
        <f t="shared" si="4"/>
        <v>3</v>
      </c>
      <c r="J28" s="361">
        <f t="shared" si="5"/>
        <v>0</v>
      </c>
      <c r="K28" s="388">
        <f t="shared" si="7"/>
        <v>0</v>
      </c>
      <c r="L28" s="162"/>
    </row>
    <row r="29" spans="2:12" ht="30" customHeight="1" x14ac:dyDescent="0.3">
      <c r="B29" s="33" t="str">
        <f t="shared" si="0"/>
        <v>LArst</v>
      </c>
      <c r="C29" s="1">
        <f>IF(ISTEXT(D29),MAX($C$7:$C28)+1,"")</f>
        <v>25</v>
      </c>
      <c r="D29" s="192" t="s">
        <v>9</v>
      </c>
      <c r="E29" s="37" t="s">
        <v>325</v>
      </c>
      <c r="F29" s="357" t="s">
        <v>43</v>
      </c>
      <c r="G29" s="358"/>
      <c r="H29" s="399"/>
      <c r="I29" s="360">
        <f t="shared" si="4"/>
        <v>3</v>
      </c>
      <c r="J29" s="361">
        <f t="shared" si="5"/>
        <v>0</v>
      </c>
      <c r="K29" s="388">
        <f t="shared" si="7"/>
        <v>0</v>
      </c>
      <c r="L29" s="162"/>
    </row>
    <row r="30" spans="2:12" ht="41.4" x14ac:dyDescent="0.3">
      <c r="B30" s="33" t="str">
        <f t="shared" si="0"/>
        <v>LArst</v>
      </c>
      <c r="C30" s="1">
        <f>IF(ISTEXT(D30),MAX($C$7:$C29)+1,"")</f>
        <v>26</v>
      </c>
      <c r="D30" s="192" t="s">
        <v>9</v>
      </c>
      <c r="E30" s="37" t="s">
        <v>326</v>
      </c>
      <c r="F30" s="357" t="s">
        <v>43</v>
      </c>
      <c r="G30" s="358"/>
      <c r="H30" s="399"/>
      <c r="I30" s="360">
        <f t="shared" si="4"/>
        <v>3</v>
      </c>
      <c r="J30" s="361">
        <f t="shared" si="5"/>
        <v>0</v>
      </c>
      <c r="K30" s="388">
        <f t="shared" si="7"/>
        <v>0</v>
      </c>
      <c r="L30" s="162"/>
    </row>
    <row r="31" spans="2:12" ht="30" customHeight="1" x14ac:dyDescent="0.3">
      <c r="B31" s="35" t="str">
        <f>IF(C31="","",$B$4)</f>
        <v/>
      </c>
      <c r="C31" s="35" t="str">
        <f>IF(ISTEXT(D31),MAX($C$4:$C30)+1,"")</f>
        <v/>
      </c>
      <c r="D31" s="2"/>
      <c r="E31" s="38" t="s">
        <v>327</v>
      </c>
      <c r="F31" s="86"/>
      <c r="G31" s="28"/>
      <c r="H31" s="28"/>
      <c r="I31" s="28"/>
      <c r="J31" s="28"/>
      <c r="K31" s="28"/>
      <c r="L31" s="28"/>
    </row>
    <row r="32" spans="2:12" ht="30" customHeight="1" x14ac:dyDescent="0.3">
      <c r="B32" s="33" t="str">
        <f t="shared" ref="B32:B47" si="8">IF(C32="","",$B$5)</f>
        <v>LArst</v>
      </c>
      <c r="C32" s="1">
        <f>IF(ISTEXT(D32),MAX($C$7:$C30)+1,"")</f>
        <v>27</v>
      </c>
      <c r="D32" s="192" t="s">
        <v>9</v>
      </c>
      <c r="E32" s="41" t="s">
        <v>328</v>
      </c>
      <c r="F32" s="357" t="s">
        <v>43</v>
      </c>
      <c r="G32" s="358"/>
      <c r="H32" s="399"/>
      <c r="I32" s="360">
        <f t="shared" si="4"/>
        <v>3</v>
      </c>
      <c r="J32" s="361">
        <f t="shared" si="5"/>
        <v>0</v>
      </c>
      <c r="K32" s="388">
        <f t="shared" si="7"/>
        <v>0</v>
      </c>
      <c r="L32" s="162"/>
    </row>
    <row r="33" spans="2:12" ht="30" customHeight="1" x14ac:dyDescent="0.3">
      <c r="B33" s="33" t="str">
        <f t="shared" si="8"/>
        <v>LArst</v>
      </c>
      <c r="C33" s="1">
        <f>IF(ISTEXT(D33),MAX($C$7:$C32)+1,"")</f>
        <v>28</v>
      </c>
      <c r="D33" s="192" t="s">
        <v>9</v>
      </c>
      <c r="E33" s="39" t="s">
        <v>329</v>
      </c>
      <c r="F33" s="357" t="s">
        <v>43</v>
      </c>
      <c r="G33" s="358"/>
      <c r="H33" s="399"/>
      <c r="I33" s="360">
        <f t="shared" si="4"/>
        <v>3</v>
      </c>
      <c r="J33" s="361">
        <f t="shared" si="5"/>
        <v>0</v>
      </c>
      <c r="K33" s="388">
        <f t="shared" si="7"/>
        <v>0</v>
      </c>
      <c r="L33" s="162"/>
    </row>
    <row r="34" spans="2:12" ht="30" customHeight="1" x14ac:dyDescent="0.3">
      <c r="B34" s="33" t="str">
        <f t="shared" si="8"/>
        <v>LArst</v>
      </c>
      <c r="C34" s="1">
        <f>IF(ISTEXT(D34),MAX($C$7:$C33)+1,"")</f>
        <v>29</v>
      </c>
      <c r="D34" s="192" t="s">
        <v>9</v>
      </c>
      <c r="E34" s="39" t="s">
        <v>330</v>
      </c>
      <c r="F34" s="357" t="s">
        <v>43</v>
      </c>
      <c r="G34" s="358"/>
      <c r="H34" s="399"/>
      <c r="I34" s="360">
        <f t="shared" si="4"/>
        <v>3</v>
      </c>
      <c r="J34" s="361">
        <f t="shared" si="5"/>
        <v>0</v>
      </c>
      <c r="K34" s="388">
        <f t="shared" si="7"/>
        <v>0</v>
      </c>
      <c r="L34" s="162"/>
    </row>
    <row r="35" spans="2:12" ht="30" customHeight="1" x14ac:dyDescent="0.3">
      <c r="B35" s="33" t="str">
        <f t="shared" si="8"/>
        <v>LArst</v>
      </c>
      <c r="C35" s="1">
        <f>IF(ISTEXT(D35),MAX($C$7:$C34)+1,"")</f>
        <v>30</v>
      </c>
      <c r="D35" s="192" t="s">
        <v>9</v>
      </c>
      <c r="E35" s="39" t="s">
        <v>331</v>
      </c>
      <c r="F35" s="357" t="s">
        <v>43</v>
      </c>
      <c r="G35" s="358"/>
      <c r="H35" s="399"/>
      <c r="I35" s="360">
        <f t="shared" si="4"/>
        <v>3</v>
      </c>
      <c r="J35" s="361">
        <f t="shared" si="5"/>
        <v>0</v>
      </c>
      <c r="K35" s="388">
        <f t="shared" si="7"/>
        <v>0</v>
      </c>
      <c r="L35" s="162"/>
    </row>
    <row r="36" spans="2:12" ht="30" customHeight="1" x14ac:dyDescent="0.3">
      <c r="B36" s="33" t="str">
        <f t="shared" si="8"/>
        <v>LArst</v>
      </c>
      <c r="C36" s="1">
        <f>IF(ISTEXT(D36),MAX($C$7:$C35)+1,"")</f>
        <v>31</v>
      </c>
      <c r="D36" s="192" t="s">
        <v>9</v>
      </c>
      <c r="E36" s="40" t="s">
        <v>332</v>
      </c>
      <c r="F36" s="357" t="s">
        <v>43</v>
      </c>
      <c r="G36" s="358"/>
      <c r="H36" s="399"/>
      <c r="I36" s="360">
        <f t="shared" si="4"/>
        <v>3</v>
      </c>
      <c r="J36" s="361">
        <f t="shared" si="5"/>
        <v>0</v>
      </c>
      <c r="K36" s="388">
        <f t="shared" si="7"/>
        <v>0</v>
      </c>
      <c r="L36" s="162"/>
    </row>
    <row r="37" spans="2:12" ht="30" customHeight="1" x14ac:dyDescent="0.3">
      <c r="B37" s="33" t="str">
        <f t="shared" si="8"/>
        <v>LArst</v>
      </c>
      <c r="C37" s="1">
        <f>IF(ISTEXT(D37),MAX($C$7:$C36)+1,"")</f>
        <v>32</v>
      </c>
      <c r="D37" s="192" t="s">
        <v>10</v>
      </c>
      <c r="E37" s="40" t="s">
        <v>333</v>
      </c>
      <c r="F37" s="357" t="s">
        <v>43</v>
      </c>
      <c r="G37" s="358"/>
      <c r="H37" s="399"/>
      <c r="I37" s="360">
        <f t="shared" si="4"/>
        <v>2</v>
      </c>
      <c r="J37" s="361">
        <f t="shared" si="5"/>
        <v>0</v>
      </c>
      <c r="K37" s="388">
        <f t="shared" si="7"/>
        <v>0</v>
      </c>
      <c r="L37" s="162"/>
    </row>
    <row r="38" spans="2:12" ht="30" customHeight="1" x14ac:dyDescent="0.3">
      <c r="B38" s="33" t="str">
        <f t="shared" si="8"/>
        <v>LArst</v>
      </c>
      <c r="C38" s="1">
        <f>IF(ISTEXT(D38),MAX($C$7:$C37)+1,"")</f>
        <v>33</v>
      </c>
      <c r="D38" s="192" t="s">
        <v>9</v>
      </c>
      <c r="E38" s="40" t="s">
        <v>334</v>
      </c>
      <c r="F38" s="357" t="s">
        <v>43</v>
      </c>
      <c r="G38" s="358"/>
      <c r="H38" s="399"/>
      <c r="I38" s="360">
        <f t="shared" si="4"/>
        <v>3</v>
      </c>
      <c r="J38" s="361">
        <f t="shared" si="5"/>
        <v>0</v>
      </c>
      <c r="K38" s="388">
        <f t="shared" si="7"/>
        <v>0</v>
      </c>
      <c r="L38" s="162"/>
    </row>
    <row r="39" spans="2:12" ht="30" customHeight="1" x14ac:dyDescent="0.3">
      <c r="B39" s="33" t="str">
        <f t="shared" si="8"/>
        <v>LArst</v>
      </c>
      <c r="C39" s="1">
        <f>IF(ISTEXT(D39),MAX($C$7:$C38)+1,"")</f>
        <v>34</v>
      </c>
      <c r="D39" s="192" t="s">
        <v>9</v>
      </c>
      <c r="E39" s="40" t="s">
        <v>335</v>
      </c>
      <c r="F39" s="357" t="s">
        <v>43</v>
      </c>
      <c r="G39" s="358"/>
      <c r="H39" s="399"/>
      <c r="I39" s="360">
        <f t="shared" si="4"/>
        <v>3</v>
      </c>
      <c r="J39" s="361">
        <f t="shared" si="5"/>
        <v>0</v>
      </c>
      <c r="K39" s="388">
        <f t="shared" si="7"/>
        <v>0</v>
      </c>
      <c r="L39" s="162"/>
    </row>
    <row r="40" spans="2:12" ht="30" customHeight="1" x14ac:dyDescent="0.3">
      <c r="B40" s="33" t="str">
        <f t="shared" si="8"/>
        <v>LArst</v>
      </c>
      <c r="C40" s="1">
        <f>IF(ISTEXT(D40),MAX($C$7:$C39)+1,"")</f>
        <v>35</v>
      </c>
      <c r="D40" s="192" t="s">
        <v>9</v>
      </c>
      <c r="E40" s="40" t="s">
        <v>336</v>
      </c>
      <c r="F40" s="357" t="s">
        <v>43</v>
      </c>
      <c r="G40" s="358"/>
      <c r="H40" s="399"/>
      <c r="I40" s="360">
        <f t="shared" si="4"/>
        <v>3</v>
      </c>
      <c r="J40" s="361">
        <f t="shared" si="5"/>
        <v>0</v>
      </c>
      <c r="K40" s="388">
        <f t="shared" si="7"/>
        <v>0</v>
      </c>
      <c r="L40" s="162"/>
    </row>
    <row r="41" spans="2:12" ht="30" customHeight="1" x14ac:dyDescent="0.3">
      <c r="B41" s="33" t="str">
        <f t="shared" si="8"/>
        <v>LArst</v>
      </c>
      <c r="C41" s="1">
        <f>IF(ISTEXT(D41),MAX($C$7:$C40)+1,"")</f>
        <v>36</v>
      </c>
      <c r="D41" s="192" t="s">
        <v>9</v>
      </c>
      <c r="E41" s="40" t="s">
        <v>337</v>
      </c>
      <c r="F41" s="357" t="s">
        <v>43</v>
      </c>
      <c r="G41" s="358"/>
      <c r="H41" s="399"/>
      <c r="I41" s="360">
        <f t="shared" si="4"/>
        <v>3</v>
      </c>
      <c r="J41" s="361">
        <f t="shared" si="5"/>
        <v>0</v>
      </c>
      <c r="K41" s="388">
        <f t="shared" si="7"/>
        <v>0</v>
      </c>
      <c r="L41" s="162"/>
    </row>
    <row r="42" spans="2:12" ht="30" customHeight="1" x14ac:dyDescent="0.3">
      <c r="B42" s="33" t="str">
        <f t="shared" si="8"/>
        <v>LArst</v>
      </c>
      <c r="C42" s="1">
        <f>IF(ISTEXT(D42),MAX($C$7:$C41)+1,"")</f>
        <v>37</v>
      </c>
      <c r="D42" s="192" t="s">
        <v>9</v>
      </c>
      <c r="E42" s="40" t="s">
        <v>338</v>
      </c>
      <c r="F42" s="357" t="s">
        <v>43</v>
      </c>
      <c r="G42" s="358"/>
      <c r="H42" s="399"/>
      <c r="I42" s="360">
        <f t="shared" si="4"/>
        <v>3</v>
      </c>
      <c r="J42" s="361">
        <f t="shared" si="5"/>
        <v>0</v>
      </c>
      <c r="K42" s="388">
        <f t="shared" si="7"/>
        <v>0</v>
      </c>
      <c r="L42" s="162"/>
    </row>
    <row r="43" spans="2:12" ht="30" customHeight="1" x14ac:dyDescent="0.3">
      <c r="B43" s="33" t="str">
        <f t="shared" si="8"/>
        <v>LArst</v>
      </c>
      <c r="C43" s="1">
        <f>IF(ISTEXT(D43),MAX($C$7:$C42)+1,"")</f>
        <v>38</v>
      </c>
      <c r="D43" s="192" t="s">
        <v>9</v>
      </c>
      <c r="E43" s="40" t="s">
        <v>339</v>
      </c>
      <c r="F43" s="357" t="s">
        <v>43</v>
      </c>
      <c r="G43" s="358"/>
      <c r="H43" s="399"/>
      <c r="I43" s="360">
        <f t="shared" si="4"/>
        <v>3</v>
      </c>
      <c r="J43" s="361">
        <f t="shared" si="5"/>
        <v>0</v>
      </c>
      <c r="K43" s="388">
        <f t="shared" si="7"/>
        <v>0</v>
      </c>
      <c r="L43" s="162"/>
    </row>
    <row r="44" spans="2:12" ht="30" customHeight="1" x14ac:dyDescent="0.3">
      <c r="B44" s="33" t="str">
        <f t="shared" si="8"/>
        <v>LArst</v>
      </c>
      <c r="C44" s="1">
        <f>IF(ISTEXT(D44),MAX($C$7:$C43)+1,"")</f>
        <v>39</v>
      </c>
      <c r="D44" s="192" t="s">
        <v>9</v>
      </c>
      <c r="E44" s="36" t="s">
        <v>340</v>
      </c>
      <c r="F44" s="357" t="s">
        <v>43</v>
      </c>
      <c r="G44" s="358"/>
      <c r="H44" s="399"/>
      <c r="I44" s="360">
        <f t="shared" si="4"/>
        <v>3</v>
      </c>
      <c r="J44" s="361">
        <f t="shared" si="5"/>
        <v>0</v>
      </c>
      <c r="K44" s="388">
        <f t="shared" si="7"/>
        <v>0</v>
      </c>
      <c r="L44" s="162"/>
    </row>
    <row r="45" spans="2:12" ht="30" customHeight="1" x14ac:dyDescent="0.3">
      <c r="B45" s="33" t="str">
        <f t="shared" si="8"/>
        <v>LArst</v>
      </c>
      <c r="C45" s="1">
        <f>IF(ISTEXT(D45),MAX($C$7:$C44)+1,"")</f>
        <v>40</v>
      </c>
      <c r="D45" s="192" t="s">
        <v>11</v>
      </c>
      <c r="E45" s="37" t="s">
        <v>341</v>
      </c>
      <c r="F45" s="357" t="s">
        <v>43</v>
      </c>
      <c r="G45" s="358"/>
      <c r="H45" s="399"/>
      <c r="I45" s="360">
        <f t="shared" si="4"/>
        <v>1</v>
      </c>
      <c r="J45" s="361">
        <f t="shared" si="5"/>
        <v>0</v>
      </c>
      <c r="K45" s="388">
        <f t="shared" si="7"/>
        <v>0</v>
      </c>
      <c r="L45" s="162"/>
    </row>
    <row r="46" spans="2:12" ht="30" customHeight="1" x14ac:dyDescent="0.3">
      <c r="B46" s="33" t="str">
        <f t="shared" si="8"/>
        <v>LArst</v>
      </c>
      <c r="C46" s="1">
        <f>IF(ISTEXT(D46),MAX($C$7:$C45)+1,"")</f>
        <v>41</v>
      </c>
      <c r="D46" s="192" t="s">
        <v>11</v>
      </c>
      <c r="E46" s="37" t="s">
        <v>342</v>
      </c>
      <c r="F46" s="357" t="s">
        <v>43</v>
      </c>
      <c r="G46" s="358"/>
      <c r="H46" s="399"/>
      <c r="I46" s="360">
        <f t="shared" si="4"/>
        <v>1</v>
      </c>
      <c r="J46" s="361">
        <f t="shared" si="5"/>
        <v>0</v>
      </c>
      <c r="K46" s="388">
        <f t="shared" si="7"/>
        <v>0</v>
      </c>
      <c r="L46" s="162"/>
    </row>
    <row r="47" spans="2:12" ht="30" customHeight="1" x14ac:dyDescent="0.3">
      <c r="B47" s="33" t="str">
        <f t="shared" si="8"/>
        <v>LArst</v>
      </c>
      <c r="C47" s="1">
        <f>IF(ISTEXT(D47),MAX($C$7:$C46)+1,"")</f>
        <v>42</v>
      </c>
      <c r="D47" s="192" t="s">
        <v>9</v>
      </c>
      <c r="E47" s="36" t="s">
        <v>343</v>
      </c>
      <c r="F47" s="357" t="s">
        <v>43</v>
      </c>
      <c r="G47" s="358"/>
      <c r="H47" s="399"/>
      <c r="I47" s="360">
        <f t="shared" si="4"/>
        <v>3</v>
      </c>
      <c r="J47" s="361">
        <f t="shared" si="5"/>
        <v>0</v>
      </c>
      <c r="K47" s="388">
        <f t="shared" si="7"/>
        <v>0</v>
      </c>
      <c r="L47" s="162"/>
    </row>
    <row r="48" spans="2:12" ht="30" customHeight="1" x14ac:dyDescent="0.3">
      <c r="B48" s="35" t="str">
        <f>IF(C48="","",$B$4)</f>
        <v/>
      </c>
      <c r="C48" s="35" t="str">
        <f>IF(ISTEXT(D48),MAX($C$4:$C47)+1,"")</f>
        <v/>
      </c>
      <c r="D48" s="2"/>
      <c r="E48" s="38" t="s">
        <v>344</v>
      </c>
      <c r="F48" s="86"/>
      <c r="G48" s="28"/>
      <c r="H48" s="28"/>
      <c r="I48" s="28"/>
      <c r="J48" s="28"/>
      <c r="K48" s="28"/>
      <c r="L48" s="28"/>
    </row>
    <row r="49" spans="2:12" ht="30" customHeight="1" x14ac:dyDescent="0.3">
      <c r="B49" s="33" t="str">
        <f t="shared" ref="B49:B55" si="9">IF(C49="","",$B$5)</f>
        <v>LArst</v>
      </c>
      <c r="C49" s="1">
        <f>IF(ISTEXT(D49),MAX($C$7:$C47)+1,"")</f>
        <v>43</v>
      </c>
      <c r="D49" s="192" t="s">
        <v>9</v>
      </c>
      <c r="E49" s="41" t="s">
        <v>345</v>
      </c>
      <c r="F49" s="357" t="s">
        <v>43</v>
      </c>
      <c r="G49" s="358"/>
      <c r="H49" s="399"/>
      <c r="I49" s="360">
        <f t="shared" si="4"/>
        <v>3</v>
      </c>
      <c r="J49" s="361">
        <f t="shared" si="5"/>
        <v>0</v>
      </c>
      <c r="K49" s="388">
        <f t="shared" si="7"/>
        <v>0</v>
      </c>
      <c r="L49" s="162"/>
    </row>
    <row r="50" spans="2:12" ht="30" customHeight="1" x14ac:dyDescent="0.3">
      <c r="B50" s="33" t="str">
        <f t="shared" si="9"/>
        <v>LArst</v>
      </c>
      <c r="C50" s="1">
        <f>IF(ISTEXT(D50),MAX($C$7:$C49)+1,"")</f>
        <v>44</v>
      </c>
      <c r="D50" s="192" t="s">
        <v>9</v>
      </c>
      <c r="E50" s="41" t="s">
        <v>346</v>
      </c>
      <c r="F50" s="357" t="s">
        <v>43</v>
      </c>
      <c r="G50" s="358"/>
      <c r="H50" s="399"/>
      <c r="I50" s="360">
        <f t="shared" si="4"/>
        <v>3</v>
      </c>
      <c r="J50" s="361">
        <f t="shared" si="5"/>
        <v>0</v>
      </c>
      <c r="K50" s="388">
        <f t="shared" si="7"/>
        <v>0</v>
      </c>
      <c r="L50" s="162"/>
    </row>
    <row r="51" spans="2:12" ht="30" customHeight="1" x14ac:dyDescent="0.3">
      <c r="B51" s="33" t="str">
        <f t="shared" si="9"/>
        <v>LArst</v>
      </c>
      <c r="C51" s="1">
        <f>IF(ISTEXT(D51),MAX($C$7:$C50)+1,"")</f>
        <v>45</v>
      </c>
      <c r="D51" s="192" t="s">
        <v>9</v>
      </c>
      <c r="E51" s="41" t="s">
        <v>347</v>
      </c>
      <c r="F51" s="357" t="s">
        <v>43</v>
      </c>
      <c r="G51" s="358"/>
      <c r="H51" s="399"/>
      <c r="I51" s="360">
        <f t="shared" si="4"/>
        <v>3</v>
      </c>
      <c r="J51" s="361">
        <f t="shared" si="5"/>
        <v>0</v>
      </c>
      <c r="K51" s="388">
        <f t="shared" si="7"/>
        <v>0</v>
      </c>
      <c r="L51" s="162"/>
    </row>
    <row r="52" spans="2:12" ht="30" customHeight="1" x14ac:dyDescent="0.3">
      <c r="B52" s="33" t="str">
        <f t="shared" si="9"/>
        <v>LArst</v>
      </c>
      <c r="C52" s="1">
        <f>IF(ISTEXT(D52),MAX($C$7:$C51)+1,"")</f>
        <v>46</v>
      </c>
      <c r="D52" s="192" t="s">
        <v>9</v>
      </c>
      <c r="E52" s="41" t="s">
        <v>348</v>
      </c>
      <c r="F52" s="357" t="s">
        <v>43</v>
      </c>
      <c r="G52" s="358"/>
      <c r="H52" s="399"/>
      <c r="I52" s="360">
        <f t="shared" si="4"/>
        <v>3</v>
      </c>
      <c r="J52" s="361">
        <f t="shared" si="5"/>
        <v>0</v>
      </c>
      <c r="K52" s="388">
        <f t="shared" si="7"/>
        <v>0</v>
      </c>
      <c r="L52" s="162"/>
    </row>
    <row r="53" spans="2:12" ht="30" customHeight="1" x14ac:dyDescent="0.3">
      <c r="B53" s="33" t="str">
        <f t="shared" si="9"/>
        <v>LArst</v>
      </c>
      <c r="C53" s="1">
        <f>IF(ISTEXT(D53),MAX($C$7:$C52)+1,"")</f>
        <v>47</v>
      </c>
      <c r="D53" s="192" t="s">
        <v>9</v>
      </c>
      <c r="E53" s="39" t="s">
        <v>349</v>
      </c>
      <c r="F53" s="357" t="s">
        <v>43</v>
      </c>
      <c r="G53" s="358"/>
      <c r="H53" s="399"/>
      <c r="I53" s="360">
        <f t="shared" si="4"/>
        <v>3</v>
      </c>
      <c r="J53" s="361">
        <f t="shared" si="5"/>
        <v>0</v>
      </c>
      <c r="K53" s="388">
        <f t="shared" si="7"/>
        <v>0</v>
      </c>
      <c r="L53" s="162"/>
    </row>
    <row r="54" spans="2:12" ht="30" customHeight="1" x14ac:dyDescent="0.3">
      <c r="B54" s="33" t="str">
        <f t="shared" si="9"/>
        <v>LArst</v>
      </c>
      <c r="C54" s="1">
        <f>IF(ISTEXT(D54),MAX($C$7:$C53)+1,"")</f>
        <v>48</v>
      </c>
      <c r="D54" s="192" t="s">
        <v>9</v>
      </c>
      <c r="E54" s="39" t="s">
        <v>350</v>
      </c>
      <c r="F54" s="357" t="s">
        <v>43</v>
      </c>
      <c r="G54" s="358"/>
      <c r="H54" s="399"/>
      <c r="I54" s="360">
        <f t="shared" si="4"/>
        <v>3</v>
      </c>
      <c r="J54" s="361">
        <f t="shared" si="5"/>
        <v>0</v>
      </c>
      <c r="K54" s="388">
        <f t="shared" si="7"/>
        <v>0</v>
      </c>
      <c r="L54" s="162"/>
    </row>
    <row r="55" spans="2:12" ht="30" customHeight="1" x14ac:dyDescent="0.3">
      <c r="B55" s="33" t="str">
        <f t="shared" si="9"/>
        <v>LArst</v>
      </c>
      <c r="C55" s="1">
        <f>IF(ISTEXT(D55),MAX($C$7:$C54)+1,"")</f>
        <v>49</v>
      </c>
      <c r="D55" s="192" t="s">
        <v>9</v>
      </c>
      <c r="E55" s="39" t="s">
        <v>351</v>
      </c>
      <c r="F55" s="357" t="s">
        <v>43</v>
      </c>
      <c r="G55" s="358"/>
      <c r="H55" s="399"/>
      <c r="I55" s="360">
        <f t="shared" si="4"/>
        <v>3</v>
      </c>
      <c r="J55" s="361">
        <f t="shared" si="5"/>
        <v>0</v>
      </c>
      <c r="K55" s="388">
        <f t="shared" si="7"/>
        <v>0</v>
      </c>
      <c r="L55" s="162"/>
    </row>
    <row r="56" spans="2:12" ht="30" customHeight="1" x14ac:dyDescent="0.3">
      <c r="B56" s="33" t="str">
        <f t="shared" ref="B56:B61" si="10">IF(C56="","",$B$5)</f>
        <v>LArst</v>
      </c>
      <c r="C56" s="1">
        <f>IF(ISTEXT(D56),MAX($C$7:$C55)+1,"")</f>
        <v>50</v>
      </c>
      <c r="D56" s="192" t="s">
        <v>9</v>
      </c>
      <c r="E56" s="205" t="s">
        <v>352</v>
      </c>
      <c r="F56" s="357" t="s">
        <v>43</v>
      </c>
      <c r="G56" s="358"/>
      <c r="H56" s="399"/>
      <c r="I56" s="360">
        <f>VLOOKUP($D56,SpecData,2,FALSE)</f>
        <v>3</v>
      </c>
      <c r="J56" s="361">
        <f>VLOOKUP($F56,AvailabilityData,2,FALSE)</f>
        <v>0</v>
      </c>
      <c r="K56" s="388">
        <f>I56*J56</f>
        <v>0</v>
      </c>
      <c r="L56" s="177"/>
    </row>
    <row r="57" spans="2:12" ht="30" customHeight="1" x14ac:dyDescent="0.3">
      <c r="B57" s="33" t="str">
        <f t="shared" si="10"/>
        <v>LArst</v>
      </c>
      <c r="C57" s="1">
        <f>IF(ISTEXT(D57),MAX($C$7:$C56)+1,"")</f>
        <v>51</v>
      </c>
      <c r="D57" s="192" t="s">
        <v>10</v>
      </c>
      <c r="E57" s="350" t="s">
        <v>2456</v>
      </c>
      <c r="F57" s="357" t="s">
        <v>43</v>
      </c>
      <c r="G57" s="358"/>
      <c r="H57" s="399"/>
      <c r="I57" s="360">
        <f>VLOOKUP($D57,SpecData,2,FALSE)</f>
        <v>2</v>
      </c>
      <c r="J57" s="361">
        <f>VLOOKUP($F57,AvailabilityData,2,FALSE)</f>
        <v>0</v>
      </c>
      <c r="K57" s="388">
        <f>I57*J57</f>
        <v>0</v>
      </c>
      <c r="L57" s="177"/>
    </row>
    <row r="58" spans="2:12" ht="30" customHeight="1" x14ac:dyDescent="0.3">
      <c r="B58" s="33" t="str">
        <f t="shared" si="10"/>
        <v>LArst</v>
      </c>
      <c r="C58" s="1">
        <f>IF(ISTEXT(D58),MAX($C$7:$C57)+1,"")</f>
        <v>52</v>
      </c>
      <c r="D58" s="192" t="s">
        <v>10</v>
      </c>
      <c r="E58" s="350" t="s">
        <v>2452</v>
      </c>
      <c r="F58" s="357" t="s">
        <v>43</v>
      </c>
      <c r="G58" s="358"/>
      <c r="H58" s="399"/>
      <c r="I58" s="360">
        <f>VLOOKUP($D58,SpecData,2,FALSE)</f>
        <v>2</v>
      </c>
      <c r="J58" s="361">
        <f>VLOOKUP($F58,AvailabilityData,2,FALSE)</f>
        <v>0</v>
      </c>
      <c r="K58" s="388">
        <f>I58*J58</f>
        <v>0</v>
      </c>
      <c r="L58" s="177"/>
    </row>
    <row r="59" spans="2:12" ht="30" customHeight="1" x14ac:dyDescent="0.3">
      <c r="B59" s="33" t="str">
        <f t="shared" si="10"/>
        <v>LArst</v>
      </c>
      <c r="C59" s="1">
        <f>IF(ISTEXT(D59),MAX($C$7:$C58)+1,"")</f>
        <v>53</v>
      </c>
      <c r="D59" s="192" t="s">
        <v>10</v>
      </c>
      <c r="E59" s="350" t="s">
        <v>2453</v>
      </c>
      <c r="F59" s="357" t="s">
        <v>43</v>
      </c>
      <c r="G59" s="358"/>
      <c r="H59" s="399"/>
      <c r="I59" s="360">
        <f>VLOOKUP($D59,SpecData,2,FALSE)</f>
        <v>2</v>
      </c>
      <c r="J59" s="361">
        <f>VLOOKUP($F59,AvailabilityData,2,FALSE)</f>
        <v>0</v>
      </c>
      <c r="K59" s="388">
        <f>I59*J59</f>
        <v>0</v>
      </c>
      <c r="L59" s="177"/>
    </row>
    <row r="60" spans="2:12" ht="30" customHeight="1" x14ac:dyDescent="0.3">
      <c r="B60" s="33" t="str">
        <f t="shared" si="10"/>
        <v>LArst</v>
      </c>
      <c r="C60" s="1">
        <f>IF(ISTEXT(D60),MAX($C$7:$C59)+1,"")</f>
        <v>54</v>
      </c>
      <c r="D60" s="192" t="s">
        <v>10</v>
      </c>
      <c r="E60" s="350" t="s">
        <v>2454</v>
      </c>
      <c r="F60" s="357" t="s">
        <v>43</v>
      </c>
      <c r="G60" s="358"/>
      <c r="H60" s="399"/>
      <c r="I60" s="360">
        <f>VLOOKUP($D60,SpecData,2,FALSE)</f>
        <v>2</v>
      </c>
      <c r="J60" s="361">
        <f>VLOOKUP($F60,AvailabilityData,2,FALSE)</f>
        <v>0</v>
      </c>
      <c r="K60" s="388">
        <f>I60*J60</f>
        <v>0</v>
      </c>
      <c r="L60" s="177"/>
    </row>
    <row r="61" spans="2:12" ht="30" customHeight="1" x14ac:dyDescent="0.3">
      <c r="B61" s="33" t="str">
        <f t="shared" si="10"/>
        <v>LArst</v>
      </c>
      <c r="C61" s="1">
        <f>IF(ISTEXT(D61),MAX($C$7:$C60)+1,"")</f>
        <v>55</v>
      </c>
      <c r="D61" s="192" t="s">
        <v>10</v>
      </c>
      <c r="E61" s="351" t="s">
        <v>2455</v>
      </c>
      <c r="F61" s="357" t="s">
        <v>43</v>
      </c>
      <c r="G61" s="358"/>
      <c r="H61" s="399"/>
      <c r="I61" s="360">
        <f t="shared" si="4"/>
        <v>2</v>
      </c>
      <c r="J61" s="361">
        <f t="shared" si="5"/>
        <v>0</v>
      </c>
      <c r="K61" s="388">
        <f t="shared" si="7"/>
        <v>0</v>
      </c>
      <c r="L61" s="162"/>
    </row>
    <row r="62" spans="2:12" ht="30" customHeight="1" x14ac:dyDescent="0.3">
      <c r="B62" s="35" t="str">
        <f>IF(C62="","",$B$4)</f>
        <v/>
      </c>
      <c r="C62" s="35" t="str">
        <f>IF(ISTEXT(D62),MAX($C$4:$C61)+1,"")</f>
        <v/>
      </c>
      <c r="D62" s="2"/>
      <c r="E62" s="38" t="s">
        <v>353</v>
      </c>
      <c r="F62" s="86"/>
      <c r="G62" s="28"/>
      <c r="H62" s="28"/>
      <c r="I62" s="28"/>
      <c r="J62" s="28"/>
      <c r="K62" s="28"/>
      <c r="L62" s="28"/>
    </row>
    <row r="63" spans="2:12" ht="30" customHeight="1" x14ac:dyDescent="0.3">
      <c r="B63" s="33" t="str">
        <f t="shared" ref="B63:B71" si="11">IF(C63="","",$B$5)</f>
        <v>LArst</v>
      </c>
      <c r="C63" s="1">
        <f>IF(ISTEXT(D63),MAX($C$7:$C61)+1,"")</f>
        <v>56</v>
      </c>
      <c r="D63" s="192" t="s">
        <v>9</v>
      </c>
      <c r="E63" s="41" t="s">
        <v>354</v>
      </c>
      <c r="F63" s="357" t="s">
        <v>43</v>
      </c>
      <c r="G63" s="358"/>
      <c r="H63" s="399"/>
      <c r="I63" s="360">
        <f t="shared" si="4"/>
        <v>3</v>
      </c>
      <c r="J63" s="361">
        <f t="shared" si="5"/>
        <v>0</v>
      </c>
      <c r="K63" s="388">
        <f t="shared" si="7"/>
        <v>0</v>
      </c>
      <c r="L63" s="162"/>
    </row>
    <row r="64" spans="2:12" ht="30" customHeight="1" x14ac:dyDescent="0.3">
      <c r="B64" s="33" t="str">
        <f t="shared" si="11"/>
        <v>LArst</v>
      </c>
      <c r="C64" s="1">
        <f>IF(ISTEXT(D64),MAX($C$7:$C63)+1,"")</f>
        <v>57</v>
      </c>
      <c r="D64" s="192" t="s">
        <v>9</v>
      </c>
      <c r="E64" s="39" t="s">
        <v>355</v>
      </c>
      <c r="F64" s="357" t="s">
        <v>43</v>
      </c>
      <c r="G64" s="358"/>
      <c r="H64" s="399"/>
      <c r="I64" s="360">
        <f t="shared" si="4"/>
        <v>3</v>
      </c>
      <c r="J64" s="361">
        <f t="shared" si="5"/>
        <v>0</v>
      </c>
      <c r="K64" s="388">
        <f t="shared" si="7"/>
        <v>0</v>
      </c>
      <c r="L64" s="162"/>
    </row>
    <row r="65" spans="2:12" ht="30" customHeight="1" x14ac:dyDescent="0.3">
      <c r="B65" s="33" t="str">
        <f t="shared" si="11"/>
        <v>LArst</v>
      </c>
      <c r="C65" s="1">
        <f>IF(ISTEXT(D65),MAX($C$7:$C64)+1,"")</f>
        <v>58</v>
      </c>
      <c r="D65" s="192" t="s">
        <v>9</v>
      </c>
      <c r="E65" s="39" t="s">
        <v>356</v>
      </c>
      <c r="F65" s="357" t="s">
        <v>43</v>
      </c>
      <c r="G65" s="358"/>
      <c r="H65" s="399"/>
      <c r="I65" s="360">
        <f t="shared" si="4"/>
        <v>3</v>
      </c>
      <c r="J65" s="361">
        <f t="shared" si="5"/>
        <v>0</v>
      </c>
      <c r="K65" s="388">
        <f t="shared" si="7"/>
        <v>0</v>
      </c>
      <c r="L65" s="162"/>
    </row>
    <row r="66" spans="2:12" ht="30" customHeight="1" x14ac:dyDescent="0.3">
      <c r="B66" s="33" t="str">
        <f t="shared" si="11"/>
        <v>LArst</v>
      </c>
      <c r="C66" s="1">
        <f>IF(ISTEXT(D66),MAX($C$7:$C65)+1,"")</f>
        <v>59</v>
      </c>
      <c r="D66" s="192" t="s">
        <v>9</v>
      </c>
      <c r="E66" s="39" t="s">
        <v>357</v>
      </c>
      <c r="F66" s="357" t="s">
        <v>43</v>
      </c>
      <c r="G66" s="358"/>
      <c r="H66" s="399"/>
      <c r="I66" s="360">
        <f t="shared" si="4"/>
        <v>3</v>
      </c>
      <c r="J66" s="361">
        <f t="shared" si="5"/>
        <v>0</v>
      </c>
      <c r="K66" s="388">
        <f t="shared" si="7"/>
        <v>0</v>
      </c>
      <c r="L66" s="162"/>
    </row>
    <row r="67" spans="2:12" ht="30" customHeight="1" x14ac:dyDescent="0.3">
      <c r="B67" s="33" t="str">
        <f t="shared" si="11"/>
        <v>LArst</v>
      </c>
      <c r="C67" s="1">
        <f>IF(ISTEXT(D67),MAX($C$7:$C66)+1,"")</f>
        <v>60</v>
      </c>
      <c r="D67" s="192" t="s">
        <v>9</v>
      </c>
      <c r="E67" s="39" t="s">
        <v>358</v>
      </c>
      <c r="F67" s="357" t="s">
        <v>43</v>
      </c>
      <c r="G67" s="358"/>
      <c r="H67" s="399"/>
      <c r="I67" s="360">
        <f t="shared" si="4"/>
        <v>3</v>
      </c>
      <c r="J67" s="361">
        <f t="shared" si="5"/>
        <v>0</v>
      </c>
      <c r="K67" s="388">
        <f t="shared" si="7"/>
        <v>0</v>
      </c>
      <c r="L67" s="162"/>
    </row>
    <row r="68" spans="2:12" ht="30" customHeight="1" x14ac:dyDescent="0.3">
      <c r="B68" s="33" t="str">
        <f t="shared" si="11"/>
        <v>LArst</v>
      </c>
      <c r="C68" s="1">
        <f>IF(ISTEXT(D68),MAX($C$7:$C67)+1,"")</f>
        <v>61</v>
      </c>
      <c r="D68" s="192" t="s">
        <v>9</v>
      </c>
      <c r="E68" s="39" t="s">
        <v>359</v>
      </c>
      <c r="F68" s="357" t="s">
        <v>43</v>
      </c>
      <c r="G68" s="358"/>
      <c r="H68" s="399"/>
      <c r="I68" s="360">
        <f t="shared" si="4"/>
        <v>3</v>
      </c>
      <c r="J68" s="361">
        <f t="shared" si="5"/>
        <v>0</v>
      </c>
      <c r="K68" s="388">
        <f t="shared" si="7"/>
        <v>0</v>
      </c>
      <c r="L68" s="162"/>
    </row>
    <row r="69" spans="2:12" ht="34.200000000000003" customHeight="1" x14ac:dyDescent="0.3">
      <c r="B69" s="33" t="str">
        <f t="shared" si="11"/>
        <v>LArst</v>
      </c>
      <c r="C69" s="1">
        <f>IF(ISTEXT(D69),MAX($C$7:$C68)+1,"")</f>
        <v>62</v>
      </c>
      <c r="D69" s="192" t="s">
        <v>9</v>
      </c>
      <c r="E69" s="39" t="s">
        <v>360</v>
      </c>
      <c r="F69" s="357" t="s">
        <v>43</v>
      </c>
      <c r="G69" s="358"/>
      <c r="H69" s="399"/>
      <c r="I69" s="360">
        <f t="shared" si="4"/>
        <v>3</v>
      </c>
      <c r="J69" s="361">
        <f t="shared" si="5"/>
        <v>0</v>
      </c>
      <c r="K69" s="388">
        <f t="shared" si="7"/>
        <v>0</v>
      </c>
      <c r="L69" s="162"/>
    </row>
    <row r="70" spans="2:12" ht="27.6" x14ac:dyDescent="0.3">
      <c r="B70" s="33" t="str">
        <f t="shared" si="11"/>
        <v>LArst</v>
      </c>
      <c r="C70" s="1">
        <f>IF(ISTEXT(D70),MAX($C$7:$C69)+1,"")</f>
        <v>63</v>
      </c>
      <c r="D70" s="192" t="s">
        <v>9</v>
      </c>
      <c r="E70" s="40" t="s">
        <v>361</v>
      </c>
      <c r="F70" s="357" t="s">
        <v>43</v>
      </c>
      <c r="G70" s="358"/>
      <c r="H70" s="399"/>
      <c r="I70" s="360">
        <f t="shared" si="4"/>
        <v>3</v>
      </c>
      <c r="J70" s="361">
        <f t="shared" si="5"/>
        <v>0</v>
      </c>
      <c r="K70" s="388">
        <f t="shared" si="7"/>
        <v>0</v>
      </c>
      <c r="L70" s="162"/>
    </row>
    <row r="71" spans="2:12" ht="27.6" x14ac:dyDescent="0.3">
      <c r="B71" s="33" t="str">
        <f t="shared" si="11"/>
        <v>LArst</v>
      </c>
      <c r="C71" s="1">
        <f>IF(ISTEXT(D71),MAX($C$7:$C70)+1,"")</f>
        <v>64</v>
      </c>
      <c r="D71" s="192" t="s">
        <v>9</v>
      </c>
      <c r="E71" s="40" t="s">
        <v>362</v>
      </c>
      <c r="F71" s="357" t="s">
        <v>43</v>
      </c>
      <c r="G71" s="358"/>
      <c r="H71" s="399"/>
      <c r="I71" s="360">
        <f t="shared" si="4"/>
        <v>3</v>
      </c>
      <c r="J71" s="361">
        <f t="shared" si="5"/>
        <v>0</v>
      </c>
      <c r="K71" s="388">
        <f t="shared" si="7"/>
        <v>0</v>
      </c>
      <c r="L71" s="162"/>
    </row>
    <row r="72" spans="2:12" x14ac:dyDescent="0.3">
      <c r="E72" s="46"/>
    </row>
    <row r="73" spans="2:12" hidden="1" x14ac:dyDescent="0.3">
      <c r="E73" s="46"/>
    </row>
    <row r="74" spans="2:12" hidden="1" x14ac:dyDescent="0.3">
      <c r="E74" s="46"/>
    </row>
    <row r="75" spans="2:12" hidden="1" x14ac:dyDescent="0.3">
      <c r="E75" s="46"/>
    </row>
    <row r="76" spans="2:12" hidden="1" x14ac:dyDescent="0.3">
      <c r="E76" s="46"/>
    </row>
    <row r="77" spans="2:12" hidden="1" x14ac:dyDescent="0.3">
      <c r="E77" s="46"/>
    </row>
    <row r="78" spans="2:12" hidden="1" x14ac:dyDescent="0.3">
      <c r="E78" s="46"/>
    </row>
    <row r="79" spans="2:12" hidden="1" x14ac:dyDescent="0.3">
      <c r="E79" s="46"/>
    </row>
    <row r="80" spans="2:12" hidden="1" x14ac:dyDescent="0.3">
      <c r="E80" s="46"/>
    </row>
    <row r="81" spans="5:5" hidden="1" x14ac:dyDescent="0.3">
      <c r="E81" s="46"/>
    </row>
    <row r="82" spans="5:5" hidden="1" x14ac:dyDescent="0.3">
      <c r="E82" s="46"/>
    </row>
    <row r="83" spans="5:5" hidden="1" x14ac:dyDescent="0.3">
      <c r="E83" s="46"/>
    </row>
    <row r="84" spans="5:5" hidden="1" x14ac:dyDescent="0.3">
      <c r="E84" s="46"/>
    </row>
    <row r="85" spans="5:5" hidden="1" x14ac:dyDescent="0.3">
      <c r="E85" s="46"/>
    </row>
    <row r="86" spans="5:5" hidden="1" x14ac:dyDescent="0.3">
      <c r="E86" s="46"/>
    </row>
    <row r="87" spans="5:5" hidden="1" x14ac:dyDescent="0.3">
      <c r="E87" s="46"/>
    </row>
    <row r="88" spans="5:5" hidden="1" x14ac:dyDescent="0.3">
      <c r="E88" s="46"/>
    </row>
    <row r="89" spans="5:5" hidden="1" x14ac:dyDescent="0.3">
      <c r="E89" s="46"/>
    </row>
    <row r="90" spans="5:5" hidden="1" x14ac:dyDescent="0.3">
      <c r="E90" s="46"/>
    </row>
    <row r="91" spans="5:5" hidden="1" x14ac:dyDescent="0.3">
      <c r="E91" s="46"/>
    </row>
    <row r="92" spans="5:5" hidden="1" x14ac:dyDescent="0.3">
      <c r="E92" s="46"/>
    </row>
    <row r="93" spans="5:5" hidden="1" x14ac:dyDescent="0.3">
      <c r="E93" s="46"/>
    </row>
    <row r="94" spans="5:5" hidden="1" x14ac:dyDescent="0.3">
      <c r="E94" s="46"/>
    </row>
    <row r="95" spans="5:5" hidden="1" x14ac:dyDescent="0.3">
      <c r="E95" s="46"/>
    </row>
    <row r="96" spans="5:5" hidden="1" x14ac:dyDescent="0.3">
      <c r="E96" s="46"/>
    </row>
    <row r="97" spans="5:5" hidden="1" x14ac:dyDescent="0.3">
      <c r="E97" s="46"/>
    </row>
    <row r="98" spans="5:5" hidden="1" x14ac:dyDescent="0.3">
      <c r="E98" s="46"/>
    </row>
    <row r="99" spans="5:5" hidden="1" x14ac:dyDescent="0.3">
      <c r="E99" s="46"/>
    </row>
  </sheetData>
  <sheetProtection algorithmName="SHA-512" hashValue="tRsvGQTj/3R7pG9fxbfrh0meyUpn4a1kT5uMSXi+9Bo92DLse5Pkzq5KSZRLHIiF0n7HDA2r9jNV6rpoLSMYPg==" saltValue="Ktm9Hh7sOB+zpfIHjEURGA==" spinCount="100000" sheet="1" selectLockedCells="1"/>
  <conditionalFormatting sqref="D5:D30 D32:D47">
    <cfRule type="cellIs" dxfId="383" priority="1" operator="equal">
      <formula>"Important"</formula>
    </cfRule>
    <cfRule type="cellIs" dxfId="382" priority="2" operator="equal">
      <formula>"Crucial"</formula>
    </cfRule>
    <cfRule type="cellIs" dxfId="381" priority="3" operator="equal">
      <formula>"N/A"</formula>
    </cfRule>
  </conditionalFormatting>
  <conditionalFormatting sqref="D49:D61 D63:D71">
    <cfRule type="cellIs" dxfId="380" priority="10" operator="equal">
      <formula>"Important"</formula>
    </cfRule>
    <cfRule type="cellIs" dxfId="379" priority="11" operator="equal">
      <formula>"Crucial"</formula>
    </cfRule>
    <cfRule type="cellIs" dxfId="378" priority="12" operator="equal">
      <formula>"N/A"</formula>
    </cfRule>
  </conditionalFormatting>
  <conditionalFormatting sqref="F4:F71">
    <cfRule type="cellIs" dxfId="377" priority="16" operator="equal">
      <formula>"Function Not Available"</formula>
    </cfRule>
    <cfRule type="cellIs" dxfId="376" priority="17" operator="equal">
      <formula>"Function Available"</formula>
    </cfRule>
    <cfRule type="cellIs" dxfId="375" priority="18" operator="equal">
      <formula>"Exception"</formula>
    </cfRule>
  </conditionalFormatting>
  <dataValidations count="3">
    <dataValidation type="list" allowBlank="1" showInputMessage="1" showErrorMessage="1" sqref="F5:F6" xr:uid="{00000000-0002-0000-0700-000000000000}">
      <formula1>AvailabilityType</formula1>
    </dataValidation>
    <dataValidation type="list" allowBlank="1" showInputMessage="1" showErrorMessage="1" sqref="D5:D30 D32:D47 D63:D71 D49:D61" xr:uid="{DB2ACA24-284E-44B7-9335-56A99274E080}">
      <formula1>SpecType</formula1>
    </dataValidation>
    <dataValidation type="list" allowBlank="1" showInputMessage="1" showErrorMessage="1" errorTitle="Invalid specification type" error="Please enter a Specification type from the drop-down list." sqref="F7:F30 F32:F47 F63:F71 F49:F61" xr:uid="{00000000-0002-0000-0700-000002000000}">
      <formula1>AvailabilityType</formula1>
    </dataValidation>
  </dataValidations>
  <pageMargins left="0.7" right="0.7" top="0.75" bottom="0.75" header="0.3" footer="0.3"/>
  <pageSetup scale="45" fitToHeight="0" orientation="portrait" r:id="rId1"/>
  <headerFooter>
    <oddHeader xml:space="preserve">&amp;CLos Alamos, NM
&amp;F&amp;R&amp;A
</oddHeader>
    <oddFooter>&amp;LTSSI Consulting LLC, January 2023&amp;CPage &amp;P of &amp;N</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00"/>
  </sheetPr>
  <dimension ref="A1:M156"/>
  <sheetViews>
    <sheetView zoomScale="80" zoomScaleNormal="80" zoomScalePageLayoutView="70" workbookViewId="0">
      <selection activeCell="F18" sqref="F18"/>
    </sheetView>
  </sheetViews>
  <sheetFormatPr defaultColWidth="0" defaultRowHeight="14.4" zeroHeight="1" x14ac:dyDescent="0.3"/>
  <cols>
    <col min="1" max="1" width="0.77734375" customWidth="1"/>
    <col min="2" max="2" width="11.77734375" customWidth="1"/>
    <col min="3" max="3" width="11.44140625" customWidth="1"/>
    <col min="4" max="4" width="23.21875" style="158" customWidth="1"/>
    <col min="5" max="5" width="65.77734375" customWidth="1"/>
    <col min="6" max="6" width="28.77734375" customWidth="1"/>
    <col min="7" max="7" width="15.44140625" style="31" hidden="1" customWidth="1"/>
    <col min="8" max="11" width="12.77734375" hidden="1" customWidth="1"/>
    <col min="12" max="12" width="49.44140625" style="158" customWidth="1"/>
    <col min="13" max="13" width="8.77734375" customWidth="1"/>
    <col min="14" max="16384" width="8.77734375" hidden="1"/>
  </cols>
  <sheetData>
    <row r="1" spans="2:12" ht="4.95" customHeight="1" x14ac:dyDescent="0.3"/>
    <row r="2" spans="2:12" ht="129" customHeight="1" thickBot="1" x14ac:dyDescent="0.35">
      <c r="B2" s="147" t="s">
        <v>44</v>
      </c>
      <c r="C2" s="148" t="s">
        <v>45</v>
      </c>
      <c r="D2" s="148" t="s">
        <v>46</v>
      </c>
      <c r="E2" s="148" t="s">
        <v>363</v>
      </c>
      <c r="F2" s="148" t="s">
        <v>42</v>
      </c>
      <c r="G2" s="149" t="s">
        <v>48</v>
      </c>
      <c r="H2" s="149" t="s">
        <v>49</v>
      </c>
      <c r="I2" s="150" t="s">
        <v>50</v>
      </c>
      <c r="J2" s="150" t="s">
        <v>51</v>
      </c>
      <c r="K2" s="151" t="s">
        <v>14</v>
      </c>
      <c r="L2" s="152" t="s">
        <v>52</v>
      </c>
    </row>
    <row r="3" spans="2:12" ht="16.2" thickBot="1" x14ac:dyDescent="0.35">
      <c r="B3" s="7" t="s">
        <v>364</v>
      </c>
      <c r="C3" s="7"/>
      <c r="D3" s="7"/>
      <c r="E3" s="7"/>
      <c r="F3" s="7"/>
      <c r="G3" s="30" t="s">
        <v>54</v>
      </c>
      <c r="H3" s="6">
        <f>COUNTA(D4:D465)</f>
        <v>25</v>
      </c>
      <c r="I3" s="19"/>
      <c r="J3" s="20" t="s">
        <v>55</v>
      </c>
      <c r="K3" s="21">
        <f>SUM(K4:K465)</f>
        <v>0</v>
      </c>
      <c r="L3" s="7"/>
    </row>
    <row r="4" spans="2:12" ht="30" customHeight="1" x14ac:dyDescent="0.3">
      <c r="B4" s="33" t="s">
        <v>365</v>
      </c>
      <c r="C4" s="1">
        <v>1</v>
      </c>
      <c r="D4" s="159" t="s">
        <v>11</v>
      </c>
      <c r="E4" s="40" t="s">
        <v>366</v>
      </c>
      <c r="F4" s="70" t="s">
        <v>43</v>
      </c>
      <c r="G4" s="25" t="s">
        <v>58</v>
      </c>
      <c r="H4" s="71">
        <f>COUNTIF(F4:F465,"Select from Drop Down")</f>
        <v>25</v>
      </c>
      <c r="I4" s="72">
        <f t="shared" ref="I4:I9" si="0">VLOOKUP($D4,SpecData,2,FALSE)</f>
        <v>1</v>
      </c>
      <c r="J4" s="73">
        <f t="shared" ref="J4:J9" si="1">VLOOKUP($F4,AvailabilityData,2,FALSE)</f>
        <v>0</v>
      </c>
      <c r="K4" s="74">
        <f>I4*J4</f>
        <v>0</v>
      </c>
      <c r="L4" s="162"/>
    </row>
    <row r="5" spans="2:12" ht="30" customHeight="1" x14ac:dyDescent="0.3">
      <c r="B5" s="33" t="str">
        <f>IF(C5="","",$B$4)</f>
        <v>LBike</v>
      </c>
      <c r="C5" s="1">
        <f>IF(ISTEXT(D5),MAX($C$4:$C4)+1,"")</f>
        <v>2</v>
      </c>
      <c r="D5" s="159" t="s">
        <v>11</v>
      </c>
      <c r="E5" s="40" t="s">
        <v>367</v>
      </c>
      <c r="F5" s="70" t="s">
        <v>43</v>
      </c>
      <c r="G5" s="25" t="s">
        <v>60</v>
      </c>
      <c r="H5" s="71">
        <f>COUNTIF(F4:F465,"Function Available")</f>
        <v>0</v>
      </c>
      <c r="I5" s="81">
        <f t="shared" si="0"/>
        <v>1</v>
      </c>
      <c r="J5" s="82">
        <f t="shared" si="1"/>
        <v>0</v>
      </c>
      <c r="K5" s="74">
        <f t="shared" ref="K5:K30" si="2">I5*J5</f>
        <v>0</v>
      </c>
      <c r="L5" s="162"/>
    </row>
    <row r="6" spans="2:12" ht="30" customHeight="1" x14ac:dyDescent="0.3">
      <c r="B6" s="33" t="str">
        <f t="shared" ref="B6:B30" si="3">IF(C6="","",$B$4)</f>
        <v>LBike</v>
      </c>
      <c r="C6" s="1">
        <f>IF(ISTEXT(D6),MAX($C$4:$C5)+1,"")</f>
        <v>3</v>
      </c>
      <c r="D6" s="159" t="s">
        <v>11</v>
      </c>
      <c r="E6" s="40" t="s">
        <v>368</v>
      </c>
      <c r="F6" s="70" t="s">
        <v>43</v>
      </c>
      <c r="G6" s="25" t="s">
        <v>63</v>
      </c>
      <c r="H6" s="71">
        <f>COUNTIF(F4:F465,"Function Not Available")</f>
        <v>0</v>
      </c>
      <c r="I6" s="81">
        <f t="shared" si="0"/>
        <v>1</v>
      </c>
      <c r="J6" s="82">
        <f t="shared" si="1"/>
        <v>0</v>
      </c>
      <c r="K6" s="74">
        <f t="shared" si="2"/>
        <v>0</v>
      </c>
      <c r="L6" s="162"/>
    </row>
    <row r="7" spans="2:12" ht="30" customHeight="1" x14ac:dyDescent="0.3">
      <c r="B7" s="33" t="str">
        <f t="shared" si="3"/>
        <v>LBike</v>
      </c>
      <c r="C7" s="1">
        <f>IF(ISTEXT(D7),MAX($C$4:$C6)+1,"")</f>
        <v>4</v>
      </c>
      <c r="D7" s="159" t="s">
        <v>11</v>
      </c>
      <c r="E7" s="40" t="s">
        <v>369</v>
      </c>
      <c r="F7" s="70" t="s">
        <v>43</v>
      </c>
      <c r="G7" s="25" t="s">
        <v>65</v>
      </c>
      <c r="H7" s="71">
        <f>COUNTIF(F4:F465,"Exception")</f>
        <v>0</v>
      </c>
      <c r="I7" s="81">
        <f t="shared" si="0"/>
        <v>1</v>
      </c>
      <c r="J7" s="82">
        <f t="shared" si="1"/>
        <v>0</v>
      </c>
      <c r="K7" s="74">
        <f t="shared" si="2"/>
        <v>0</v>
      </c>
      <c r="L7" s="162"/>
    </row>
    <row r="8" spans="2:12" ht="30" customHeight="1" x14ac:dyDescent="0.3">
      <c r="B8" s="33" t="str">
        <f t="shared" si="3"/>
        <v>LBike</v>
      </c>
      <c r="C8" s="1">
        <f>IF(ISTEXT(D8),MAX($C$4:$C7)+1,"")</f>
        <v>5</v>
      </c>
      <c r="D8" s="159" t="s">
        <v>11</v>
      </c>
      <c r="E8" s="37" t="s">
        <v>370</v>
      </c>
      <c r="F8" s="70" t="s">
        <v>43</v>
      </c>
      <c r="G8" s="25" t="s">
        <v>67</v>
      </c>
      <c r="H8" s="85">
        <f>COUNTIFS(D:D,"=Crucial",F:F,"=Select From Drop Down")</f>
        <v>0</v>
      </c>
      <c r="I8" s="81">
        <f t="shared" si="0"/>
        <v>1</v>
      </c>
      <c r="J8" s="82">
        <f t="shared" si="1"/>
        <v>0</v>
      </c>
      <c r="K8" s="74">
        <f t="shared" si="2"/>
        <v>0</v>
      </c>
      <c r="L8" s="162"/>
    </row>
    <row r="9" spans="2:12" ht="30" customHeight="1" x14ac:dyDescent="0.3">
      <c r="B9" s="33" t="str">
        <f t="shared" si="3"/>
        <v>LBike</v>
      </c>
      <c r="C9" s="1">
        <f>IF(ISTEXT(D9),MAX($C$4:$C8)+1,"")</f>
        <v>6</v>
      </c>
      <c r="D9" s="159" t="s">
        <v>11</v>
      </c>
      <c r="E9" s="37" t="s">
        <v>371</v>
      </c>
      <c r="F9" s="70" t="s">
        <v>43</v>
      </c>
      <c r="G9" s="25" t="s">
        <v>69</v>
      </c>
      <c r="H9" s="85">
        <f>COUNTIFS(D:D,"=Crucial",F:F,"=Function Available")</f>
        <v>0</v>
      </c>
      <c r="I9" s="81">
        <f t="shared" si="0"/>
        <v>1</v>
      </c>
      <c r="J9" s="82">
        <f t="shared" si="1"/>
        <v>0</v>
      </c>
      <c r="K9" s="74">
        <f t="shared" si="2"/>
        <v>0</v>
      </c>
      <c r="L9" s="162"/>
    </row>
    <row r="10" spans="2:12" ht="30" customHeight="1" x14ac:dyDescent="0.3">
      <c r="B10" s="35" t="str">
        <f t="shared" si="3"/>
        <v/>
      </c>
      <c r="C10" s="35" t="str">
        <f>IF(ISTEXT(D10),MAX($C$4:$C9)+1,"")</f>
        <v/>
      </c>
      <c r="D10" s="2"/>
      <c r="E10" s="38" t="s">
        <v>372</v>
      </c>
      <c r="F10" s="86"/>
      <c r="G10" s="28"/>
      <c r="H10" s="28"/>
      <c r="I10" s="28"/>
      <c r="J10" s="28"/>
      <c r="K10" s="28"/>
      <c r="L10" s="28"/>
    </row>
    <row r="11" spans="2:12" ht="30" customHeight="1" x14ac:dyDescent="0.3">
      <c r="B11" s="33" t="str">
        <f t="shared" si="3"/>
        <v>LBike</v>
      </c>
      <c r="C11" s="1">
        <f>IF(ISTEXT(D11),MAX($C$4:$C9)+1,"")</f>
        <v>7</v>
      </c>
      <c r="D11" s="159" t="s">
        <v>11</v>
      </c>
      <c r="E11" s="41" t="s">
        <v>373</v>
      </c>
      <c r="F11" s="70" t="s">
        <v>43</v>
      </c>
      <c r="G11" s="25" t="s">
        <v>71</v>
      </c>
      <c r="H11" s="85">
        <f>COUNTIFS(D:D,"=Crucial",F:F,"=Function Not Available")</f>
        <v>0</v>
      </c>
      <c r="I11" s="81">
        <f t="shared" ref="I11:I17" si="4">VLOOKUP($D11,SpecData,2,FALSE)</f>
        <v>1</v>
      </c>
      <c r="J11" s="82">
        <f t="shared" ref="J11:J17" si="5">VLOOKUP($F11,AvailabilityData,2,FALSE)</f>
        <v>0</v>
      </c>
      <c r="K11" s="74">
        <f t="shared" si="2"/>
        <v>0</v>
      </c>
      <c r="L11" s="162"/>
    </row>
    <row r="12" spans="2:12" ht="30" customHeight="1" x14ac:dyDescent="0.3">
      <c r="B12" s="33" t="str">
        <f t="shared" si="3"/>
        <v>LBike</v>
      </c>
      <c r="C12" s="1">
        <f>IF(ISTEXT(D12),MAX($C$4:$C11)+1,"")</f>
        <v>8</v>
      </c>
      <c r="D12" s="159" t="s">
        <v>11</v>
      </c>
      <c r="E12" s="39" t="s">
        <v>374</v>
      </c>
      <c r="F12" s="70" t="s">
        <v>43</v>
      </c>
      <c r="G12" s="25" t="s">
        <v>73</v>
      </c>
      <c r="H12" s="85">
        <f>COUNTIFS(D:D,"=Crucial",F:F,"=Exception")</f>
        <v>0</v>
      </c>
      <c r="I12" s="81">
        <f t="shared" si="4"/>
        <v>1</v>
      </c>
      <c r="J12" s="82">
        <f t="shared" si="5"/>
        <v>0</v>
      </c>
      <c r="K12" s="74">
        <f t="shared" si="2"/>
        <v>0</v>
      </c>
      <c r="L12" s="162"/>
    </row>
    <row r="13" spans="2:12" ht="30" customHeight="1" x14ac:dyDescent="0.3">
      <c r="B13" s="33" t="str">
        <f t="shared" si="3"/>
        <v>LBike</v>
      </c>
      <c r="C13" s="1">
        <f>IF(ISTEXT(D13),MAX($C$4:$C12)+1,"")</f>
        <v>9</v>
      </c>
      <c r="D13" s="159" t="s">
        <v>11</v>
      </c>
      <c r="E13" s="39" t="s">
        <v>174</v>
      </c>
      <c r="F13" s="70" t="s">
        <v>43</v>
      </c>
      <c r="G13" s="30" t="s">
        <v>75</v>
      </c>
      <c r="H13" s="84">
        <f>COUNTIFS(D:D,"=Important",F:F,"=Select From Drop Down")</f>
        <v>0</v>
      </c>
      <c r="I13" s="81">
        <f t="shared" si="4"/>
        <v>1</v>
      </c>
      <c r="J13" s="82">
        <f t="shared" si="5"/>
        <v>0</v>
      </c>
      <c r="K13" s="74">
        <f t="shared" si="2"/>
        <v>0</v>
      </c>
      <c r="L13" s="162"/>
    </row>
    <row r="14" spans="2:12" ht="30" customHeight="1" x14ac:dyDescent="0.3">
      <c r="B14" s="33" t="str">
        <f t="shared" si="3"/>
        <v>LBike</v>
      </c>
      <c r="C14" s="1">
        <f>IF(ISTEXT(D14),MAX($C$4:$C13)+1,"")</f>
        <v>10</v>
      </c>
      <c r="D14" s="159" t="s">
        <v>11</v>
      </c>
      <c r="E14" s="45" t="s">
        <v>175</v>
      </c>
      <c r="F14" s="70" t="s">
        <v>43</v>
      </c>
      <c r="G14" s="30" t="s">
        <v>77</v>
      </c>
      <c r="H14" s="84">
        <f>COUNTIFS(D:D,"=Important",F:F,"=Function Available")</f>
        <v>0</v>
      </c>
      <c r="I14" s="81">
        <f t="shared" si="4"/>
        <v>1</v>
      </c>
      <c r="J14" s="82">
        <f t="shared" si="5"/>
        <v>0</v>
      </c>
      <c r="K14" s="74">
        <f t="shared" si="2"/>
        <v>0</v>
      </c>
      <c r="L14" s="162"/>
    </row>
    <row r="15" spans="2:12" ht="30" customHeight="1" x14ac:dyDescent="0.3">
      <c r="B15" s="33" t="str">
        <f t="shared" si="3"/>
        <v>LBike</v>
      </c>
      <c r="C15" s="1">
        <f>IF(ISTEXT(D15),MAX($C$4:$C14)+1,"")</f>
        <v>11</v>
      </c>
      <c r="D15" s="159" t="s">
        <v>11</v>
      </c>
      <c r="E15" s="40" t="s">
        <v>375</v>
      </c>
      <c r="F15" s="70" t="s">
        <v>43</v>
      </c>
      <c r="G15" s="25" t="s">
        <v>80</v>
      </c>
      <c r="H15" s="85">
        <f>COUNTIFS(D:D,"=Important",F:F,"=Function Not Available")</f>
        <v>0</v>
      </c>
      <c r="I15" s="81">
        <f t="shared" si="4"/>
        <v>1</v>
      </c>
      <c r="J15" s="82">
        <f t="shared" si="5"/>
        <v>0</v>
      </c>
      <c r="K15" s="74">
        <f t="shared" si="2"/>
        <v>0</v>
      </c>
      <c r="L15" s="162"/>
    </row>
    <row r="16" spans="2:12" ht="30" customHeight="1" x14ac:dyDescent="0.3">
      <c r="B16" s="33" t="str">
        <f t="shared" si="3"/>
        <v>LBike</v>
      </c>
      <c r="C16" s="1">
        <f>IF(ISTEXT(D16),MAX($C$4:$C15)+1,"")</f>
        <v>12</v>
      </c>
      <c r="D16" s="159" t="s">
        <v>11</v>
      </c>
      <c r="E16" s="40" t="s">
        <v>376</v>
      </c>
      <c r="F16" s="70" t="s">
        <v>43</v>
      </c>
      <c r="G16" s="25" t="s">
        <v>82</v>
      </c>
      <c r="H16" s="85">
        <f>COUNTIFS(D:D,"=Important",F:F,"=Exception")</f>
        <v>0</v>
      </c>
      <c r="I16" s="81">
        <f t="shared" si="4"/>
        <v>1</v>
      </c>
      <c r="J16" s="82">
        <f t="shared" si="5"/>
        <v>0</v>
      </c>
      <c r="K16" s="74">
        <f t="shared" si="2"/>
        <v>0</v>
      </c>
      <c r="L16" s="162"/>
    </row>
    <row r="17" spans="2:12" ht="30" customHeight="1" x14ac:dyDescent="0.3">
      <c r="B17" s="33" t="str">
        <f t="shared" si="3"/>
        <v>LBike</v>
      </c>
      <c r="C17" s="1">
        <f>IF(ISTEXT(D17),MAX($C$4:$C16)+1,"")</f>
        <v>13</v>
      </c>
      <c r="D17" s="159" t="s">
        <v>11</v>
      </c>
      <c r="E17" s="37" t="s">
        <v>377</v>
      </c>
      <c r="F17" s="70" t="s">
        <v>43</v>
      </c>
      <c r="G17" s="25" t="s">
        <v>84</v>
      </c>
      <c r="H17" s="85">
        <f>COUNTIFS(D:D,"=Minimal",F:F,"=Select From Drop Down")</f>
        <v>25</v>
      </c>
      <c r="I17" s="81">
        <f t="shared" si="4"/>
        <v>1</v>
      </c>
      <c r="J17" s="82">
        <f t="shared" si="5"/>
        <v>0</v>
      </c>
      <c r="K17" s="74">
        <f t="shared" si="2"/>
        <v>0</v>
      </c>
      <c r="L17" s="162"/>
    </row>
    <row r="18" spans="2:12" ht="30" customHeight="1" x14ac:dyDescent="0.3">
      <c r="B18" s="35" t="str">
        <f t="shared" si="3"/>
        <v/>
      </c>
      <c r="C18" s="35" t="str">
        <f>IF(ISTEXT(D18),MAX($C$4:$C17)+1,"")</f>
        <v/>
      </c>
      <c r="D18" s="2"/>
      <c r="E18" s="38" t="s">
        <v>378</v>
      </c>
      <c r="F18" s="86"/>
      <c r="G18" s="28"/>
      <c r="H18" s="28"/>
      <c r="I18" s="28"/>
      <c r="J18" s="28"/>
      <c r="K18" s="28"/>
      <c r="L18" s="28"/>
    </row>
    <row r="19" spans="2:12" ht="30" customHeight="1" x14ac:dyDescent="0.3">
      <c r="B19" s="33" t="str">
        <f t="shared" si="3"/>
        <v>LBike</v>
      </c>
      <c r="C19" s="1">
        <f>IF(ISTEXT(D19),MAX($C$4:$C17)+1,"")</f>
        <v>14</v>
      </c>
      <c r="D19" s="159" t="s">
        <v>11</v>
      </c>
      <c r="E19" s="41" t="s">
        <v>379</v>
      </c>
      <c r="F19" s="70" t="s">
        <v>43</v>
      </c>
      <c r="G19" s="25" t="s">
        <v>86</v>
      </c>
      <c r="H19" s="85">
        <f>COUNTIFS(D:D,"=Minimal",F:F,"=Function Available")</f>
        <v>0</v>
      </c>
      <c r="I19" s="81">
        <f t="shared" ref="I19:I30" si="6">VLOOKUP($D19,SpecData,2,FALSE)</f>
        <v>1</v>
      </c>
      <c r="J19" s="82">
        <f t="shared" ref="J19:J30" si="7">VLOOKUP($F19,AvailabilityData,2,FALSE)</f>
        <v>0</v>
      </c>
      <c r="K19" s="74">
        <f t="shared" si="2"/>
        <v>0</v>
      </c>
      <c r="L19" s="162"/>
    </row>
    <row r="20" spans="2:12" ht="30" customHeight="1" x14ac:dyDescent="0.3">
      <c r="B20" s="33" t="str">
        <f t="shared" si="3"/>
        <v>LBike</v>
      </c>
      <c r="C20" s="1">
        <f>IF(ISTEXT(D20),MAX($C$4:$C19)+1,"")</f>
        <v>15</v>
      </c>
      <c r="D20" s="159" t="s">
        <v>11</v>
      </c>
      <c r="E20" s="39" t="s">
        <v>380</v>
      </c>
      <c r="F20" s="70" t="s">
        <v>43</v>
      </c>
      <c r="G20" s="25" t="s">
        <v>87</v>
      </c>
      <c r="H20" s="85">
        <f>COUNTIFS(D:D,"=Minimal",F:F,"=Function Not Available")</f>
        <v>0</v>
      </c>
      <c r="I20" s="81">
        <f t="shared" si="6"/>
        <v>1</v>
      </c>
      <c r="J20" s="82">
        <f t="shared" si="7"/>
        <v>0</v>
      </c>
      <c r="K20" s="74">
        <f t="shared" si="2"/>
        <v>0</v>
      </c>
      <c r="L20" s="162"/>
    </row>
    <row r="21" spans="2:12" ht="30" customHeight="1" x14ac:dyDescent="0.3">
      <c r="B21" s="34" t="str">
        <f t="shared" si="3"/>
        <v>LBike</v>
      </c>
      <c r="C21" s="9">
        <f>IF(ISTEXT(D21),MAX($C$4:$C20)+1,"")</f>
        <v>16</v>
      </c>
      <c r="D21" s="160" t="s">
        <v>11</v>
      </c>
      <c r="E21" s="39" t="s">
        <v>381</v>
      </c>
      <c r="F21" s="83" t="s">
        <v>43</v>
      </c>
      <c r="G21" s="25" t="s">
        <v>88</v>
      </c>
      <c r="H21" s="85">
        <f>COUNTIFS(D:D,"=Minimal",F:F,"=Exception")</f>
        <v>0</v>
      </c>
      <c r="I21" s="81">
        <f t="shared" si="6"/>
        <v>1</v>
      </c>
      <c r="J21" s="82">
        <f t="shared" si="7"/>
        <v>0</v>
      </c>
      <c r="K21" s="74">
        <f t="shared" si="2"/>
        <v>0</v>
      </c>
      <c r="L21" s="162"/>
    </row>
    <row r="22" spans="2:12" ht="30" customHeight="1" x14ac:dyDescent="0.3">
      <c r="B22" s="33" t="str">
        <f t="shared" si="3"/>
        <v>LBike</v>
      </c>
      <c r="C22" s="1">
        <f>IF(ISTEXT(D22),MAX($C$4:$C21)+1,"")</f>
        <v>17</v>
      </c>
      <c r="D22" s="159" t="s">
        <v>11</v>
      </c>
      <c r="E22" s="41" t="s">
        <v>382</v>
      </c>
      <c r="F22" s="70" t="s">
        <v>43</v>
      </c>
      <c r="G22" s="25"/>
      <c r="H22" s="85"/>
      <c r="I22" s="81">
        <f t="shared" si="6"/>
        <v>1</v>
      </c>
      <c r="J22" s="82">
        <f t="shared" si="7"/>
        <v>0</v>
      </c>
      <c r="K22" s="74">
        <f t="shared" si="2"/>
        <v>0</v>
      </c>
      <c r="L22" s="162"/>
    </row>
    <row r="23" spans="2:12" ht="30" customHeight="1" x14ac:dyDescent="0.3">
      <c r="B23" s="33" t="str">
        <f t="shared" si="3"/>
        <v>LBike</v>
      </c>
      <c r="C23" s="1">
        <f>IF(ISTEXT(D23),MAX($C$4:$C22)+1,"")</f>
        <v>18</v>
      </c>
      <c r="D23" s="159" t="s">
        <v>11</v>
      </c>
      <c r="E23" s="39" t="s">
        <v>383</v>
      </c>
      <c r="F23" s="70" t="s">
        <v>43</v>
      </c>
      <c r="G23" s="25"/>
      <c r="H23" s="85"/>
      <c r="I23" s="81">
        <f t="shared" si="6"/>
        <v>1</v>
      </c>
      <c r="J23" s="82">
        <f t="shared" si="7"/>
        <v>0</v>
      </c>
      <c r="K23" s="74">
        <f t="shared" si="2"/>
        <v>0</v>
      </c>
      <c r="L23" s="162"/>
    </row>
    <row r="24" spans="2:12" ht="30" customHeight="1" x14ac:dyDescent="0.3">
      <c r="B24" s="33" t="str">
        <f t="shared" si="3"/>
        <v>LBike</v>
      </c>
      <c r="C24" s="1">
        <f>IF(ISTEXT(D24),MAX($C$4:$C23)+1,"")</f>
        <v>19</v>
      </c>
      <c r="D24" s="159" t="s">
        <v>11</v>
      </c>
      <c r="E24" s="39" t="s">
        <v>384</v>
      </c>
      <c r="F24" s="70" t="s">
        <v>43</v>
      </c>
      <c r="G24" s="25"/>
      <c r="H24" s="85"/>
      <c r="I24" s="81">
        <f t="shared" si="6"/>
        <v>1</v>
      </c>
      <c r="J24" s="82">
        <f t="shared" si="7"/>
        <v>0</v>
      </c>
      <c r="K24" s="74">
        <f t="shared" si="2"/>
        <v>0</v>
      </c>
      <c r="L24" s="162"/>
    </row>
    <row r="25" spans="2:12" ht="30" customHeight="1" x14ac:dyDescent="0.3">
      <c r="B25" s="33" t="str">
        <f t="shared" si="3"/>
        <v>LBike</v>
      </c>
      <c r="C25" s="1">
        <f>IF(ISTEXT(D25),MAX($C$4:$C24)+1,"")</f>
        <v>20</v>
      </c>
      <c r="D25" s="159" t="s">
        <v>11</v>
      </c>
      <c r="E25" s="39" t="s">
        <v>385</v>
      </c>
      <c r="F25" s="70" t="s">
        <v>43</v>
      </c>
      <c r="G25" s="25"/>
      <c r="H25" s="85"/>
      <c r="I25" s="81">
        <f t="shared" si="6"/>
        <v>1</v>
      </c>
      <c r="J25" s="82">
        <f t="shared" si="7"/>
        <v>0</v>
      </c>
      <c r="K25" s="74">
        <f t="shared" si="2"/>
        <v>0</v>
      </c>
      <c r="L25" s="162"/>
    </row>
    <row r="26" spans="2:12" ht="30" customHeight="1" x14ac:dyDescent="0.3">
      <c r="B26" s="33" t="str">
        <f t="shared" si="3"/>
        <v>LBike</v>
      </c>
      <c r="C26" s="1">
        <f>IF(ISTEXT(D26),MAX($C$4:$C25)+1,"")</f>
        <v>21</v>
      </c>
      <c r="D26" s="159" t="s">
        <v>11</v>
      </c>
      <c r="E26" s="40" t="s">
        <v>386</v>
      </c>
      <c r="F26" s="70" t="s">
        <v>43</v>
      </c>
      <c r="G26" s="25"/>
      <c r="H26" s="85"/>
      <c r="I26" s="81">
        <f t="shared" si="6"/>
        <v>1</v>
      </c>
      <c r="J26" s="82">
        <f t="shared" si="7"/>
        <v>0</v>
      </c>
      <c r="K26" s="74">
        <f t="shared" si="2"/>
        <v>0</v>
      </c>
      <c r="L26" s="162"/>
    </row>
    <row r="27" spans="2:12" ht="30" customHeight="1" x14ac:dyDescent="0.3">
      <c r="B27" s="33" t="str">
        <f t="shared" si="3"/>
        <v>LBike</v>
      </c>
      <c r="C27" s="1">
        <f>IF(ISTEXT(D27),MAX($C$4:$C26)+1,"")</f>
        <v>22</v>
      </c>
      <c r="D27" s="159" t="s">
        <v>11</v>
      </c>
      <c r="E27" s="40" t="s">
        <v>387</v>
      </c>
      <c r="F27" s="70" t="s">
        <v>43</v>
      </c>
      <c r="G27" s="25"/>
      <c r="H27" s="85"/>
      <c r="I27" s="81">
        <f t="shared" si="6"/>
        <v>1</v>
      </c>
      <c r="J27" s="82">
        <f t="shared" si="7"/>
        <v>0</v>
      </c>
      <c r="K27" s="74">
        <f t="shared" si="2"/>
        <v>0</v>
      </c>
      <c r="L27" s="162"/>
    </row>
    <row r="28" spans="2:12" ht="30" customHeight="1" x14ac:dyDescent="0.3">
      <c r="B28" s="33" t="str">
        <f t="shared" si="3"/>
        <v>LBike</v>
      </c>
      <c r="C28" s="1">
        <f>IF(ISTEXT(D28),MAX($C$4:$C27)+1,"")</f>
        <v>23</v>
      </c>
      <c r="D28" s="159" t="s">
        <v>11</v>
      </c>
      <c r="E28" s="40" t="s">
        <v>388</v>
      </c>
      <c r="F28" s="70" t="s">
        <v>43</v>
      </c>
      <c r="G28" s="25"/>
      <c r="H28" s="85"/>
      <c r="I28" s="81">
        <f t="shared" si="6"/>
        <v>1</v>
      </c>
      <c r="J28" s="82">
        <f t="shared" si="7"/>
        <v>0</v>
      </c>
      <c r="K28" s="74">
        <f t="shared" si="2"/>
        <v>0</v>
      </c>
      <c r="L28" s="162"/>
    </row>
    <row r="29" spans="2:12" ht="30" customHeight="1" x14ac:dyDescent="0.3">
      <c r="B29" s="33" t="str">
        <f t="shared" si="3"/>
        <v>LBike</v>
      </c>
      <c r="C29" s="1">
        <f>IF(ISTEXT(D29),MAX($C$4:$C28)+1,"")</f>
        <v>24</v>
      </c>
      <c r="D29" s="159" t="s">
        <v>11</v>
      </c>
      <c r="E29" s="40" t="s">
        <v>389</v>
      </c>
      <c r="F29" s="70" t="s">
        <v>43</v>
      </c>
      <c r="G29" s="25"/>
      <c r="H29" s="85"/>
      <c r="I29" s="81">
        <f t="shared" si="6"/>
        <v>1</v>
      </c>
      <c r="J29" s="82">
        <f t="shared" si="7"/>
        <v>0</v>
      </c>
      <c r="K29" s="74">
        <f t="shared" si="2"/>
        <v>0</v>
      </c>
      <c r="L29" s="162"/>
    </row>
    <row r="30" spans="2:12" ht="30" customHeight="1" x14ac:dyDescent="0.3">
      <c r="B30" s="33" t="str">
        <f t="shared" si="3"/>
        <v>LBike</v>
      </c>
      <c r="C30" s="1">
        <f>IF(ISTEXT(D30),MAX($C$4:$C29)+1,"")</f>
        <v>25</v>
      </c>
      <c r="D30" s="159" t="s">
        <v>11</v>
      </c>
      <c r="E30" s="40" t="s">
        <v>390</v>
      </c>
      <c r="F30" s="70" t="s">
        <v>43</v>
      </c>
      <c r="G30" s="25"/>
      <c r="H30" s="85"/>
      <c r="I30" s="81">
        <f t="shared" si="6"/>
        <v>1</v>
      </c>
      <c r="J30" s="82">
        <f t="shared" si="7"/>
        <v>0</v>
      </c>
      <c r="K30" s="74">
        <f t="shared" si="2"/>
        <v>0</v>
      </c>
      <c r="L30" s="162"/>
    </row>
    <row r="31" spans="2:12" ht="5.7" customHeight="1" x14ac:dyDescent="0.3">
      <c r="E31" s="46"/>
    </row>
    <row r="32" spans="2:12" hidden="1" x14ac:dyDescent="0.3">
      <c r="E32" s="46"/>
    </row>
    <row r="33" spans="5:5" hidden="1" x14ac:dyDescent="0.3">
      <c r="E33" s="46"/>
    </row>
    <row r="34" spans="5:5" hidden="1" x14ac:dyDescent="0.3">
      <c r="E34" s="46"/>
    </row>
    <row r="35" spans="5:5" hidden="1" x14ac:dyDescent="0.3">
      <c r="E35" s="46"/>
    </row>
    <row r="36" spans="5:5" hidden="1" x14ac:dyDescent="0.3">
      <c r="E36" s="46"/>
    </row>
    <row r="37" spans="5:5" hidden="1" x14ac:dyDescent="0.3">
      <c r="E37" s="46"/>
    </row>
    <row r="38" spans="5:5" hidden="1" x14ac:dyDescent="0.3">
      <c r="E38" s="46"/>
    </row>
    <row r="39" spans="5:5" hidden="1" x14ac:dyDescent="0.3">
      <c r="E39" s="46"/>
    </row>
    <row r="40" spans="5:5" hidden="1" x14ac:dyDescent="0.3">
      <c r="E40" s="46"/>
    </row>
    <row r="41" spans="5:5" hidden="1" x14ac:dyDescent="0.3">
      <c r="E41" s="46"/>
    </row>
    <row r="42" spans="5:5" hidden="1" x14ac:dyDescent="0.3">
      <c r="E42" s="46"/>
    </row>
    <row r="43" spans="5:5" hidden="1" x14ac:dyDescent="0.3">
      <c r="E43" s="46"/>
    </row>
    <row r="44" spans="5:5" hidden="1" x14ac:dyDescent="0.3">
      <c r="E44" s="46"/>
    </row>
    <row r="45" spans="5:5" hidden="1" x14ac:dyDescent="0.3">
      <c r="E45" s="46"/>
    </row>
    <row r="46" spans="5:5" hidden="1" x14ac:dyDescent="0.3">
      <c r="E46" s="46"/>
    </row>
    <row r="47" spans="5:5" hidden="1" x14ac:dyDescent="0.3">
      <c r="E47" s="46"/>
    </row>
    <row r="48" spans="5:5" hidden="1" x14ac:dyDescent="0.3">
      <c r="E48" s="46"/>
    </row>
    <row r="49" spans="5:5" hidden="1" x14ac:dyDescent="0.3">
      <c r="E49" s="46"/>
    </row>
    <row r="50" spans="5:5" hidden="1" x14ac:dyDescent="0.3">
      <c r="E50" s="46"/>
    </row>
    <row r="51" spans="5:5" hidden="1" x14ac:dyDescent="0.3">
      <c r="E51" s="46"/>
    </row>
    <row r="52" spans="5:5" hidden="1" x14ac:dyDescent="0.3">
      <c r="E52" s="46"/>
    </row>
    <row r="53" spans="5:5" hidden="1" x14ac:dyDescent="0.3">
      <c r="E53" s="46"/>
    </row>
    <row r="54" spans="5:5" hidden="1" x14ac:dyDescent="0.3">
      <c r="E54" s="46"/>
    </row>
    <row r="55" spans="5:5" hidden="1" x14ac:dyDescent="0.3">
      <c r="E55" s="46"/>
    </row>
    <row r="56" spans="5:5" hidden="1" x14ac:dyDescent="0.3">
      <c r="E56" s="46"/>
    </row>
    <row r="57" spans="5:5" hidden="1" x14ac:dyDescent="0.3">
      <c r="E57" s="46"/>
    </row>
    <row r="58" spans="5:5" hidden="1" x14ac:dyDescent="0.3">
      <c r="E58" s="46"/>
    </row>
    <row r="59" spans="5:5" hidden="1" x14ac:dyDescent="0.3">
      <c r="E59" s="46"/>
    </row>
    <row r="60" spans="5:5" hidden="1" x14ac:dyDescent="0.3">
      <c r="E60" s="46"/>
    </row>
    <row r="61" spans="5:5" hidden="1" x14ac:dyDescent="0.3">
      <c r="E61" s="46"/>
    </row>
    <row r="62" spans="5:5" hidden="1" x14ac:dyDescent="0.3">
      <c r="E62" s="46"/>
    </row>
    <row r="63" spans="5:5" hidden="1" x14ac:dyDescent="0.3">
      <c r="E63" s="46"/>
    </row>
    <row r="64" spans="5:5" hidden="1" x14ac:dyDescent="0.3">
      <c r="E64" s="46"/>
    </row>
    <row r="65" spans="5:5" hidden="1" x14ac:dyDescent="0.3">
      <c r="E65" s="46"/>
    </row>
    <row r="66" spans="5:5" hidden="1" x14ac:dyDescent="0.3">
      <c r="E66" s="46"/>
    </row>
    <row r="67" spans="5:5" hidden="1" x14ac:dyDescent="0.3">
      <c r="E67" s="46"/>
    </row>
    <row r="68" spans="5:5" hidden="1" x14ac:dyDescent="0.3">
      <c r="E68" s="46"/>
    </row>
    <row r="69" spans="5:5" hidden="1" x14ac:dyDescent="0.3">
      <c r="E69" s="46"/>
    </row>
    <row r="70" spans="5:5" hidden="1" x14ac:dyDescent="0.3">
      <c r="E70" s="46"/>
    </row>
    <row r="71" spans="5:5" hidden="1" x14ac:dyDescent="0.3">
      <c r="E71" s="46"/>
    </row>
    <row r="72" spans="5:5" hidden="1" x14ac:dyDescent="0.3">
      <c r="E72" s="46"/>
    </row>
    <row r="73" spans="5:5" hidden="1" x14ac:dyDescent="0.3">
      <c r="E73" s="46"/>
    </row>
    <row r="74" spans="5:5" hidden="1" x14ac:dyDescent="0.3">
      <c r="E74" s="46"/>
    </row>
    <row r="75" spans="5:5" hidden="1" x14ac:dyDescent="0.3">
      <c r="E75" s="46"/>
    </row>
    <row r="76" spans="5:5" hidden="1" x14ac:dyDescent="0.3">
      <c r="E76" s="46"/>
    </row>
    <row r="77" spans="5:5" hidden="1" x14ac:dyDescent="0.3">
      <c r="E77" s="46"/>
    </row>
    <row r="78" spans="5:5" hidden="1" x14ac:dyDescent="0.3">
      <c r="E78" s="46"/>
    </row>
    <row r="79" spans="5:5" hidden="1" x14ac:dyDescent="0.3">
      <c r="E79" s="46"/>
    </row>
    <row r="80" spans="5:5" hidden="1" x14ac:dyDescent="0.3">
      <c r="E80" s="46"/>
    </row>
    <row r="81" spans="5:5" hidden="1" x14ac:dyDescent="0.3">
      <c r="E81" s="46"/>
    </row>
    <row r="82" spans="5:5" hidden="1" x14ac:dyDescent="0.3">
      <c r="E82" s="46"/>
    </row>
    <row r="83" spans="5:5" hidden="1" x14ac:dyDescent="0.3">
      <c r="E83" s="46"/>
    </row>
    <row r="84" spans="5:5" hidden="1" x14ac:dyDescent="0.3">
      <c r="E84" s="46"/>
    </row>
    <row r="85" spans="5:5" hidden="1" x14ac:dyDescent="0.3">
      <c r="E85" s="46"/>
    </row>
    <row r="86" spans="5:5" hidden="1" x14ac:dyDescent="0.3">
      <c r="E86" s="46"/>
    </row>
    <row r="87" spans="5:5" hidden="1" x14ac:dyDescent="0.3">
      <c r="E87" s="46"/>
    </row>
    <row r="88" spans="5:5" hidden="1" x14ac:dyDescent="0.3">
      <c r="E88" s="46"/>
    </row>
    <row r="89" spans="5:5" hidden="1" x14ac:dyDescent="0.3">
      <c r="E89" s="46"/>
    </row>
    <row r="90" spans="5:5" hidden="1" x14ac:dyDescent="0.3">
      <c r="E90" s="46"/>
    </row>
    <row r="91" spans="5:5" hidden="1" x14ac:dyDescent="0.3">
      <c r="E91" s="46"/>
    </row>
    <row r="92" spans="5:5" hidden="1" x14ac:dyDescent="0.3">
      <c r="E92" s="46"/>
    </row>
    <row r="93" spans="5:5" hidden="1" x14ac:dyDescent="0.3">
      <c r="E93" s="46"/>
    </row>
    <row r="94" spans="5:5" hidden="1" x14ac:dyDescent="0.3">
      <c r="E94" s="46"/>
    </row>
    <row r="95" spans="5:5" hidden="1" x14ac:dyDescent="0.3">
      <c r="E95" s="46"/>
    </row>
    <row r="96" spans="5:5" hidden="1" x14ac:dyDescent="0.3">
      <c r="E96" s="46"/>
    </row>
    <row r="97" spans="5:5" hidden="1" x14ac:dyDescent="0.3">
      <c r="E97" s="46"/>
    </row>
    <row r="98" spans="5:5" hidden="1" x14ac:dyDescent="0.3">
      <c r="E98" s="46"/>
    </row>
    <row r="99" spans="5:5" hidden="1" x14ac:dyDescent="0.3">
      <c r="E99" s="46"/>
    </row>
    <row r="100" spans="5:5" hidden="1" x14ac:dyDescent="0.3">
      <c r="E100" s="46"/>
    </row>
    <row r="101" spans="5:5" hidden="1" x14ac:dyDescent="0.3">
      <c r="E101" s="46"/>
    </row>
    <row r="102" spans="5:5" hidden="1" x14ac:dyDescent="0.3">
      <c r="E102" s="46"/>
    </row>
    <row r="103" spans="5:5" hidden="1" x14ac:dyDescent="0.3">
      <c r="E103" s="46"/>
    </row>
    <row r="104" spans="5:5" hidden="1" x14ac:dyDescent="0.3">
      <c r="E104" s="46"/>
    </row>
    <row r="105" spans="5:5" hidden="1" x14ac:dyDescent="0.3">
      <c r="E105" s="46"/>
    </row>
    <row r="106" spans="5:5" hidden="1" x14ac:dyDescent="0.3">
      <c r="E106" s="46"/>
    </row>
    <row r="107" spans="5:5" hidden="1" x14ac:dyDescent="0.3">
      <c r="E107" s="46"/>
    </row>
    <row r="108" spans="5:5" hidden="1" x14ac:dyDescent="0.3">
      <c r="E108" s="46"/>
    </row>
    <row r="109" spans="5:5" hidden="1" x14ac:dyDescent="0.3">
      <c r="E109" s="46"/>
    </row>
    <row r="110" spans="5:5" hidden="1" x14ac:dyDescent="0.3">
      <c r="E110" s="46"/>
    </row>
    <row r="111" spans="5:5" hidden="1" x14ac:dyDescent="0.3">
      <c r="E111" s="46"/>
    </row>
    <row r="112" spans="5:5" hidden="1" x14ac:dyDescent="0.3">
      <c r="E112" s="46"/>
    </row>
    <row r="113" spans="5:5" hidden="1" x14ac:dyDescent="0.3">
      <c r="E113" s="46"/>
    </row>
    <row r="114" spans="5:5" hidden="1" x14ac:dyDescent="0.3">
      <c r="E114" s="46"/>
    </row>
    <row r="115" spans="5:5" hidden="1" x14ac:dyDescent="0.3">
      <c r="E115" s="46"/>
    </row>
    <row r="116" spans="5:5" hidden="1" x14ac:dyDescent="0.3">
      <c r="E116" s="46"/>
    </row>
    <row r="117" spans="5:5" hidden="1" x14ac:dyDescent="0.3">
      <c r="E117" s="46"/>
    </row>
    <row r="118" spans="5:5" hidden="1" x14ac:dyDescent="0.3">
      <c r="E118" s="46"/>
    </row>
    <row r="119" spans="5:5" hidden="1" x14ac:dyDescent="0.3">
      <c r="E119" s="46"/>
    </row>
    <row r="120" spans="5:5" hidden="1" x14ac:dyDescent="0.3">
      <c r="E120" s="46"/>
    </row>
    <row r="121" spans="5:5" hidden="1" x14ac:dyDescent="0.3">
      <c r="E121" s="46"/>
    </row>
    <row r="122" spans="5:5" hidden="1" x14ac:dyDescent="0.3">
      <c r="E122" s="46"/>
    </row>
    <row r="123" spans="5:5" hidden="1" x14ac:dyDescent="0.3">
      <c r="E123" s="46"/>
    </row>
    <row r="124" spans="5:5" hidden="1" x14ac:dyDescent="0.3">
      <c r="E124" s="46"/>
    </row>
    <row r="125" spans="5:5" hidden="1" x14ac:dyDescent="0.3">
      <c r="E125" s="46"/>
    </row>
    <row r="126" spans="5:5" hidden="1" x14ac:dyDescent="0.3">
      <c r="E126" s="46"/>
    </row>
    <row r="127" spans="5:5" hidden="1" x14ac:dyDescent="0.3">
      <c r="E127" s="46"/>
    </row>
    <row r="128" spans="5:5" hidden="1" x14ac:dyDescent="0.3">
      <c r="E128" s="46"/>
    </row>
    <row r="129" spans="5:5" hidden="1" x14ac:dyDescent="0.3">
      <c r="E129" s="46"/>
    </row>
    <row r="130" spans="5:5" hidden="1" x14ac:dyDescent="0.3">
      <c r="E130" s="46"/>
    </row>
    <row r="131" spans="5:5" hidden="1" x14ac:dyDescent="0.3">
      <c r="E131" s="46"/>
    </row>
    <row r="132" spans="5:5" hidden="1" x14ac:dyDescent="0.3">
      <c r="E132" s="46"/>
    </row>
    <row r="133" spans="5:5" hidden="1" x14ac:dyDescent="0.3">
      <c r="E133" s="46"/>
    </row>
    <row r="134" spans="5:5" hidden="1" x14ac:dyDescent="0.3">
      <c r="E134" s="46"/>
    </row>
    <row r="135" spans="5:5" hidden="1" x14ac:dyDescent="0.3">
      <c r="E135" s="46"/>
    </row>
    <row r="136" spans="5:5" hidden="1" x14ac:dyDescent="0.3">
      <c r="E136" s="46"/>
    </row>
    <row r="137" spans="5:5" hidden="1" x14ac:dyDescent="0.3">
      <c r="E137" s="46"/>
    </row>
    <row r="138" spans="5:5" hidden="1" x14ac:dyDescent="0.3">
      <c r="E138" s="46"/>
    </row>
    <row r="139" spans="5:5" hidden="1" x14ac:dyDescent="0.3">
      <c r="E139" s="46"/>
    </row>
    <row r="140" spans="5:5" hidden="1" x14ac:dyDescent="0.3">
      <c r="E140" s="46"/>
    </row>
    <row r="141" spans="5:5" hidden="1" x14ac:dyDescent="0.3">
      <c r="E141" s="46"/>
    </row>
    <row r="142" spans="5:5" hidden="1" x14ac:dyDescent="0.3">
      <c r="E142" s="46"/>
    </row>
    <row r="143" spans="5:5" hidden="1" x14ac:dyDescent="0.3">
      <c r="E143" s="46"/>
    </row>
    <row r="144" spans="5:5" hidden="1" x14ac:dyDescent="0.3">
      <c r="E144" s="46"/>
    </row>
    <row r="145" spans="5:5" hidden="1" x14ac:dyDescent="0.3">
      <c r="E145" s="46"/>
    </row>
    <row r="146" spans="5:5" hidden="1" x14ac:dyDescent="0.3">
      <c r="E146" s="46"/>
    </row>
    <row r="147" spans="5:5" hidden="1" x14ac:dyDescent="0.3">
      <c r="E147" s="46"/>
    </row>
    <row r="148" spans="5:5" hidden="1" x14ac:dyDescent="0.3">
      <c r="E148" s="46"/>
    </row>
    <row r="149" spans="5:5" hidden="1" x14ac:dyDescent="0.3">
      <c r="E149" s="46"/>
    </row>
    <row r="150" spans="5:5" hidden="1" x14ac:dyDescent="0.3">
      <c r="E150" s="46"/>
    </row>
    <row r="151" spans="5:5" hidden="1" x14ac:dyDescent="0.3">
      <c r="E151" s="46"/>
    </row>
    <row r="152" spans="5:5" hidden="1" x14ac:dyDescent="0.3">
      <c r="E152" s="46"/>
    </row>
    <row r="153" spans="5:5" hidden="1" x14ac:dyDescent="0.3">
      <c r="E153" s="46"/>
    </row>
    <row r="154" spans="5:5" hidden="1" x14ac:dyDescent="0.3">
      <c r="E154" s="46"/>
    </row>
    <row r="155" spans="5:5" hidden="1" x14ac:dyDescent="0.3">
      <c r="E155" s="46"/>
    </row>
    <row r="156" spans="5:5" hidden="1" x14ac:dyDescent="0.3">
      <c r="E156" s="46"/>
    </row>
  </sheetData>
  <sheetProtection password="CC1B" sheet="1" objects="1" scenarios="1" selectLockedCells="1"/>
  <conditionalFormatting sqref="D4:D9 D11:D17">
    <cfRule type="cellIs" dxfId="374" priority="16" operator="equal">
      <formula>"Important"</formula>
    </cfRule>
    <cfRule type="cellIs" dxfId="373" priority="17" operator="equal">
      <formula>"Crucial"</formula>
    </cfRule>
    <cfRule type="cellIs" dxfId="372" priority="18" operator="equal">
      <formula>"N/A"</formula>
    </cfRule>
  </conditionalFormatting>
  <conditionalFormatting sqref="D19:D30">
    <cfRule type="cellIs" dxfId="371" priority="4" operator="equal">
      <formula>"Important"</formula>
    </cfRule>
    <cfRule type="cellIs" dxfId="370" priority="5" operator="equal">
      <formula>"Crucial"</formula>
    </cfRule>
    <cfRule type="cellIs" dxfId="369" priority="6" operator="equal">
      <formula>"N/A"</formula>
    </cfRule>
  </conditionalFormatting>
  <conditionalFormatting sqref="F4:F30">
    <cfRule type="cellIs" dxfId="368" priority="1" operator="equal">
      <formula>"Function Not Available"</formula>
    </cfRule>
    <cfRule type="cellIs" dxfId="367" priority="2" operator="equal">
      <formula>"Function Available"</formula>
    </cfRule>
    <cfRule type="cellIs" dxfId="366" priority="3" operator="equal">
      <formula>"Exception"</formula>
    </cfRule>
  </conditionalFormatting>
  <dataValidations count="2">
    <dataValidation type="list" allowBlank="1" showInputMessage="1" showErrorMessage="1" sqref="D4:D9 D11:D17 D19:D30" xr:uid="{00000000-0002-0000-0800-000000000000}">
      <formula1>SpecType</formula1>
    </dataValidation>
    <dataValidation type="list" allowBlank="1" showInputMessage="1" showErrorMessage="1" sqref="F4:F9 F11:F17 F19:F30" xr:uid="{00000000-0002-0000-0800-000001000000}">
      <formula1>AvailabilityType</formula1>
    </dataValidation>
  </dataValidations>
  <pageMargins left="0.7" right="0.7" top="0.75" bottom="0.75" header="0.3" footer="0.3"/>
  <pageSetup scale="49" fitToHeight="0" orientation="portrait" r:id="rId1"/>
  <headerFooter>
    <oddHeader xml:space="preserve">&amp;CLos Alamos, NM
&amp;F&amp;R&amp;A
</oddHeader>
    <oddFooter>&amp;LTSSI Consulting LLC, October 2016&amp;CPage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4</vt:i4>
      </vt:variant>
    </vt:vector>
  </HeadingPairs>
  <TitlesOfParts>
    <vt:vector size="45" baseType="lpstr">
      <vt:lpstr>Evaluation Overview</vt:lpstr>
      <vt:lpstr>Support Data</vt:lpstr>
      <vt:lpstr>Law RMS General</vt:lpstr>
      <vt:lpstr>Law Accidents</vt:lpstr>
      <vt:lpstr>Law Activity Time Tracking</vt:lpstr>
      <vt:lpstr>Law Alarm Track and Billing</vt:lpstr>
      <vt:lpstr>Law Animal Control</vt:lpstr>
      <vt:lpstr>Law Arrest Records</vt:lpstr>
      <vt:lpstr>Law Bicycle Registration</vt:lpstr>
      <vt:lpstr>Law Booking</vt:lpstr>
      <vt:lpstr>Law Career Criminal</vt:lpstr>
      <vt:lpstr>Law Case Entry</vt:lpstr>
      <vt:lpstr>Law Case Management</vt:lpstr>
      <vt:lpstr>Law Investigations</vt:lpstr>
      <vt:lpstr>Law Civil Process</vt:lpstr>
      <vt:lpstr>Law Crime Analysis</vt:lpstr>
      <vt:lpstr>Law Crime Reporting</vt:lpstr>
      <vt:lpstr>Law Data Analysis</vt:lpstr>
      <vt:lpstr>Law Gang Tracking</vt:lpstr>
      <vt:lpstr>Law Narcotics</vt:lpstr>
      <vt:lpstr>Law Fleet Maintenance</vt:lpstr>
      <vt:lpstr>Law Field Interview</vt:lpstr>
      <vt:lpstr>Law Field Reporting</vt:lpstr>
      <vt:lpstr>Law Impounded Vehicle</vt:lpstr>
      <vt:lpstr>Law Gun Permits &amp; Registration</vt:lpstr>
      <vt:lpstr>Law Lineup - Mug Shot</vt:lpstr>
      <vt:lpstr>Law License and Permits</vt:lpstr>
      <vt:lpstr>Law Master Location</vt:lpstr>
      <vt:lpstr>Law Master Name</vt:lpstr>
      <vt:lpstr>Law Master Vehicle</vt:lpstr>
      <vt:lpstr>Law Orders of Protection</vt:lpstr>
      <vt:lpstr>Law Pawn Shops</vt:lpstr>
      <vt:lpstr>Law Personnel &amp; Training</vt:lpstr>
      <vt:lpstr>Law Property Processing</vt:lpstr>
      <vt:lpstr>Law Tickets and Citations</vt:lpstr>
      <vt:lpstr>Law Wants and Warrants</vt:lpstr>
      <vt:lpstr>Bar Coding Interface</vt:lpstr>
      <vt:lpstr>Law Asset Tracking</vt:lpstr>
      <vt:lpstr>LiveScan Module</vt:lpstr>
      <vt:lpstr>Forms</vt:lpstr>
      <vt:lpstr>Ticketing Interface</vt:lpstr>
      <vt:lpstr>AvailabilityData</vt:lpstr>
      <vt:lpstr>AvailabilityType</vt:lpstr>
      <vt:lpstr>SpecData</vt:lpstr>
      <vt:lpstr>SpecType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dc:creator>
  <cp:keywords/>
  <dc:description/>
  <cp:lastModifiedBy>Angela McLaren</cp:lastModifiedBy>
  <cp:revision/>
  <cp:lastPrinted>2023-04-19T15:59:24Z</cp:lastPrinted>
  <dcterms:created xsi:type="dcterms:W3CDTF">2015-01-27T15:14:04Z</dcterms:created>
  <dcterms:modified xsi:type="dcterms:W3CDTF">2023-04-19T16:00:32Z</dcterms:modified>
  <cp:category/>
  <cp:contentStatus/>
</cp:coreProperties>
</file>